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Tourism\"/>
    </mc:Choice>
  </mc:AlternateContent>
  <bookViews>
    <workbookView xWindow="0" yWindow="1725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58" i="3" l="1"/>
  <c r="D1257" i="3"/>
  <c r="D1256" i="3"/>
  <c r="D1255" i="3"/>
  <c r="D1254" i="3"/>
  <c r="D1253" i="3"/>
  <c r="D1252" i="3"/>
  <c r="D1251" i="3"/>
  <c r="D1250" i="3"/>
  <c r="D1082" i="3"/>
  <c r="D1081" i="3"/>
  <c r="D1080" i="3"/>
  <c r="D1079" i="3"/>
  <c r="D1078" i="3"/>
  <c r="D1077" i="3"/>
  <c r="D1076" i="3"/>
  <c r="D1075" i="3"/>
  <c r="D1074" i="3"/>
  <c r="D917" i="3"/>
  <c r="D916" i="3"/>
  <c r="D915" i="3"/>
  <c r="D914" i="3"/>
  <c r="D913" i="3"/>
  <c r="D912" i="3"/>
  <c r="D911" i="3"/>
  <c r="D910" i="3"/>
  <c r="D909" i="3"/>
  <c r="D766" i="3"/>
  <c r="D774" i="3"/>
  <c r="D773" i="3"/>
  <c r="D772" i="3"/>
  <c r="D771" i="3"/>
  <c r="D770" i="3"/>
  <c r="D769" i="3"/>
  <c r="D768" i="3"/>
  <c r="D767" i="3"/>
  <c r="D543" i="3"/>
  <c r="D653" i="3"/>
  <c r="D652" i="3"/>
  <c r="D651" i="3"/>
  <c r="D650" i="3"/>
  <c r="D649" i="3"/>
  <c r="D648" i="3"/>
  <c r="D647" i="3"/>
  <c r="D646" i="3"/>
  <c r="D645" i="3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D213" i="3"/>
  <c r="D212" i="3"/>
  <c r="D211" i="3"/>
  <c r="D210" i="3"/>
  <c r="D209" i="3"/>
  <c r="D208" i="3"/>
  <c r="D207" i="3"/>
  <c r="D206" i="3"/>
  <c r="D205" i="3"/>
  <c r="D158" i="3"/>
  <c r="D157" i="3"/>
  <c r="D156" i="3"/>
  <c r="D155" i="3"/>
  <c r="D154" i="3"/>
  <c r="D153" i="3"/>
  <c r="D152" i="3"/>
  <c r="D151" i="3"/>
  <c r="D150" i="3"/>
  <c r="D114" i="3"/>
  <c r="D113" i="3"/>
  <c r="D112" i="3"/>
  <c r="D111" i="3"/>
  <c r="D110" i="3"/>
  <c r="D109" i="3"/>
  <c r="D108" i="3"/>
  <c r="D107" i="3"/>
  <c r="D106" i="3"/>
  <c r="D80" i="3"/>
  <c r="D81" i="3"/>
  <c r="D79" i="3"/>
  <c r="D78" i="3"/>
  <c r="D77" i="3"/>
  <c r="D76" i="3"/>
  <c r="D75" i="3"/>
  <c r="D74" i="3"/>
  <c r="D73" i="3"/>
  <c r="D59" i="3"/>
  <c r="D58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L30" i="4" l="1"/>
  <c r="L34" i="17" s="1"/>
  <c r="K30" i="4"/>
  <c r="K34" i="17" s="1"/>
  <c r="J30" i="4"/>
  <c r="J34" i="17" s="1"/>
  <c r="I30" i="4"/>
  <c r="I34" i="17" s="1"/>
  <c r="H30" i="4"/>
  <c r="H34" i="17" s="1"/>
  <c r="G30" i="4"/>
  <c r="G34" i="17" s="1"/>
  <c r="F30" i="4"/>
  <c r="F34" i="17" s="1"/>
  <c r="E30" i="4"/>
  <c r="E34" i="17" s="1"/>
  <c r="D30" i="4"/>
  <c r="D34" i="17" s="1"/>
  <c r="C30" i="4"/>
  <c r="C34" i="17" s="1"/>
  <c r="L30" i="14"/>
  <c r="L33" i="17" s="1"/>
  <c r="K30" i="14"/>
  <c r="K33" i="17" s="1"/>
  <c r="J30" i="14"/>
  <c r="J33" i="17" s="1"/>
  <c r="I30" i="14"/>
  <c r="I33" i="17" s="1"/>
  <c r="H30" i="14"/>
  <c r="H33" i="17" s="1"/>
  <c r="G30" i="14"/>
  <c r="G33" i="17" s="1"/>
  <c r="F30" i="14"/>
  <c r="F33" i="17" s="1"/>
  <c r="E30" i="14"/>
  <c r="E33" i="17" s="1"/>
  <c r="D30" i="14"/>
  <c r="D33" i="17" s="1"/>
  <c r="C30" i="14"/>
  <c r="C33" i="17" s="1"/>
  <c r="L30" i="15"/>
  <c r="L32" i="17" s="1"/>
  <c r="K30" i="15"/>
  <c r="K32" i="17" s="1"/>
  <c r="J30" i="15"/>
  <c r="J32" i="17" s="1"/>
  <c r="I30" i="15"/>
  <c r="I32" i="17" s="1"/>
  <c r="H30" i="15"/>
  <c r="H32" i="17" s="1"/>
  <c r="G30" i="15"/>
  <c r="G32" i="17" s="1"/>
  <c r="F30" i="15"/>
  <c r="F32" i="17" s="1"/>
  <c r="E30" i="15"/>
  <c r="E32" i="17" s="1"/>
  <c r="D30" i="15"/>
  <c r="D32" i="17" s="1"/>
  <c r="C30" i="15"/>
  <c r="C32" i="17" s="1"/>
  <c r="L30" i="16"/>
  <c r="L31" i="17" s="1"/>
  <c r="K30" i="16"/>
  <c r="K31" i="17" s="1"/>
  <c r="J30" i="16"/>
  <c r="J31" i="17" s="1"/>
  <c r="I30" i="16"/>
  <c r="I31" i="17" s="1"/>
  <c r="H30" i="16"/>
  <c r="H31" i="17" s="1"/>
  <c r="G30" i="16"/>
  <c r="G31" i="17" s="1"/>
  <c r="F30" i="16"/>
  <c r="F31" i="17" s="1"/>
  <c r="E30" i="16"/>
  <c r="E31" i="17" s="1"/>
  <c r="D30" i="16"/>
  <c r="D31" i="17" s="1"/>
  <c r="C30" i="16"/>
  <c r="C31" i="17" s="1"/>
  <c r="C30" i="17"/>
  <c r="D30" i="17"/>
  <c r="E30" i="17"/>
  <c r="F30" i="17"/>
  <c r="G30" i="17"/>
  <c r="H30" i="17"/>
  <c r="I30" i="17"/>
  <c r="J30" i="17"/>
  <c r="K30" i="17"/>
  <c r="L30" i="17"/>
  <c r="M34" i="17" l="1"/>
  <c r="M36" i="17" s="1"/>
  <c r="Y35" i="12"/>
  <c r="Y36" i="12"/>
  <c r="T36" i="12"/>
  <c r="O36" i="12"/>
  <c r="Y13" i="12"/>
  <c r="T13" i="12"/>
  <c r="O13" i="12"/>
  <c r="C4" i="12"/>
  <c r="D4" i="12"/>
  <c r="E4" i="12"/>
  <c r="F4" i="12"/>
  <c r="G4" i="12"/>
  <c r="H4" i="12"/>
  <c r="I4" i="12"/>
  <c r="J4" i="12"/>
  <c r="K4" i="12"/>
  <c r="B4" i="12"/>
  <c r="D8" i="11" l="1"/>
  <c r="D7" i="11"/>
  <c r="D6" i="11"/>
  <c r="D5" i="11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X41" i="12"/>
  <c r="Z41" i="12" s="1"/>
  <c r="S41" i="12"/>
  <c r="U41" i="12" s="1"/>
  <c r="N41" i="12"/>
  <c r="P41" i="12" s="1"/>
  <c r="X40" i="12"/>
  <c r="Z40" i="12" s="1"/>
  <c r="S40" i="12"/>
  <c r="U40" i="12" s="1"/>
  <c r="N40" i="12"/>
  <c r="P40" i="12" s="1"/>
  <c r="X39" i="12"/>
  <c r="Z39" i="12" s="1"/>
  <c r="S39" i="12"/>
  <c r="U39" i="12" s="1"/>
  <c r="N39" i="12"/>
  <c r="P39" i="12" s="1"/>
  <c r="X36" i="12"/>
  <c r="S36" i="12"/>
  <c r="U36" i="12" s="1"/>
  <c r="N36" i="12"/>
  <c r="X35" i="12"/>
  <c r="Z35" i="12" s="1"/>
  <c r="T35" i="12"/>
  <c r="S35" i="12"/>
  <c r="O35" i="12"/>
  <c r="N35" i="12"/>
  <c r="Y34" i="12"/>
  <c r="X34" i="12"/>
  <c r="T34" i="12"/>
  <c r="S34" i="12"/>
  <c r="O34" i="12"/>
  <c r="N34" i="12"/>
  <c r="C34" i="12"/>
  <c r="Y33" i="12"/>
  <c r="X33" i="12"/>
  <c r="Z33" i="12" s="1"/>
  <c r="T33" i="12"/>
  <c r="S33" i="12"/>
  <c r="U33" i="12" s="1"/>
  <c r="O33" i="12"/>
  <c r="N33" i="12"/>
  <c r="Y32" i="12"/>
  <c r="X32" i="12"/>
  <c r="Z32" i="12" s="1"/>
  <c r="T32" i="12"/>
  <c r="S32" i="12"/>
  <c r="U32" i="12" s="1"/>
  <c r="O32" i="12"/>
  <c r="N32" i="12"/>
  <c r="P32" i="12" s="1"/>
  <c r="Y31" i="12"/>
  <c r="X31" i="12"/>
  <c r="Z31" i="12" s="1"/>
  <c r="T31" i="12"/>
  <c r="S31" i="12"/>
  <c r="U31" i="12" s="1"/>
  <c r="O31" i="12"/>
  <c r="N31" i="12"/>
  <c r="Y30" i="12"/>
  <c r="X30" i="12"/>
  <c r="T30" i="12"/>
  <c r="S30" i="12"/>
  <c r="U30" i="12" s="1"/>
  <c r="O30" i="12"/>
  <c r="N30" i="12"/>
  <c r="P30" i="12" s="1"/>
  <c r="Y29" i="12"/>
  <c r="X29" i="12"/>
  <c r="Z29" i="12" s="1"/>
  <c r="T29" i="12"/>
  <c r="S29" i="12"/>
  <c r="U29" i="12" s="1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X18" i="12"/>
  <c r="Z18" i="12" s="1"/>
  <c r="S18" i="12"/>
  <c r="U18" i="12" s="1"/>
  <c r="N18" i="12"/>
  <c r="P18" i="12" s="1"/>
  <c r="X17" i="12"/>
  <c r="Z17" i="12" s="1"/>
  <c r="S17" i="12"/>
  <c r="U17" i="12" s="1"/>
  <c r="N17" i="12"/>
  <c r="P17" i="12" s="1"/>
  <c r="X16" i="12"/>
  <c r="Z16" i="12" s="1"/>
  <c r="S16" i="12"/>
  <c r="U16" i="12" s="1"/>
  <c r="N16" i="12"/>
  <c r="P16" i="12" s="1"/>
  <c r="X13" i="12"/>
  <c r="Z13" i="12" s="1"/>
  <c r="S13" i="12"/>
  <c r="U13" i="12" s="1"/>
  <c r="N13" i="12"/>
  <c r="P13" i="12" s="1"/>
  <c r="Y12" i="12"/>
  <c r="X12" i="12"/>
  <c r="T12" i="12"/>
  <c r="S12" i="12"/>
  <c r="O12" i="12"/>
  <c r="N12" i="12"/>
  <c r="Y11" i="12"/>
  <c r="X11" i="12"/>
  <c r="T11" i="12"/>
  <c r="S11" i="12"/>
  <c r="O11" i="12"/>
  <c r="N11" i="12"/>
  <c r="Y10" i="12"/>
  <c r="X10" i="12"/>
  <c r="T10" i="12"/>
  <c r="S10" i="12"/>
  <c r="O10" i="12"/>
  <c r="N10" i="12"/>
  <c r="Y9" i="12"/>
  <c r="X9" i="12"/>
  <c r="T9" i="12"/>
  <c r="S9" i="12"/>
  <c r="O9" i="12"/>
  <c r="N9" i="12"/>
  <c r="Y8" i="12"/>
  <c r="X8" i="12"/>
  <c r="T8" i="12"/>
  <c r="S8" i="12"/>
  <c r="O8" i="12"/>
  <c r="N8" i="12"/>
  <c r="Y7" i="12"/>
  <c r="X7" i="12"/>
  <c r="T7" i="12"/>
  <c r="S7" i="12"/>
  <c r="O7" i="12"/>
  <c r="N7" i="12"/>
  <c r="Y6" i="12"/>
  <c r="Y2" i="12" s="1"/>
  <c r="D3" i="12" s="1"/>
  <c r="D2" i="12" s="1"/>
  <c r="X6" i="12"/>
  <c r="T6" i="12"/>
  <c r="T2" i="12" s="1"/>
  <c r="C3" i="12" s="1"/>
  <c r="C2" i="12" s="1"/>
  <c r="S6" i="12"/>
  <c r="O6" i="12"/>
  <c r="O2" i="12" s="1"/>
  <c r="B3" i="12" s="1"/>
  <c r="B2" i="12" s="1"/>
  <c r="N6" i="12"/>
  <c r="P6" i="12" l="1"/>
  <c r="U7" i="12"/>
  <c r="P8" i="12"/>
  <c r="Z8" i="12"/>
  <c r="U9" i="12"/>
  <c r="U23" i="12" s="1"/>
  <c r="U24" i="12" s="1"/>
  <c r="AD3" i="12" s="1"/>
  <c r="P10" i="12"/>
  <c r="U11" i="12"/>
  <c r="P12" i="12"/>
  <c r="Z12" i="12"/>
  <c r="O25" i="12"/>
  <c r="E3" i="12" s="1"/>
  <c r="E2" i="12" s="1"/>
  <c r="Y25" i="12"/>
  <c r="G3" i="12" s="1"/>
  <c r="G2" i="12" s="1"/>
  <c r="U6" i="12"/>
  <c r="P7" i="12"/>
  <c r="U8" i="12"/>
  <c r="Z9" i="12"/>
  <c r="U10" i="12"/>
  <c r="Z11" i="12"/>
  <c r="U12" i="12"/>
  <c r="T25" i="12"/>
  <c r="F3" i="12" s="1"/>
  <c r="F2" i="12" s="1"/>
  <c r="P34" i="12"/>
  <c r="Z34" i="12"/>
  <c r="P36" i="12"/>
  <c r="P33" i="12"/>
  <c r="P35" i="12"/>
  <c r="Z36" i="12"/>
  <c r="U35" i="12"/>
  <c r="C44" i="12"/>
  <c r="Z7" i="12"/>
  <c r="P11" i="12"/>
  <c r="P31" i="12"/>
  <c r="P9" i="12"/>
  <c r="Z10" i="12"/>
  <c r="Z30" i="12"/>
  <c r="X23" i="12"/>
  <c r="Z6" i="12"/>
  <c r="P29" i="12"/>
  <c r="N45" i="12"/>
  <c r="U34" i="12"/>
  <c r="U45" i="12" s="1"/>
  <c r="U46" i="12" s="1"/>
  <c r="AD6" i="12" s="1"/>
  <c r="N23" i="12"/>
  <c r="S23" i="12"/>
  <c r="S45" i="12"/>
  <c r="X45" i="12"/>
  <c r="Z45" i="12" l="1"/>
  <c r="Z46" i="12" s="1"/>
  <c r="AD7" i="12" s="1"/>
  <c r="P45" i="12"/>
  <c r="P46" i="12" s="1"/>
  <c r="AD5" i="12" s="1"/>
  <c r="P23" i="12"/>
  <c r="P24" i="12" s="1"/>
  <c r="AD2" i="12" s="1"/>
  <c r="Z23" i="12"/>
  <c r="Z24" i="12" s="1"/>
  <c r="AD4" i="12" s="1"/>
  <c r="M1071" i="3"/>
  <c r="M1070" i="3"/>
  <c r="M1069" i="3"/>
  <c r="Q1069" i="3" s="1"/>
  <c r="M1068" i="3"/>
  <c r="Q1068" i="3" s="1"/>
  <c r="M1067" i="3"/>
  <c r="M1066" i="3"/>
  <c r="M1065" i="3"/>
  <c r="Q1065" i="3" s="1"/>
  <c r="M1064" i="3"/>
  <c r="Q1064" i="3" s="1"/>
  <c r="M1063" i="3"/>
  <c r="M1060" i="3"/>
  <c r="M1059" i="3"/>
  <c r="M1058" i="3"/>
  <c r="Q1058" i="3" s="1"/>
  <c r="M1057" i="3"/>
  <c r="M1056" i="3"/>
  <c r="M1055" i="3"/>
  <c r="M1054" i="3"/>
  <c r="Q1054" i="3" s="1"/>
  <c r="M1053" i="3"/>
  <c r="M1052" i="3"/>
  <c r="M1049" i="3"/>
  <c r="Q1049" i="3" s="1"/>
  <c r="M1048" i="3"/>
  <c r="Q1048" i="3" s="1"/>
  <c r="M1047" i="3"/>
  <c r="M1046" i="3"/>
  <c r="Q1046" i="3" s="1"/>
  <c r="M1045" i="3"/>
  <c r="M1044" i="3"/>
  <c r="Q1044" i="3" s="1"/>
  <c r="M1043" i="3"/>
  <c r="M1042" i="3"/>
  <c r="Q1042" i="3" s="1"/>
  <c r="M1041" i="3"/>
  <c r="M1038" i="3"/>
  <c r="Q1038" i="3" s="1"/>
  <c r="M1037" i="3"/>
  <c r="M1036" i="3"/>
  <c r="M1035" i="3"/>
  <c r="Q1035" i="3" s="1"/>
  <c r="M1034" i="3"/>
  <c r="Q1034" i="3" s="1"/>
  <c r="M1033" i="3"/>
  <c r="M1032" i="3"/>
  <c r="M1031" i="3"/>
  <c r="Q1031" i="3" s="1"/>
  <c r="M1030" i="3"/>
  <c r="Q1030" i="3" s="1"/>
  <c r="M1027" i="3"/>
  <c r="M1026" i="3"/>
  <c r="Q1026" i="3" s="1"/>
  <c r="M1025" i="3"/>
  <c r="Q1025" i="3" s="1"/>
  <c r="M1024" i="3"/>
  <c r="Q1024" i="3" s="1"/>
  <c r="M1023" i="3"/>
  <c r="M1022" i="3"/>
  <c r="Q1022" i="3" s="1"/>
  <c r="M1021" i="3"/>
  <c r="Q1021" i="3" s="1"/>
  <c r="M1020" i="3"/>
  <c r="Q1020" i="3" s="1"/>
  <c r="M1019" i="3"/>
  <c r="M1016" i="3"/>
  <c r="M1015" i="3"/>
  <c r="Q1015" i="3" s="1"/>
  <c r="M1014" i="3"/>
  <c r="Q1014" i="3" s="1"/>
  <c r="M1013" i="3"/>
  <c r="M1012" i="3"/>
  <c r="M1011" i="3"/>
  <c r="Q1011" i="3" s="1"/>
  <c r="M1010" i="3"/>
  <c r="Q1010" i="3" s="1"/>
  <c r="M1009" i="3"/>
  <c r="M1008" i="3"/>
  <c r="M1005" i="3"/>
  <c r="M1004" i="3"/>
  <c r="Q1004" i="3" s="1"/>
  <c r="M1003" i="3"/>
  <c r="M1002" i="3"/>
  <c r="Q1002" i="3" s="1"/>
  <c r="M1001" i="3"/>
  <c r="Q1001" i="3" s="1"/>
  <c r="M1000" i="3"/>
  <c r="Q1000" i="3" s="1"/>
  <c r="M999" i="3"/>
  <c r="M998" i="3"/>
  <c r="Q998" i="3" s="1"/>
  <c r="M997" i="3"/>
  <c r="Q997" i="3" s="1"/>
  <c r="M994" i="3"/>
  <c r="Q994" i="3" s="1"/>
  <c r="M993" i="3"/>
  <c r="M992" i="3"/>
  <c r="M991" i="3"/>
  <c r="Q991" i="3" s="1"/>
  <c r="M990" i="3"/>
  <c r="Q990" i="3" s="1"/>
  <c r="M989" i="3"/>
  <c r="M988" i="3"/>
  <c r="M987" i="3"/>
  <c r="Q987" i="3" s="1"/>
  <c r="M986" i="3"/>
  <c r="Q986" i="3" s="1"/>
  <c r="M983" i="3"/>
  <c r="M982" i="3"/>
  <c r="M981" i="3"/>
  <c r="Q981" i="3" s="1"/>
  <c r="M980" i="3"/>
  <c r="Q980" i="3" s="1"/>
  <c r="M979" i="3"/>
  <c r="M978" i="3"/>
  <c r="M977" i="3"/>
  <c r="Q977" i="3" s="1"/>
  <c r="M976" i="3"/>
  <c r="Q976" i="3" s="1"/>
  <c r="M975" i="3"/>
  <c r="M972" i="3"/>
  <c r="M971" i="3"/>
  <c r="M970" i="3"/>
  <c r="M969" i="3"/>
  <c r="M968" i="3"/>
  <c r="M967" i="3"/>
  <c r="M966" i="3"/>
  <c r="M965" i="3"/>
  <c r="M964" i="3"/>
  <c r="M961" i="3"/>
  <c r="M960" i="3"/>
  <c r="M959" i="3"/>
  <c r="M958" i="3"/>
  <c r="M957" i="3"/>
  <c r="M956" i="3"/>
  <c r="M955" i="3"/>
  <c r="M954" i="3"/>
  <c r="M953" i="3"/>
  <c r="M950" i="3"/>
  <c r="M949" i="3"/>
  <c r="M948" i="3"/>
  <c r="M947" i="3"/>
  <c r="M946" i="3"/>
  <c r="M945" i="3"/>
  <c r="M944" i="3"/>
  <c r="M943" i="3"/>
  <c r="M942" i="3"/>
  <c r="M939" i="3"/>
  <c r="M938" i="3"/>
  <c r="M937" i="3"/>
  <c r="M936" i="3"/>
  <c r="M935" i="3"/>
  <c r="M934" i="3"/>
  <c r="M933" i="3"/>
  <c r="M932" i="3"/>
  <c r="M931" i="3"/>
  <c r="M928" i="3"/>
  <c r="M927" i="3"/>
  <c r="M926" i="3"/>
  <c r="M925" i="3"/>
  <c r="M924" i="3"/>
  <c r="M923" i="3"/>
  <c r="M922" i="3"/>
  <c r="M921" i="3"/>
  <c r="M920" i="3"/>
  <c r="M917" i="3"/>
  <c r="Q917" i="3" s="1"/>
  <c r="M916" i="3"/>
  <c r="Q916" i="3" s="1"/>
  <c r="M915" i="3"/>
  <c r="M914" i="3"/>
  <c r="M913" i="3"/>
  <c r="M912" i="3"/>
  <c r="Q912" i="3" s="1"/>
  <c r="M911" i="3"/>
  <c r="M910" i="3"/>
  <c r="M909" i="3"/>
  <c r="Q909" i="3" s="1"/>
  <c r="Q1071" i="3"/>
  <c r="H1071" i="3"/>
  <c r="F1071" i="3"/>
  <c r="Q1070" i="3"/>
  <c r="F1070" i="3"/>
  <c r="H1069" i="3"/>
  <c r="F1069" i="3"/>
  <c r="F1068" i="3"/>
  <c r="Q1067" i="3"/>
  <c r="F1067" i="3"/>
  <c r="Q1066" i="3"/>
  <c r="F1066" i="3"/>
  <c r="F1065" i="3"/>
  <c r="H1064" i="3"/>
  <c r="F1064" i="3"/>
  <c r="Q1063" i="3"/>
  <c r="H1063" i="3"/>
  <c r="F1063" i="3"/>
  <c r="Q1060" i="3"/>
  <c r="H1060" i="3"/>
  <c r="F1060" i="3"/>
  <c r="Q1059" i="3"/>
  <c r="F1059" i="3"/>
  <c r="H1058" i="3"/>
  <c r="F1058" i="3"/>
  <c r="Q1057" i="3"/>
  <c r="F1057" i="3"/>
  <c r="Q1056" i="3"/>
  <c r="F1056" i="3"/>
  <c r="Q1055" i="3"/>
  <c r="F1055" i="3"/>
  <c r="F1054" i="3"/>
  <c r="Q1053" i="3"/>
  <c r="H1053" i="3"/>
  <c r="F1053" i="3"/>
  <c r="Q1052" i="3"/>
  <c r="H1052" i="3"/>
  <c r="F1052" i="3"/>
  <c r="H1049" i="3"/>
  <c r="F1049" i="3"/>
  <c r="F1048" i="3"/>
  <c r="Q1047" i="3"/>
  <c r="H1047" i="3"/>
  <c r="F1047" i="3"/>
  <c r="F1046" i="3"/>
  <c r="Q1045" i="3"/>
  <c r="F1045" i="3"/>
  <c r="F1044" i="3"/>
  <c r="Q1043" i="3"/>
  <c r="F1043" i="3"/>
  <c r="H1042" i="3"/>
  <c r="F1042" i="3"/>
  <c r="Q1041" i="3"/>
  <c r="H1041" i="3"/>
  <c r="F1041" i="3"/>
  <c r="H1038" i="3"/>
  <c r="F1038" i="3"/>
  <c r="Q1037" i="3"/>
  <c r="F1037" i="3"/>
  <c r="Q1036" i="3"/>
  <c r="H1036" i="3"/>
  <c r="F1036" i="3"/>
  <c r="F1035" i="3"/>
  <c r="F1034" i="3"/>
  <c r="Q1033" i="3"/>
  <c r="F1033" i="3"/>
  <c r="Q1032" i="3"/>
  <c r="F1032" i="3"/>
  <c r="H1031" i="3"/>
  <c r="F1031" i="3"/>
  <c r="H1030" i="3"/>
  <c r="F1030" i="3"/>
  <c r="Q1027" i="3"/>
  <c r="H1027" i="3"/>
  <c r="F1027" i="3"/>
  <c r="F1026" i="3"/>
  <c r="H1025" i="3"/>
  <c r="F1025" i="3"/>
  <c r="F1024" i="3"/>
  <c r="Q1023" i="3"/>
  <c r="F1023" i="3"/>
  <c r="F1022" i="3"/>
  <c r="F1021" i="3"/>
  <c r="H1020" i="3"/>
  <c r="F1020" i="3"/>
  <c r="Q1019" i="3"/>
  <c r="H1019" i="3"/>
  <c r="F1019" i="3"/>
  <c r="Q1016" i="3"/>
  <c r="H1016" i="3"/>
  <c r="F1016" i="3"/>
  <c r="F1015" i="3"/>
  <c r="H1014" i="3"/>
  <c r="F1014" i="3"/>
  <c r="Q1013" i="3"/>
  <c r="F1013" i="3"/>
  <c r="Q1012" i="3"/>
  <c r="F1012" i="3"/>
  <c r="F1011" i="3"/>
  <c r="F1010" i="3"/>
  <c r="Q1009" i="3"/>
  <c r="H1009" i="3"/>
  <c r="F1009" i="3"/>
  <c r="Q1008" i="3"/>
  <c r="H1008" i="3"/>
  <c r="F1008" i="3"/>
  <c r="Q1005" i="3"/>
  <c r="H1005" i="3"/>
  <c r="F1005" i="3"/>
  <c r="F1004" i="3"/>
  <c r="Q1003" i="3"/>
  <c r="H1003" i="3"/>
  <c r="F1003" i="3"/>
  <c r="F1002" i="3"/>
  <c r="F1001" i="3"/>
  <c r="F1000" i="3"/>
  <c r="Q999" i="3"/>
  <c r="F999" i="3"/>
  <c r="H998" i="3"/>
  <c r="F998" i="3"/>
  <c r="H997" i="3"/>
  <c r="F997" i="3"/>
  <c r="H994" i="3"/>
  <c r="F994" i="3"/>
  <c r="Q993" i="3"/>
  <c r="F993" i="3"/>
  <c r="Q992" i="3"/>
  <c r="H992" i="3"/>
  <c r="F992" i="3"/>
  <c r="F991" i="3"/>
  <c r="F990" i="3"/>
  <c r="Q989" i="3"/>
  <c r="F989" i="3"/>
  <c r="Q988" i="3"/>
  <c r="F988" i="3"/>
  <c r="H987" i="3"/>
  <c r="F987" i="3"/>
  <c r="H986" i="3"/>
  <c r="F986" i="3"/>
  <c r="Q983" i="3"/>
  <c r="H983" i="3"/>
  <c r="F983" i="3"/>
  <c r="Q982" i="3"/>
  <c r="F982" i="3"/>
  <c r="H981" i="3"/>
  <c r="F981" i="3"/>
  <c r="F980" i="3"/>
  <c r="Q979" i="3"/>
  <c r="F979" i="3"/>
  <c r="Q978" i="3"/>
  <c r="F978" i="3"/>
  <c r="F977" i="3"/>
  <c r="H976" i="3"/>
  <c r="F976" i="3"/>
  <c r="Q975" i="3"/>
  <c r="H975" i="3"/>
  <c r="F975" i="3"/>
  <c r="S972" i="3"/>
  <c r="Q972" i="3" s="1"/>
  <c r="H972" i="3"/>
  <c r="F972" i="3"/>
  <c r="S971" i="3"/>
  <c r="Q971" i="3" s="1"/>
  <c r="F971" i="3"/>
  <c r="S970" i="3"/>
  <c r="H970" i="3"/>
  <c r="F970" i="3"/>
  <c r="S969" i="3"/>
  <c r="F969" i="3"/>
  <c r="S968" i="3"/>
  <c r="Q968" i="3" s="1"/>
  <c r="F968" i="3"/>
  <c r="S967" i="3"/>
  <c r="Q967" i="3" s="1"/>
  <c r="F967" i="3"/>
  <c r="S966" i="3"/>
  <c r="F966" i="3"/>
  <c r="S965" i="3"/>
  <c r="H965" i="3"/>
  <c r="F965" i="3"/>
  <c r="S964" i="3"/>
  <c r="Q964" i="3" s="1"/>
  <c r="H964" i="3"/>
  <c r="F964" i="3"/>
  <c r="S961" i="3"/>
  <c r="H961" i="3"/>
  <c r="F961" i="3"/>
  <c r="S960" i="3"/>
  <c r="F960" i="3"/>
  <c r="S959" i="3"/>
  <c r="Q959" i="3" s="1"/>
  <c r="H959" i="3"/>
  <c r="F959" i="3"/>
  <c r="S958" i="3"/>
  <c r="F958" i="3"/>
  <c r="S957" i="3"/>
  <c r="Q957" i="3" s="1"/>
  <c r="F957" i="3"/>
  <c r="S956" i="3"/>
  <c r="F956" i="3"/>
  <c r="S955" i="3"/>
  <c r="Q955" i="3" s="1"/>
  <c r="F955" i="3"/>
  <c r="S954" i="3"/>
  <c r="Q954" i="3"/>
  <c r="H954" i="3"/>
  <c r="F954" i="3"/>
  <c r="S953" i="3"/>
  <c r="H953" i="3"/>
  <c r="F953" i="3"/>
  <c r="S950" i="3"/>
  <c r="H950" i="3"/>
  <c r="F950" i="3"/>
  <c r="S949" i="3"/>
  <c r="Q949" i="3" s="1"/>
  <c r="F949" i="3"/>
  <c r="S948" i="3"/>
  <c r="Q948" i="3"/>
  <c r="H948" i="3"/>
  <c r="F948" i="3"/>
  <c r="S947" i="3"/>
  <c r="F947" i="3"/>
  <c r="S946" i="3"/>
  <c r="F946" i="3"/>
  <c r="S945" i="3"/>
  <c r="Q945" i="3"/>
  <c r="F945" i="3"/>
  <c r="S944" i="3"/>
  <c r="Q944" i="3" s="1"/>
  <c r="F944" i="3"/>
  <c r="S943" i="3"/>
  <c r="H943" i="3"/>
  <c r="F943" i="3"/>
  <c r="S942" i="3"/>
  <c r="H942" i="3"/>
  <c r="F942" i="3"/>
  <c r="S939" i="3"/>
  <c r="Q939" i="3" s="1"/>
  <c r="H939" i="3"/>
  <c r="F939" i="3"/>
  <c r="S938" i="3"/>
  <c r="Q938" i="3" s="1"/>
  <c r="F938" i="3"/>
  <c r="S937" i="3"/>
  <c r="Q937" i="3" s="1"/>
  <c r="H937" i="3"/>
  <c r="F937" i="3"/>
  <c r="S936" i="3"/>
  <c r="F936" i="3"/>
  <c r="S935" i="3"/>
  <c r="Q935" i="3" s="1"/>
  <c r="F935" i="3"/>
  <c r="S934" i="3"/>
  <c r="Q934" i="3" s="1"/>
  <c r="F934" i="3"/>
  <c r="S933" i="3"/>
  <c r="F933" i="3"/>
  <c r="S932" i="3"/>
  <c r="H932" i="3"/>
  <c r="F932" i="3"/>
  <c r="S931" i="3"/>
  <c r="Q931" i="3" s="1"/>
  <c r="H931" i="3"/>
  <c r="F931" i="3"/>
  <c r="S928" i="3"/>
  <c r="Q928" i="3" s="1"/>
  <c r="H928" i="3"/>
  <c r="F928" i="3"/>
  <c r="S927" i="3"/>
  <c r="F927" i="3"/>
  <c r="S926" i="3"/>
  <c r="H926" i="3"/>
  <c r="F926" i="3"/>
  <c r="S925" i="3"/>
  <c r="F925" i="3"/>
  <c r="S924" i="3"/>
  <c r="Q924" i="3" s="1"/>
  <c r="F924" i="3"/>
  <c r="S923" i="3"/>
  <c r="Q923" i="3" s="1"/>
  <c r="F923" i="3"/>
  <c r="S922" i="3"/>
  <c r="F922" i="3"/>
  <c r="S921" i="3"/>
  <c r="H921" i="3"/>
  <c r="F921" i="3"/>
  <c r="S920" i="3"/>
  <c r="Q920" i="3"/>
  <c r="H920" i="3"/>
  <c r="F920" i="3"/>
  <c r="H917" i="3"/>
  <c r="F917" i="3"/>
  <c r="F916" i="3"/>
  <c r="Q915" i="3"/>
  <c r="H915" i="3"/>
  <c r="F915" i="3"/>
  <c r="Q914" i="3"/>
  <c r="F914" i="3"/>
  <c r="Q913" i="3"/>
  <c r="F913" i="3"/>
  <c r="F912" i="3"/>
  <c r="Q911" i="3"/>
  <c r="F911" i="3"/>
  <c r="Q910" i="3"/>
  <c r="H910" i="3"/>
  <c r="F910" i="3"/>
  <c r="H909" i="3"/>
  <c r="F909" i="3"/>
  <c r="Q946" i="3" l="1"/>
  <c r="Q933" i="3"/>
  <c r="Q942" i="3"/>
  <c r="Q947" i="3"/>
  <c r="Q953" i="3"/>
  <c r="Q956" i="3"/>
  <c r="Q961" i="3"/>
  <c r="Q966" i="3"/>
  <c r="Q926" i="3"/>
  <c r="Q922" i="3"/>
  <c r="Q927" i="3"/>
  <c r="Q950" i="3"/>
  <c r="Q960" i="3"/>
  <c r="Q970" i="3"/>
  <c r="Q958" i="3"/>
  <c r="Q921" i="3"/>
  <c r="Q925" i="3"/>
  <c r="Q965" i="3"/>
  <c r="Q969" i="3"/>
  <c r="Q943" i="3"/>
  <c r="Q936" i="3"/>
  <c r="Q932" i="3"/>
  <c r="G2049" i="3"/>
  <c r="G2054" i="3"/>
  <c r="G2056" i="3"/>
  <c r="G2048" i="3"/>
  <c r="H2042" i="3"/>
  <c r="H2040" i="3"/>
  <c r="H2035" i="3"/>
  <c r="H2034" i="3"/>
  <c r="H2031" i="3"/>
  <c r="H2029" i="3"/>
  <c r="H2024" i="3"/>
  <c r="H2023" i="3"/>
  <c r="H2020" i="3"/>
  <c r="H2018" i="3"/>
  <c r="H2013" i="3"/>
  <c r="H2012" i="3"/>
  <c r="H2009" i="3"/>
  <c r="H2007" i="3"/>
  <c r="H2002" i="3"/>
  <c r="H2001" i="3"/>
  <c r="H1998" i="3"/>
  <c r="H1996" i="3"/>
  <c r="H1991" i="3"/>
  <c r="H1990" i="3"/>
  <c r="H1987" i="3"/>
  <c r="H1985" i="3"/>
  <c r="H1980" i="3"/>
  <c r="H1979" i="3"/>
  <c r="H1976" i="3"/>
  <c r="H1974" i="3"/>
  <c r="H1969" i="3"/>
  <c r="H1968" i="3"/>
  <c r="H1965" i="3"/>
  <c r="H1963" i="3"/>
  <c r="H1958" i="3"/>
  <c r="H1957" i="3"/>
  <c r="H1954" i="3"/>
  <c r="H1952" i="3"/>
  <c r="H1947" i="3"/>
  <c r="H1946" i="3"/>
  <c r="H1943" i="3"/>
  <c r="H1941" i="3"/>
  <c r="H1936" i="3"/>
  <c r="H1935" i="3"/>
  <c r="H1932" i="3"/>
  <c r="H1930" i="3"/>
  <c r="H1925" i="3"/>
  <c r="H1924" i="3"/>
  <c r="H1921" i="3"/>
  <c r="H1919" i="3"/>
  <c r="H1914" i="3"/>
  <c r="H1913" i="3"/>
  <c r="H1910" i="3"/>
  <c r="H1908" i="3"/>
  <c r="H1903" i="3"/>
  <c r="H1902" i="3"/>
  <c r="H1899" i="3"/>
  <c r="H1897" i="3"/>
  <c r="H1892" i="3"/>
  <c r="H1891" i="3"/>
  <c r="H1888" i="3"/>
  <c r="H1886" i="3"/>
  <c r="H1881" i="3"/>
  <c r="H1880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4" i="3"/>
  <c r="H1432" i="3"/>
  <c r="H1427" i="3"/>
  <c r="H1426" i="3"/>
  <c r="H1423" i="3"/>
  <c r="H1421" i="3"/>
  <c r="H1416" i="3"/>
  <c r="H1415" i="3"/>
  <c r="H1412" i="3"/>
  <c r="H1410" i="3"/>
  <c r="H1405" i="3"/>
  <c r="H1404" i="3"/>
  <c r="H1401" i="3"/>
  <c r="H1399" i="3"/>
  <c r="H1394" i="3"/>
  <c r="H1393" i="3"/>
  <c r="H1390" i="3"/>
  <c r="H1388" i="3"/>
  <c r="H1383" i="3"/>
  <c r="H1382" i="3"/>
  <c r="H1379" i="3"/>
  <c r="H1377" i="3"/>
  <c r="H1372" i="3"/>
  <c r="H1371" i="3"/>
  <c r="H1368" i="3"/>
  <c r="H1366" i="3"/>
  <c r="H1361" i="3"/>
  <c r="H1360" i="3"/>
  <c r="H1357" i="3"/>
  <c r="H1355" i="3"/>
  <c r="H1350" i="3"/>
  <c r="H1349" i="3"/>
  <c r="H1346" i="3"/>
  <c r="H1344" i="3"/>
  <c r="H1339" i="3"/>
  <c r="H1338" i="3"/>
  <c r="H1335" i="3"/>
  <c r="H1333" i="3"/>
  <c r="H1328" i="3"/>
  <c r="H1327" i="3"/>
  <c r="H1324" i="3"/>
  <c r="H1322" i="3"/>
  <c r="H1317" i="3"/>
  <c r="H1316" i="3"/>
  <c r="H1313" i="3"/>
  <c r="H1311" i="3"/>
  <c r="H1306" i="3"/>
  <c r="H1305" i="3"/>
  <c r="H1302" i="3"/>
  <c r="H1300" i="3"/>
  <c r="H1295" i="3"/>
  <c r="H1294" i="3"/>
  <c r="H1291" i="3"/>
  <c r="H1289" i="3"/>
  <c r="H1284" i="3"/>
  <c r="H1283" i="3"/>
  <c r="H1280" i="3"/>
  <c r="H1278" i="3"/>
  <c r="H1273" i="3"/>
  <c r="H1272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F905" i="3" l="1"/>
  <c r="F904" i="3"/>
  <c r="F903" i="3"/>
  <c r="F902" i="3"/>
  <c r="F901" i="3"/>
  <c r="F900" i="3"/>
  <c r="F899" i="3"/>
  <c r="F898" i="3"/>
  <c r="F906" i="3"/>
  <c r="F1191" i="3"/>
  <c r="F1190" i="3"/>
  <c r="F1189" i="3"/>
  <c r="F1188" i="3"/>
  <c r="F1187" i="3"/>
  <c r="F1186" i="3"/>
  <c r="F1185" i="3"/>
  <c r="F1184" i="3"/>
  <c r="F119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367" i="3"/>
  <c r="F1366" i="3"/>
  <c r="F1365" i="3"/>
  <c r="F1364" i="3"/>
  <c r="F1363" i="3"/>
  <c r="F1362" i="3"/>
  <c r="F1361" i="3"/>
  <c r="F1360" i="3"/>
  <c r="F1368" i="3"/>
  <c r="F1378" i="3"/>
  <c r="F1377" i="3"/>
  <c r="F1376" i="3"/>
  <c r="F1375" i="3"/>
  <c r="F1374" i="3"/>
  <c r="F1373" i="3"/>
  <c r="F1372" i="3"/>
  <c r="F1371" i="3"/>
  <c r="F1379" i="3"/>
  <c r="F1389" i="3"/>
  <c r="F1388" i="3"/>
  <c r="F1387" i="3"/>
  <c r="F1386" i="3"/>
  <c r="F1385" i="3"/>
  <c r="F1384" i="3"/>
  <c r="F1383" i="3"/>
  <c r="F1382" i="3"/>
  <c r="F1390" i="3"/>
  <c r="F1400" i="3"/>
  <c r="F1399" i="3"/>
  <c r="F1398" i="3"/>
  <c r="F1397" i="3"/>
  <c r="F1396" i="3"/>
  <c r="F1395" i="3"/>
  <c r="F1394" i="3"/>
  <c r="F1393" i="3"/>
  <c r="F1401" i="3"/>
  <c r="F1411" i="3"/>
  <c r="F1410" i="3"/>
  <c r="F1409" i="3"/>
  <c r="F1408" i="3"/>
  <c r="F1407" i="3"/>
  <c r="F1406" i="3"/>
  <c r="F1405" i="3"/>
  <c r="F1404" i="3"/>
  <c r="F1412" i="3"/>
  <c r="F1422" i="3"/>
  <c r="F1421" i="3"/>
  <c r="F1420" i="3"/>
  <c r="F1419" i="3"/>
  <c r="F1418" i="3"/>
  <c r="F1417" i="3"/>
  <c r="F1416" i="3"/>
  <c r="F1415" i="3"/>
  <c r="F1423" i="3"/>
  <c r="F1433" i="3"/>
  <c r="F1432" i="3"/>
  <c r="F1431" i="3"/>
  <c r="F1430" i="3"/>
  <c r="F1429" i="3"/>
  <c r="F1428" i="3"/>
  <c r="F1427" i="3"/>
  <c r="F1426" i="3"/>
  <c r="F1434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335" i="3"/>
  <c r="F1313" i="3"/>
  <c r="Q1415" i="3"/>
  <c r="Q1393" i="3"/>
  <c r="Q1331" i="3"/>
  <c r="Q904" i="3"/>
  <c r="S741" i="3"/>
  <c r="S740" i="3"/>
  <c r="S739" i="3"/>
  <c r="S738" i="3"/>
  <c r="S737" i="3"/>
  <c r="S736" i="3"/>
  <c r="S735" i="3"/>
  <c r="S734" i="3"/>
  <c r="S733" i="3"/>
  <c r="Q645" i="3"/>
  <c r="Q1434" i="3"/>
  <c r="Q1433" i="3"/>
  <c r="Q1429" i="3"/>
  <c r="Q1423" i="3"/>
  <c r="Q1419" i="3"/>
  <c r="Q1417" i="3"/>
  <c r="Q1416" i="3"/>
  <c r="Q1412" i="3"/>
  <c r="Q1408" i="3"/>
  <c r="Q1399" i="3"/>
  <c r="Q1396" i="3"/>
  <c r="Q1384" i="3"/>
  <c r="Q1379" i="3"/>
  <c r="Q1378" i="3"/>
  <c r="Q1375" i="3"/>
  <c r="Q1374" i="3"/>
  <c r="Q1373" i="3"/>
  <c r="Q1367" i="3"/>
  <c r="Q1363" i="3"/>
  <c r="Q1230" i="3"/>
  <c r="Q1223" i="3"/>
  <c r="Q1219" i="3"/>
  <c r="Q1210" i="3"/>
  <c r="Q1209" i="3"/>
  <c r="Q1203" i="3"/>
  <c r="Q1201" i="3"/>
  <c r="Q1199" i="3"/>
  <c r="Q1197" i="3"/>
  <c r="Q1195" i="3"/>
  <c r="Q881" i="3"/>
  <c r="Q763" i="3"/>
  <c r="Q762" i="3"/>
  <c r="F1357" i="3"/>
  <c r="F1354" i="3"/>
  <c r="F1353" i="3"/>
  <c r="F1350" i="3"/>
  <c r="F1349" i="3"/>
  <c r="F1346" i="3"/>
  <c r="F1345" i="3"/>
  <c r="F1344" i="3"/>
  <c r="F1343" i="3"/>
  <c r="F1342" i="3"/>
  <c r="Q1341" i="3"/>
  <c r="F1341" i="3"/>
  <c r="F1340" i="3"/>
  <c r="F1339" i="3"/>
  <c r="F1338" i="3"/>
  <c r="F1332" i="3"/>
  <c r="F1328" i="3"/>
  <c r="F1322" i="3"/>
  <c r="Q1321" i="3"/>
  <c r="F1321" i="3"/>
  <c r="F1317" i="3"/>
  <c r="S1313" i="3"/>
  <c r="S1312" i="3"/>
  <c r="S1311" i="3"/>
  <c r="S1310" i="3"/>
  <c r="S1309" i="3"/>
  <c r="S1308" i="3"/>
  <c r="S1307" i="3"/>
  <c r="S1306" i="3"/>
  <c r="S1305" i="3"/>
  <c r="S1302" i="3"/>
  <c r="F1302" i="3"/>
  <c r="S1301" i="3"/>
  <c r="Q1301" i="3" s="1"/>
  <c r="F1301" i="3"/>
  <c r="S1300" i="3"/>
  <c r="F1300" i="3"/>
  <c r="S1299" i="3"/>
  <c r="F1299" i="3"/>
  <c r="S1298" i="3"/>
  <c r="F1298" i="3"/>
  <c r="S1297" i="3"/>
  <c r="F1297" i="3"/>
  <c r="S1296" i="3"/>
  <c r="F1296" i="3"/>
  <c r="S1295" i="3"/>
  <c r="F1295" i="3"/>
  <c r="S1294" i="3"/>
  <c r="F1294" i="3"/>
  <c r="S1291" i="3"/>
  <c r="F1291" i="3"/>
  <c r="S1290" i="3"/>
  <c r="F1290" i="3"/>
  <c r="S1289" i="3"/>
  <c r="F1289" i="3"/>
  <c r="S1288" i="3"/>
  <c r="F1288" i="3"/>
  <c r="S1287" i="3"/>
  <c r="F1287" i="3"/>
  <c r="S1286" i="3"/>
  <c r="F1286" i="3"/>
  <c r="S1285" i="3"/>
  <c r="F1285" i="3"/>
  <c r="S1284" i="3"/>
  <c r="F1284" i="3"/>
  <c r="S1283" i="3"/>
  <c r="F1283" i="3"/>
  <c r="S1280" i="3"/>
  <c r="F1280" i="3"/>
  <c r="S1279" i="3"/>
  <c r="F1279" i="3"/>
  <c r="S1278" i="3"/>
  <c r="F1278" i="3"/>
  <c r="S1277" i="3"/>
  <c r="F1277" i="3"/>
  <c r="S1276" i="3"/>
  <c r="F1276" i="3"/>
  <c r="S1275" i="3"/>
  <c r="F1275" i="3"/>
  <c r="S1274" i="3"/>
  <c r="F1274" i="3"/>
  <c r="S1273" i="3"/>
  <c r="F1273" i="3"/>
  <c r="S1272" i="3"/>
  <c r="F1272" i="3"/>
  <c r="S1269" i="3"/>
  <c r="F1269" i="3"/>
  <c r="S1268" i="3"/>
  <c r="F1268" i="3"/>
  <c r="S1267" i="3"/>
  <c r="F1267" i="3"/>
  <c r="S1266" i="3"/>
  <c r="F1266" i="3"/>
  <c r="S1265" i="3"/>
  <c r="F1265" i="3"/>
  <c r="S1264" i="3"/>
  <c r="F1264" i="3"/>
  <c r="S1263" i="3"/>
  <c r="F1263" i="3"/>
  <c r="S1262" i="3"/>
  <c r="F1262" i="3"/>
  <c r="S1261" i="3"/>
  <c r="F1261" i="3"/>
  <c r="F1258" i="3"/>
  <c r="Q1257" i="3"/>
  <c r="F1257" i="3"/>
  <c r="Q1256" i="3"/>
  <c r="F1256" i="3"/>
  <c r="F1255" i="3"/>
  <c r="F1254" i="3"/>
  <c r="Q1253" i="3"/>
  <c r="F1253" i="3"/>
  <c r="Q1252" i="3"/>
  <c r="F1252" i="3"/>
  <c r="F1251" i="3"/>
  <c r="F1250" i="3"/>
  <c r="F1181" i="3"/>
  <c r="F1180" i="3"/>
  <c r="F1177" i="3"/>
  <c r="F1176" i="3"/>
  <c r="F1173" i="3"/>
  <c r="F1170" i="3"/>
  <c r="F1169" i="3"/>
  <c r="F1168" i="3"/>
  <c r="F1167" i="3"/>
  <c r="F1166" i="3"/>
  <c r="F1165" i="3"/>
  <c r="F1164" i="3"/>
  <c r="F1163" i="3"/>
  <c r="F1162" i="3"/>
  <c r="F1156" i="3"/>
  <c r="Q1155" i="3"/>
  <c r="F1155" i="3"/>
  <c r="F1151" i="3"/>
  <c r="F1145" i="3"/>
  <c r="F1141" i="3"/>
  <c r="S1137" i="3"/>
  <c r="S1136" i="3"/>
  <c r="S1135" i="3"/>
  <c r="Q1135" i="3" s="1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Q1121" i="3" s="1"/>
  <c r="F1121" i="3"/>
  <c r="S1120" i="3"/>
  <c r="F1120" i="3"/>
  <c r="S1119" i="3"/>
  <c r="F1119" i="3"/>
  <c r="S1118" i="3"/>
  <c r="Q1118" i="3" s="1"/>
  <c r="F1118" i="3"/>
  <c r="S1115" i="3"/>
  <c r="Q1115" i="3" s="1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S1093" i="3"/>
  <c r="F1093" i="3"/>
  <c r="S1092" i="3"/>
  <c r="F1092" i="3"/>
  <c r="S1091" i="3"/>
  <c r="F1091" i="3"/>
  <c r="S1090" i="3"/>
  <c r="F1090" i="3"/>
  <c r="S1089" i="3"/>
  <c r="F1089" i="3"/>
  <c r="S1088" i="3"/>
  <c r="F1088" i="3"/>
  <c r="S1087" i="3"/>
  <c r="F1087" i="3"/>
  <c r="S1086" i="3"/>
  <c r="F1086" i="3"/>
  <c r="S1085" i="3"/>
  <c r="F1085" i="3"/>
  <c r="F1082" i="3"/>
  <c r="Q1081" i="3"/>
  <c r="F1081" i="3"/>
  <c r="Q1080" i="3"/>
  <c r="F1080" i="3"/>
  <c r="F1079" i="3"/>
  <c r="F1078" i="3"/>
  <c r="Q1077" i="3"/>
  <c r="F1077" i="3"/>
  <c r="Q1076" i="3"/>
  <c r="F1076" i="3"/>
  <c r="F1075" i="3"/>
  <c r="F1074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943" i="3"/>
  <c r="D1942" i="3"/>
  <c r="D1941" i="3"/>
  <c r="D1940" i="3"/>
  <c r="D1939" i="3"/>
  <c r="D1938" i="3"/>
  <c r="D1937" i="3"/>
  <c r="D1936" i="3"/>
  <c r="D1935" i="3"/>
  <c r="D1844" i="3"/>
  <c r="D1843" i="3"/>
  <c r="D1842" i="3"/>
  <c r="D1841" i="3"/>
  <c r="D1840" i="3"/>
  <c r="D1839" i="3"/>
  <c r="D1838" i="3"/>
  <c r="D1837" i="3"/>
  <c r="D1836" i="3"/>
  <c r="D1756" i="3"/>
  <c r="D1755" i="3"/>
  <c r="D1754" i="3"/>
  <c r="D1753" i="3"/>
  <c r="D1752" i="3"/>
  <c r="D1751" i="3"/>
  <c r="D1750" i="3"/>
  <c r="D1749" i="3"/>
  <c r="D1748" i="3"/>
  <c r="F714" i="3" l="1"/>
  <c r="F718" i="3"/>
  <c r="F728" i="3"/>
  <c r="F836" i="3"/>
  <c r="F1142" i="3"/>
  <c r="F1146" i="3"/>
  <c r="F1318" i="3"/>
  <c r="F1323" i="3"/>
  <c r="F1333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1143" i="3"/>
  <c r="F1147" i="3"/>
  <c r="F1153" i="3"/>
  <c r="F1158" i="3"/>
  <c r="F1174" i="3"/>
  <c r="F1178" i="3"/>
  <c r="F1319" i="3"/>
  <c r="F1324" i="3"/>
  <c r="F1330" i="3"/>
  <c r="F1334" i="3"/>
  <c r="F1351" i="3"/>
  <c r="F1355" i="3"/>
  <c r="F724" i="3"/>
  <c r="F835" i="3"/>
  <c r="F843" i="3"/>
  <c r="F848" i="3"/>
  <c r="F1152" i="3"/>
  <c r="F1157" i="3"/>
  <c r="F1329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1136" i="3"/>
  <c r="F1137" i="3"/>
  <c r="F1140" i="3"/>
  <c r="F1144" i="3"/>
  <c r="F1148" i="3"/>
  <c r="F1154" i="3"/>
  <c r="F1159" i="3"/>
  <c r="F1175" i="3"/>
  <c r="F1179" i="3"/>
  <c r="F1305" i="3"/>
  <c r="F1306" i="3"/>
  <c r="F1307" i="3"/>
  <c r="F1308" i="3"/>
  <c r="F1309" i="3"/>
  <c r="F1310" i="3"/>
  <c r="F1311" i="3"/>
  <c r="F1312" i="3"/>
  <c r="F1316" i="3"/>
  <c r="F1320" i="3"/>
  <c r="F1327" i="3"/>
  <c r="F1331" i="3"/>
  <c r="F1352" i="3"/>
  <c r="F1356" i="3"/>
  <c r="Q1362" i="3"/>
  <c r="Q1366" i="3"/>
  <c r="Q1388" i="3"/>
  <c r="Q1418" i="3"/>
  <c r="Q1427" i="3"/>
  <c r="Q1320" i="3"/>
  <c r="Q1340" i="3"/>
  <c r="Q1365" i="3"/>
  <c r="Q1401" i="3"/>
  <c r="Q1407" i="3"/>
  <c r="Q1410" i="3"/>
  <c r="Q1411" i="3"/>
  <c r="Q1426" i="3"/>
  <c r="Q1430" i="3"/>
  <c r="Q1263" i="3"/>
  <c r="Q1283" i="3"/>
  <c r="Q664" i="3"/>
  <c r="Q674" i="3"/>
  <c r="Q684" i="3"/>
  <c r="Q783" i="3"/>
  <c r="Q817" i="3"/>
  <c r="Q818" i="3"/>
  <c r="Q1284" i="3"/>
  <c r="Q761" i="3"/>
  <c r="Q1239" i="3"/>
  <c r="Q1377" i="3"/>
  <c r="Q1383" i="3"/>
  <c r="Q1385" i="3"/>
  <c r="Q1395" i="3"/>
  <c r="Q780" i="3"/>
  <c r="Q789" i="3"/>
  <c r="Q1097" i="3"/>
  <c r="Q1154" i="3"/>
  <c r="Q890" i="3"/>
  <c r="Q900" i="3"/>
  <c r="Q1202" i="3"/>
  <c r="Q1212" i="3"/>
  <c r="Q1389" i="3"/>
  <c r="Q718" i="3"/>
  <c r="Q752" i="3"/>
  <c r="Q816" i="3"/>
  <c r="Q1338" i="3"/>
  <c r="Q883" i="3"/>
  <c r="Q903" i="3"/>
  <c r="Q1187" i="3"/>
  <c r="Q1191" i="3"/>
  <c r="Q1234" i="3"/>
  <c r="Q1243" i="3"/>
  <c r="Q1247" i="3"/>
  <c r="Q1387" i="3"/>
  <c r="Q1400" i="3"/>
  <c r="Q1421" i="3"/>
  <c r="Q1422" i="3"/>
  <c r="Q1198" i="3"/>
  <c r="Q1235" i="3"/>
  <c r="Q1318" i="3"/>
  <c r="Q1345" i="3"/>
  <c r="Q1351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1098" i="3"/>
  <c r="Q1125" i="3"/>
  <c r="Q1152" i="3"/>
  <c r="Q1175" i="3"/>
  <c r="Q1278" i="3"/>
  <c r="Q1287" i="3"/>
  <c r="Q1291" i="3"/>
  <c r="Q891" i="3"/>
  <c r="Q1186" i="3"/>
  <c r="Q1190" i="3"/>
  <c r="Q1196" i="3"/>
  <c r="Q1200" i="3"/>
  <c r="Q1206" i="3"/>
  <c r="Q1214" i="3"/>
  <c r="Q1220" i="3"/>
  <c r="Q1224" i="3"/>
  <c r="Q1246" i="3"/>
  <c r="Q1371" i="3"/>
  <c r="Q1397" i="3"/>
  <c r="Q1404" i="3"/>
  <c r="Q1406" i="3"/>
  <c r="Q1420" i="3"/>
  <c r="Q1431" i="3"/>
  <c r="Q1428" i="3"/>
  <c r="Q1432" i="3"/>
  <c r="Q1405" i="3"/>
  <c r="Q1409" i="3"/>
  <c r="Q1394" i="3"/>
  <c r="Q1398" i="3"/>
  <c r="Q1382" i="3"/>
  <c r="Q1386" i="3"/>
  <c r="Q1390" i="3"/>
  <c r="Q1372" i="3"/>
  <c r="Q1376" i="3"/>
  <c r="Q1361" i="3"/>
  <c r="Q1360" i="3"/>
  <c r="Q1364" i="3"/>
  <c r="Q1368" i="3"/>
  <c r="Q877" i="3"/>
  <c r="Q1242" i="3"/>
  <c r="Q669" i="3"/>
  <c r="Q673" i="3"/>
  <c r="Q704" i="3"/>
  <c r="Q714" i="3"/>
  <c r="Q796" i="3"/>
  <c r="Q805" i="3"/>
  <c r="Q811" i="3"/>
  <c r="Q827" i="3"/>
  <c r="Q834" i="3"/>
  <c r="Q843" i="3"/>
  <c r="Q847" i="3"/>
  <c r="Q1087" i="3"/>
  <c r="Q1092" i="3"/>
  <c r="Q1101" i="3"/>
  <c r="Q1107" i="3"/>
  <c r="Q1134" i="3"/>
  <c r="Q1165" i="3"/>
  <c r="Q1170" i="3"/>
  <c r="Q1179" i="3"/>
  <c r="Q1267" i="3"/>
  <c r="Q1273" i="3"/>
  <c r="Q1300" i="3"/>
  <c r="Q1346" i="3"/>
  <c r="Q1356" i="3"/>
  <c r="Q876" i="3"/>
  <c r="Q880" i="3"/>
  <c r="Q1185" i="3"/>
  <c r="Q1207" i="3"/>
  <c r="Q1213" i="3"/>
  <c r="Q1231" i="3"/>
  <c r="Q1240" i="3"/>
  <c r="Q707" i="3"/>
  <c r="Q713" i="3"/>
  <c r="Q799" i="3"/>
  <c r="Q1141" i="3"/>
  <c r="Q1145" i="3"/>
  <c r="Q1298" i="3"/>
  <c r="Q1307" i="3"/>
  <c r="Q1311" i="3"/>
  <c r="Q755" i="3"/>
  <c r="Q759" i="3"/>
  <c r="Q878" i="3"/>
  <c r="Q1211" i="3"/>
  <c r="Q1244" i="3"/>
  <c r="Q1241" i="3"/>
  <c r="Q1245" i="3"/>
  <c r="Q1229" i="3"/>
  <c r="Q1233" i="3"/>
  <c r="Q1228" i="3"/>
  <c r="Q1232" i="3"/>
  <c r="Q1236" i="3"/>
  <c r="Q1218" i="3"/>
  <c r="Q1222" i="3"/>
  <c r="Q1217" i="3"/>
  <c r="Q1221" i="3"/>
  <c r="Q1225" i="3"/>
  <c r="Q1208" i="3"/>
  <c r="Q1189" i="3"/>
  <c r="Q1184" i="3"/>
  <c r="Q1188" i="3"/>
  <c r="Q1192" i="3"/>
  <c r="Q689" i="3"/>
  <c r="Q724" i="3"/>
  <c r="Q728" i="3"/>
  <c r="Q734" i="3"/>
  <c r="Q738" i="3"/>
  <c r="Q744" i="3"/>
  <c r="Q748" i="3"/>
  <c r="Q823" i="3"/>
  <c r="Q861" i="3"/>
  <c r="Q1159" i="3"/>
  <c r="Q1327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1111" i="3"/>
  <c r="Q1126" i="3"/>
  <c r="Q1142" i="3"/>
  <c r="Q1151" i="3"/>
  <c r="Q1164" i="3"/>
  <c r="Q1180" i="3"/>
  <c r="Q1268" i="3"/>
  <c r="Q1277" i="3"/>
  <c r="Q1294" i="3"/>
  <c r="Q1308" i="3"/>
  <c r="Q1317" i="3"/>
  <c r="Q1355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1091" i="3"/>
  <c r="Q1108" i="3"/>
  <c r="Q1131" i="3"/>
  <c r="Q1162" i="3"/>
  <c r="Q1169" i="3"/>
  <c r="Q1297" i="3"/>
  <c r="Q1310" i="3"/>
  <c r="Q1328" i="3"/>
  <c r="Q1335" i="3"/>
  <c r="Q1350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1088" i="3"/>
  <c r="Q1102" i="3"/>
  <c r="Q1122" i="3"/>
  <c r="Q1140" i="3"/>
  <c r="Q1146" i="3"/>
  <c r="Q1166" i="3"/>
  <c r="Q1178" i="3"/>
  <c r="Q1264" i="3"/>
  <c r="Q1302" i="3"/>
  <c r="Q1316" i="3"/>
  <c r="Q1322" i="3"/>
  <c r="Q1342" i="3"/>
  <c r="Q1354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1112" i="3"/>
  <c r="Q1130" i="3"/>
  <c r="Q1132" i="3"/>
  <c r="Q1136" i="3"/>
  <c r="Q1156" i="3"/>
  <c r="Q1168" i="3"/>
  <c r="Q1176" i="3"/>
  <c r="Q1274" i="3"/>
  <c r="Q1288" i="3"/>
  <c r="Q1306" i="3"/>
  <c r="Q1312" i="3"/>
  <c r="Q1332" i="3"/>
  <c r="Q1352" i="3"/>
  <c r="Q760" i="3"/>
  <c r="Q1266" i="3"/>
  <c r="Q1286" i="3"/>
  <c r="Q1290" i="3"/>
  <c r="Q1251" i="3"/>
  <c r="Q1255" i="3"/>
  <c r="Q1262" i="3"/>
  <c r="Q1272" i="3"/>
  <c r="Q1276" i="3"/>
  <c r="Q1280" i="3"/>
  <c r="Q1296" i="3"/>
  <c r="Q1324" i="3"/>
  <c r="Q1330" i="3"/>
  <c r="Q1334" i="3"/>
  <c r="Q1344" i="3"/>
  <c r="Q1250" i="3"/>
  <c r="Q1254" i="3"/>
  <c r="Q1258" i="3"/>
  <c r="Q1261" i="3"/>
  <c r="Q1265" i="3"/>
  <c r="Q1269" i="3"/>
  <c r="Q1275" i="3"/>
  <c r="Q1279" i="3"/>
  <c r="Q1285" i="3"/>
  <c r="Q1289" i="3"/>
  <c r="Q1295" i="3"/>
  <c r="Q1299" i="3"/>
  <c r="Q1305" i="3"/>
  <c r="Q1309" i="3"/>
  <c r="Q1313" i="3"/>
  <c r="Q1319" i="3"/>
  <c r="Q1323" i="3"/>
  <c r="Q1329" i="3"/>
  <c r="Q1333" i="3"/>
  <c r="Q1339" i="3"/>
  <c r="Q1343" i="3"/>
  <c r="Q1349" i="3"/>
  <c r="Q1353" i="3"/>
  <c r="Q1357" i="3"/>
  <c r="Q1075" i="3"/>
  <c r="Q1079" i="3"/>
  <c r="Q1086" i="3"/>
  <c r="Q1090" i="3"/>
  <c r="Q1096" i="3"/>
  <c r="Q1100" i="3"/>
  <c r="Q1104" i="3"/>
  <c r="Q1110" i="3"/>
  <c r="Q1114" i="3"/>
  <c r="Q1120" i="3"/>
  <c r="Q1124" i="3"/>
  <c r="Q1144" i="3"/>
  <c r="Q1148" i="3"/>
  <c r="Q1158" i="3"/>
  <c r="Q1174" i="3"/>
  <c r="Q1074" i="3"/>
  <c r="Q1078" i="3"/>
  <c r="Q1082" i="3"/>
  <c r="Q1085" i="3"/>
  <c r="Q1089" i="3"/>
  <c r="Q1093" i="3"/>
  <c r="Q1099" i="3"/>
  <c r="Q1103" i="3"/>
  <c r="Q1109" i="3"/>
  <c r="Q1113" i="3"/>
  <c r="Q1119" i="3"/>
  <c r="Q1123" i="3"/>
  <c r="Q1129" i="3"/>
  <c r="Q1133" i="3"/>
  <c r="Q1137" i="3"/>
  <c r="Q1143" i="3"/>
  <c r="Q1147" i="3"/>
  <c r="Q1153" i="3"/>
  <c r="Q1157" i="3"/>
  <c r="Q1163" i="3"/>
  <c r="Q1167" i="3"/>
  <c r="Q1173" i="3"/>
  <c r="Q1177" i="3"/>
  <c r="Q1181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679" i="3"/>
  <c r="D1678" i="3"/>
  <c r="D1677" i="3"/>
  <c r="D1676" i="3"/>
  <c r="D1675" i="3"/>
  <c r="D1674" i="3"/>
  <c r="D1673" i="3"/>
  <c r="D1672" i="3"/>
  <c r="D1671" i="3"/>
  <c r="D1613" i="3"/>
  <c r="D1612" i="3"/>
  <c r="D1611" i="3"/>
  <c r="D1610" i="3"/>
  <c r="D1609" i="3"/>
  <c r="D1608" i="3"/>
  <c r="D1607" i="3"/>
  <c r="D1606" i="3"/>
  <c r="D1605" i="3"/>
  <c r="D1558" i="3"/>
  <c r="D1557" i="3"/>
  <c r="D1556" i="3"/>
  <c r="D1555" i="3"/>
  <c r="D1554" i="3"/>
  <c r="D1553" i="3"/>
  <c r="D1552" i="3"/>
  <c r="D1551" i="3"/>
  <c r="D1550" i="3"/>
  <c r="D1514" i="3"/>
  <c r="D1513" i="3"/>
  <c r="D1512" i="3"/>
  <c r="D1511" i="3"/>
  <c r="D1510" i="3"/>
  <c r="D1509" i="3"/>
  <c r="D1508" i="3"/>
  <c r="D1507" i="3"/>
  <c r="D1506" i="3"/>
  <c r="D1481" i="3"/>
  <c r="D1480" i="3"/>
  <c r="D1479" i="3"/>
  <c r="D1478" i="3"/>
  <c r="D1477" i="3"/>
  <c r="D1476" i="3"/>
  <c r="D1475" i="3"/>
  <c r="D1474" i="3"/>
  <c r="D1473" i="3"/>
  <c r="D1459" i="3"/>
  <c r="D1458" i="3"/>
  <c r="D1457" i="3"/>
  <c r="D1456" i="3"/>
  <c r="D1455" i="3"/>
  <c r="D1454" i="3"/>
  <c r="D1453" i="3"/>
  <c r="D1452" i="3"/>
  <c r="D1451" i="3"/>
  <c r="D1448" i="3"/>
  <c r="D1447" i="3"/>
  <c r="D1446" i="3"/>
  <c r="D1445" i="3"/>
  <c r="D1444" i="3"/>
  <c r="D1443" i="3"/>
  <c r="D1442" i="3"/>
  <c r="D1441" i="3"/>
  <c r="D1440" i="3"/>
  <c r="F2042" i="3" l="1"/>
  <c r="F2041" i="3"/>
  <c r="F2040" i="3"/>
  <c r="F2039" i="3"/>
  <c r="F2038" i="3"/>
  <c r="F2037" i="3"/>
  <c r="F2036" i="3"/>
  <c r="F2035" i="3"/>
  <c r="F2034" i="3"/>
  <c r="F2031" i="3"/>
  <c r="F2030" i="3"/>
  <c r="F2029" i="3"/>
  <c r="F2028" i="3"/>
  <c r="F2027" i="3"/>
  <c r="F2026" i="3"/>
  <c r="F2025" i="3"/>
  <c r="F2024" i="3"/>
  <c r="F2023" i="3"/>
  <c r="F2020" i="3"/>
  <c r="F2019" i="3"/>
  <c r="F2018" i="3"/>
  <c r="F2017" i="3"/>
  <c r="F2016" i="3"/>
  <c r="F2015" i="3"/>
  <c r="F2014" i="3"/>
  <c r="F2013" i="3"/>
  <c r="F2012" i="3"/>
  <c r="F2009" i="3"/>
  <c r="F2008" i="3"/>
  <c r="F2007" i="3"/>
  <c r="F2006" i="3"/>
  <c r="F2005" i="3"/>
  <c r="F2004" i="3"/>
  <c r="F2003" i="3"/>
  <c r="F2002" i="3"/>
  <c r="F2001" i="3"/>
  <c r="F1998" i="3"/>
  <c r="F1997" i="3"/>
  <c r="F1996" i="3"/>
  <c r="F1995" i="3"/>
  <c r="F1994" i="3"/>
  <c r="F1993" i="3"/>
  <c r="F1992" i="3"/>
  <c r="F1991" i="3"/>
  <c r="F1990" i="3"/>
  <c r="F1987" i="3"/>
  <c r="F1986" i="3"/>
  <c r="F1985" i="3"/>
  <c r="F1984" i="3"/>
  <c r="F1983" i="3"/>
  <c r="F1982" i="3"/>
  <c r="F1981" i="3"/>
  <c r="F1980" i="3"/>
  <c r="F1979" i="3"/>
  <c r="F1976" i="3"/>
  <c r="F1975" i="3"/>
  <c r="F1974" i="3"/>
  <c r="F1973" i="3"/>
  <c r="F1972" i="3"/>
  <c r="F1971" i="3"/>
  <c r="F1970" i="3"/>
  <c r="F1969" i="3"/>
  <c r="F1968" i="3"/>
  <c r="F1965" i="3"/>
  <c r="F1964" i="3"/>
  <c r="F1963" i="3"/>
  <c r="F1962" i="3"/>
  <c r="F1961" i="3"/>
  <c r="F1960" i="3"/>
  <c r="F1959" i="3"/>
  <c r="F1958" i="3"/>
  <c r="F1957" i="3"/>
  <c r="F1954" i="3"/>
  <c r="F1953" i="3"/>
  <c r="F1952" i="3"/>
  <c r="F1951" i="3"/>
  <c r="F1950" i="3"/>
  <c r="F1949" i="3"/>
  <c r="F1948" i="3"/>
  <c r="F1947" i="3"/>
  <c r="F1946" i="3"/>
  <c r="F1943" i="3"/>
  <c r="F1942" i="3"/>
  <c r="F1941" i="3"/>
  <c r="F1940" i="3"/>
  <c r="F1939" i="3"/>
  <c r="F1938" i="3"/>
  <c r="F1937" i="3"/>
  <c r="F1936" i="3"/>
  <c r="F1935" i="3"/>
  <c r="F1932" i="3"/>
  <c r="F1931" i="3"/>
  <c r="F1930" i="3"/>
  <c r="F1929" i="3"/>
  <c r="F1928" i="3"/>
  <c r="F1927" i="3"/>
  <c r="F1926" i="3"/>
  <c r="F1925" i="3"/>
  <c r="F1924" i="3"/>
  <c r="F1921" i="3"/>
  <c r="F1920" i="3"/>
  <c r="F1919" i="3"/>
  <c r="F1918" i="3"/>
  <c r="F1917" i="3"/>
  <c r="F1916" i="3"/>
  <c r="F1915" i="3"/>
  <c r="F1914" i="3"/>
  <c r="F1913" i="3"/>
  <c r="F1910" i="3"/>
  <c r="F1909" i="3"/>
  <c r="F1908" i="3"/>
  <c r="F1907" i="3"/>
  <c r="F1906" i="3"/>
  <c r="F1905" i="3"/>
  <c r="F1904" i="3"/>
  <c r="F1903" i="3"/>
  <c r="F1902" i="3"/>
  <c r="F1899" i="3"/>
  <c r="F1898" i="3"/>
  <c r="F1897" i="3"/>
  <c r="F1896" i="3"/>
  <c r="F1895" i="3"/>
  <c r="F1894" i="3"/>
  <c r="F1893" i="3"/>
  <c r="F1892" i="3"/>
  <c r="F1891" i="3"/>
  <c r="F1888" i="3"/>
  <c r="F1887" i="3"/>
  <c r="F1886" i="3"/>
  <c r="F1885" i="3"/>
  <c r="F1884" i="3"/>
  <c r="F1883" i="3"/>
  <c r="F1882" i="3"/>
  <c r="F1881" i="3"/>
  <c r="F1880" i="3"/>
  <c r="F1877" i="3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998" i="3"/>
  <c r="S1997" i="3"/>
  <c r="S1996" i="3"/>
  <c r="S1995" i="3"/>
  <c r="S1994" i="3"/>
  <c r="S1993" i="3"/>
  <c r="S1992" i="3"/>
  <c r="S1991" i="3"/>
  <c r="S1990" i="3"/>
  <c r="S1987" i="3"/>
  <c r="S1986" i="3"/>
  <c r="S1985" i="3"/>
  <c r="S1984" i="3"/>
  <c r="S1983" i="3"/>
  <c r="S1982" i="3"/>
  <c r="S1981" i="3"/>
  <c r="S1980" i="3"/>
  <c r="S1979" i="3"/>
  <c r="S1976" i="3"/>
  <c r="S1975" i="3"/>
  <c r="S1974" i="3"/>
  <c r="S1973" i="3"/>
  <c r="S1972" i="3"/>
  <c r="S1971" i="3"/>
  <c r="S1970" i="3"/>
  <c r="S1969" i="3"/>
  <c r="S1968" i="3"/>
  <c r="S1965" i="3"/>
  <c r="S1964" i="3"/>
  <c r="S1963" i="3"/>
  <c r="S1962" i="3"/>
  <c r="S1961" i="3"/>
  <c r="S1960" i="3"/>
  <c r="S1959" i="3"/>
  <c r="S1958" i="3"/>
  <c r="S1957" i="3"/>
  <c r="S1954" i="3"/>
  <c r="S1953" i="3"/>
  <c r="S1952" i="3"/>
  <c r="S1951" i="3"/>
  <c r="S1950" i="3"/>
  <c r="S1949" i="3"/>
  <c r="S1948" i="3"/>
  <c r="S1947" i="3"/>
  <c r="S1946" i="3"/>
  <c r="Q1942" i="3"/>
  <c r="Q1941" i="3"/>
  <c r="Q1940" i="3"/>
  <c r="Q1938" i="3"/>
  <c r="Q1937" i="3"/>
  <c r="D2043" i="3"/>
  <c r="D2065" i="3" s="1"/>
  <c r="S1899" i="3"/>
  <c r="S1898" i="3"/>
  <c r="S1897" i="3"/>
  <c r="S1896" i="3"/>
  <c r="S1895" i="3"/>
  <c r="S1894" i="3"/>
  <c r="S1893" i="3"/>
  <c r="S1892" i="3"/>
  <c r="S1891" i="3"/>
  <c r="S1888" i="3"/>
  <c r="S1887" i="3"/>
  <c r="S1886" i="3"/>
  <c r="S1885" i="3"/>
  <c r="S1884" i="3"/>
  <c r="S1883" i="3"/>
  <c r="S1882" i="3"/>
  <c r="Q1882" i="3" s="1"/>
  <c r="S1881" i="3"/>
  <c r="S1880" i="3"/>
  <c r="S1877" i="3"/>
  <c r="S1876" i="3"/>
  <c r="S1875" i="3"/>
  <c r="S1874" i="3"/>
  <c r="S1873" i="3"/>
  <c r="S1872" i="3"/>
  <c r="S1871" i="3"/>
  <c r="S1870" i="3"/>
  <c r="S1869" i="3"/>
  <c r="S1866" i="3"/>
  <c r="S1865" i="3"/>
  <c r="S1864" i="3"/>
  <c r="S1863" i="3"/>
  <c r="S1862" i="3"/>
  <c r="Q1862" i="3" s="1"/>
  <c r="S1861" i="3"/>
  <c r="S1860" i="3"/>
  <c r="S1859" i="3"/>
  <c r="S1858" i="3"/>
  <c r="S1855" i="3"/>
  <c r="S1854" i="3"/>
  <c r="S1853" i="3"/>
  <c r="S1852" i="3"/>
  <c r="S1851" i="3"/>
  <c r="S1850" i="3"/>
  <c r="S1849" i="3"/>
  <c r="S1848" i="3"/>
  <c r="S1847" i="3"/>
  <c r="Q1844" i="3"/>
  <c r="Q1843" i="3"/>
  <c r="Q1842" i="3"/>
  <c r="Q1841" i="3"/>
  <c r="Q1839" i="3"/>
  <c r="Q1837" i="3"/>
  <c r="Q1836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S1778" i="3"/>
  <c r="S1777" i="3"/>
  <c r="S1776" i="3"/>
  <c r="S1775" i="3"/>
  <c r="S1774" i="3"/>
  <c r="S1773" i="3"/>
  <c r="S1772" i="3"/>
  <c r="S1771" i="3"/>
  <c r="S1770" i="3"/>
  <c r="S1767" i="3"/>
  <c r="S1766" i="3"/>
  <c r="S1765" i="3"/>
  <c r="S1764" i="3"/>
  <c r="S1763" i="3"/>
  <c r="S1762" i="3"/>
  <c r="S1761" i="3"/>
  <c r="S1760" i="3"/>
  <c r="S1759" i="3"/>
  <c r="Q1756" i="3"/>
  <c r="Q1753" i="3"/>
  <c r="Q1752" i="3"/>
  <c r="Q1751" i="3"/>
  <c r="Q1749" i="3"/>
  <c r="Q1748" i="3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5" i="3"/>
  <c r="Q1674" i="3"/>
  <c r="Q1673" i="3"/>
  <c r="Q1671" i="3"/>
  <c r="S1668" i="3"/>
  <c r="M1668" i="3"/>
  <c r="S1667" i="3"/>
  <c r="M1667" i="3"/>
  <c r="S1666" i="3"/>
  <c r="M1666" i="3"/>
  <c r="S1665" i="3"/>
  <c r="M1665" i="3"/>
  <c r="S1664" i="3"/>
  <c r="M1664" i="3"/>
  <c r="S1663" i="3"/>
  <c r="M1663" i="3"/>
  <c r="S1662" i="3"/>
  <c r="M1662" i="3"/>
  <c r="S1661" i="3"/>
  <c r="M1661" i="3"/>
  <c r="S1660" i="3"/>
  <c r="M1660" i="3"/>
  <c r="S1657" i="3"/>
  <c r="M1657" i="3"/>
  <c r="S1656" i="3"/>
  <c r="M1656" i="3"/>
  <c r="S1655" i="3"/>
  <c r="M1655" i="3"/>
  <c r="S1654" i="3"/>
  <c r="M1654" i="3"/>
  <c r="S1653" i="3"/>
  <c r="M1653" i="3"/>
  <c r="S1652" i="3"/>
  <c r="M1652" i="3"/>
  <c r="S1651" i="3"/>
  <c r="M1651" i="3"/>
  <c r="S1650" i="3"/>
  <c r="M1650" i="3"/>
  <c r="S1649" i="3"/>
  <c r="M1649" i="3"/>
  <c r="S1646" i="3"/>
  <c r="M1646" i="3"/>
  <c r="S1645" i="3"/>
  <c r="M1645" i="3"/>
  <c r="S1644" i="3"/>
  <c r="M1644" i="3"/>
  <c r="S1643" i="3"/>
  <c r="M1643" i="3"/>
  <c r="S1642" i="3"/>
  <c r="M1642" i="3"/>
  <c r="S1641" i="3"/>
  <c r="M1641" i="3"/>
  <c r="S1640" i="3"/>
  <c r="M1640" i="3"/>
  <c r="S1639" i="3"/>
  <c r="M1639" i="3"/>
  <c r="S1638" i="3"/>
  <c r="M1638" i="3"/>
  <c r="S1635" i="3"/>
  <c r="M1635" i="3"/>
  <c r="S1634" i="3"/>
  <c r="M1634" i="3"/>
  <c r="S1633" i="3"/>
  <c r="M1633" i="3"/>
  <c r="S1632" i="3"/>
  <c r="M1632" i="3"/>
  <c r="S1631" i="3"/>
  <c r="M1631" i="3"/>
  <c r="S1630" i="3"/>
  <c r="M1630" i="3"/>
  <c r="S1629" i="3"/>
  <c r="M1629" i="3"/>
  <c r="S1628" i="3"/>
  <c r="M1628" i="3"/>
  <c r="S1627" i="3"/>
  <c r="M1627" i="3"/>
  <c r="S1624" i="3"/>
  <c r="M1624" i="3"/>
  <c r="S1623" i="3"/>
  <c r="M1623" i="3"/>
  <c r="S1622" i="3"/>
  <c r="M1622" i="3"/>
  <c r="S1621" i="3"/>
  <c r="M1621" i="3"/>
  <c r="S1620" i="3"/>
  <c r="M1620" i="3"/>
  <c r="S1619" i="3"/>
  <c r="M1619" i="3"/>
  <c r="S1618" i="3"/>
  <c r="M1618" i="3"/>
  <c r="S1617" i="3"/>
  <c r="M1617" i="3"/>
  <c r="S1616" i="3"/>
  <c r="M1616" i="3"/>
  <c r="M1613" i="3"/>
  <c r="Q1613" i="3" s="1"/>
  <c r="M1612" i="3"/>
  <c r="M1611" i="3"/>
  <c r="Q1611" i="3" s="1"/>
  <c r="M1610" i="3"/>
  <c r="Q1610" i="3" s="1"/>
  <c r="M1609" i="3"/>
  <c r="M1608" i="3"/>
  <c r="M1607" i="3"/>
  <c r="Q1607" i="3" s="1"/>
  <c r="M1606" i="3"/>
  <c r="Q1606" i="3" s="1"/>
  <c r="M1605" i="3"/>
  <c r="Q1605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616" i="3" l="1"/>
  <c r="Q1624" i="3"/>
  <c r="Q1644" i="3"/>
  <c r="Q1654" i="3"/>
  <c r="Q1973" i="3"/>
  <c r="Q1983" i="3"/>
  <c r="Q1870" i="3"/>
  <c r="Q1880" i="3"/>
  <c r="Q1914" i="3"/>
  <c r="Q1617" i="3"/>
  <c r="Q1621" i="3"/>
  <c r="Q1635" i="3"/>
  <c r="Q1645" i="3"/>
  <c r="Q1665" i="3"/>
  <c r="Q1698" i="3"/>
  <c r="Q1738" i="3"/>
  <c r="Q1853" i="3"/>
  <c r="Q1859" i="3"/>
  <c r="Q1869" i="3"/>
  <c r="Q1913" i="3"/>
  <c r="Q1695" i="3"/>
  <c r="Q1709" i="3"/>
  <c r="Q1715" i="3"/>
  <c r="Q1719" i="3"/>
  <c r="Q1743" i="3"/>
  <c r="Q1772" i="3"/>
  <c r="Q1820" i="3"/>
  <c r="Q1971" i="3"/>
  <c r="Q2039" i="3"/>
  <c r="Q1875" i="3"/>
  <c r="Q1891" i="3"/>
  <c r="Q1895" i="3"/>
  <c r="Q1899" i="3"/>
  <c r="Q1905" i="3"/>
  <c r="Q1925" i="3"/>
  <c r="Q1929" i="3"/>
  <c r="Q1948" i="3"/>
  <c r="Q1952" i="3"/>
  <c r="Q1958" i="3"/>
  <c r="Q1996" i="3"/>
  <c r="Q2002" i="3"/>
  <c r="Q2040" i="3"/>
  <c r="Q1686" i="3"/>
  <c r="Q1723" i="3"/>
  <c r="Q1759" i="3"/>
  <c r="Q1767" i="3"/>
  <c r="Q1773" i="3"/>
  <c r="Q1777" i="3"/>
  <c r="Q1783" i="3"/>
  <c r="Q1787" i="3"/>
  <c r="Q1793" i="3"/>
  <c r="Q1797" i="3"/>
  <c r="Q1803" i="3"/>
  <c r="Q1807" i="3"/>
  <c r="Q1827" i="3"/>
  <c r="Q1850" i="3"/>
  <c r="Q1888" i="3"/>
  <c r="Q1894" i="3"/>
  <c r="Q1898" i="3"/>
  <c r="Q1904" i="3"/>
  <c r="Q1908" i="3"/>
  <c r="Q1961" i="3"/>
  <c r="Q2001" i="3"/>
  <c r="Q2019" i="3"/>
  <c r="Q2029" i="3"/>
  <c r="Q1634" i="3"/>
  <c r="Q1664" i="3"/>
  <c r="Q1708" i="3"/>
  <c r="Q1886" i="3"/>
  <c r="Q1631" i="3"/>
  <c r="Q1651" i="3"/>
  <c r="Q1705" i="3"/>
  <c r="Q1848" i="3"/>
  <c r="Q1962" i="3"/>
  <c r="Q2036" i="3"/>
  <c r="Q1655" i="3"/>
  <c r="Q1661" i="3"/>
  <c r="Q1726" i="3"/>
  <c r="Q1775" i="3"/>
  <c r="Q1781" i="3"/>
  <c r="Q1789" i="3"/>
  <c r="Q1795" i="3"/>
  <c r="Q1805" i="3"/>
  <c r="Q1829" i="3"/>
  <c r="Q1976" i="3"/>
  <c r="Q2013" i="3"/>
  <c r="Q1627" i="3"/>
  <c r="Q1699" i="3"/>
  <c r="Q1729" i="3"/>
  <c r="Q1733" i="3"/>
  <c r="Q1764" i="3"/>
  <c r="Q1774" i="3"/>
  <c r="Q1778" i="3"/>
  <c r="Q1784" i="3"/>
  <c r="Q1788" i="3"/>
  <c r="Q1794" i="3"/>
  <c r="Q1798" i="3"/>
  <c r="Q1804" i="3"/>
  <c r="Q1808" i="3"/>
  <c r="Q1814" i="3"/>
  <c r="Q1818" i="3"/>
  <c r="Q1847" i="3"/>
  <c r="Q1855" i="3"/>
  <c r="Q1860" i="3"/>
  <c r="Q1861" i="3"/>
  <c r="Q1873" i="3"/>
  <c r="Q1877" i="3"/>
  <c r="Q1921" i="3"/>
  <c r="Q1931" i="3"/>
  <c r="Q1981" i="3"/>
  <c r="Q1991" i="3"/>
  <c r="Q2009" i="3"/>
  <c r="Q2012" i="3"/>
  <c r="Q2016" i="3"/>
  <c r="Q2020" i="3"/>
  <c r="Q2026" i="3"/>
  <c r="Q2030" i="3"/>
  <c r="Q1739" i="3"/>
  <c r="Q1785" i="3"/>
  <c r="Q1799" i="3"/>
  <c r="Q1809" i="3"/>
  <c r="Q1815" i="3"/>
  <c r="Q1833" i="3"/>
  <c r="Q1865" i="3"/>
  <c r="Q1893" i="3"/>
  <c r="Q1903" i="3"/>
  <c r="Q1918" i="3"/>
  <c r="Q1924" i="3"/>
  <c r="Q1928" i="3"/>
  <c r="Q1932" i="3"/>
  <c r="Q1951" i="3"/>
  <c r="Q1968" i="3"/>
  <c r="Q1982" i="3"/>
  <c r="Q1986" i="3"/>
  <c r="Q1992" i="3"/>
  <c r="Q2023" i="3"/>
  <c r="Q1685" i="3"/>
  <c r="Q1689" i="3"/>
  <c r="Q1718" i="3"/>
  <c r="Q1762" i="3"/>
  <c r="Q1810" i="3"/>
  <c r="Q1826" i="3"/>
  <c r="Q1866" i="3"/>
  <c r="Q1825" i="3"/>
  <c r="Q1641" i="3"/>
  <c r="Q1763" i="3"/>
  <c r="Q1972" i="3"/>
  <c r="Q1688" i="3"/>
  <c r="Q2006" i="3"/>
  <c r="Q1728" i="3"/>
  <c r="Q1832" i="3"/>
  <c r="Q1884" i="3"/>
  <c r="Q1632" i="3"/>
  <c r="Q1716" i="3"/>
  <c r="Q1811" i="3"/>
  <c r="Q1816" i="3"/>
  <c r="Q1817" i="3"/>
  <c r="Q1830" i="3"/>
  <c r="Q1831" i="3"/>
  <c r="Q1871" i="3"/>
  <c r="Q1874" i="3"/>
  <c r="Q1909" i="3"/>
  <c r="Q1915" i="3"/>
  <c r="Q1963" i="3"/>
  <c r="Q2003" i="3"/>
  <c r="Q2041" i="3"/>
  <c r="Q1864" i="3"/>
  <c r="Q1622" i="3"/>
  <c r="Q1662" i="3"/>
  <c r="Q1822" i="3"/>
  <c r="Q1854" i="3"/>
  <c r="Q1863" i="3"/>
  <c r="Q1953" i="3"/>
  <c r="Q1993" i="3"/>
  <c r="Q2031" i="3"/>
  <c r="Q1711" i="3"/>
  <c r="Q1754" i="3"/>
  <c r="Q1819" i="3"/>
  <c r="Q1649" i="3"/>
  <c r="Q1677" i="3"/>
  <c r="Q1684" i="3"/>
  <c r="Q1722" i="3"/>
  <c r="Q1741" i="3"/>
  <c r="Q1765" i="3"/>
  <c r="Q1609" i="3"/>
  <c r="Q1629" i="3"/>
  <c r="Q1650" i="3"/>
  <c r="Q1667" i="3"/>
  <c r="Q1683" i="3"/>
  <c r="Q1704" i="3"/>
  <c r="Q1721" i="3"/>
  <c r="Q1742" i="3"/>
  <c r="Q1838" i="3"/>
  <c r="Q1642" i="3"/>
  <c r="Q1696" i="3"/>
  <c r="Q1734" i="3"/>
  <c r="Q1619" i="3"/>
  <c r="Q1640" i="3"/>
  <c r="Q1657" i="3"/>
  <c r="Q1676" i="3"/>
  <c r="Q1694" i="3"/>
  <c r="Q1732" i="3"/>
  <c r="Q1608" i="3"/>
  <c r="Q1630" i="3"/>
  <c r="Q1668" i="3"/>
  <c r="Q1701" i="3"/>
  <c r="Q1840" i="3"/>
  <c r="Q1620" i="3"/>
  <c r="Q1639" i="3"/>
  <c r="Q1660" i="3"/>
  <c r="Q1693" i="3"/>
  <c r="Q1712" i="3"/>
  <c r="Q1731" i="3"/>
  <c r="Q1755" i="3"/>
  <c r="Q1766" i="3"/>
  <c r="Q1821" i="3"/>
  <c r="Q1652" i="3"/>
  <c r="Q1706" i="3"/>
  <c r="Q1744" i="3"/>
  <c r="Q1858" i="3"/>
  <c r="Q1883" i="3"/>
  <c r="Q1672" i="3"/>
  <c r="Q1761" i="3"/>
  <c r="Q1771" i="3"/>
  <c r="Q1828" i="3"/>
  <c r="Q1876" i="3"/>
  <c r="Q1896" i="3"/>
  <c r="Q1917" i="3"/>
  <c r="Q1618" i="3"/>
  <c r="Q1628" i="3"/>
  <c r="Q1638" i="3"/>
  <c r="Q1646" i="3"/>
  <c r="Q1656" i="3"/>
  <c r="Q1666" i="3"/>
  <c r="Q1682" i="3"/>
  <c r="Q1690" i="3"/>
  <c r="Q1700" i="3"/>
  <c r="Q1710" i="3"/>
  <c r="Q1720" i="3"/>
  <c r="Q1730" i="3"/>
  <c r="Q1740" i="3"/>
  <c r="Q1612" i="3"/>
  <c r="Q1623" i="3"/>
  <c r="Q1633" i="3"/>
  <c r="Q1643" i="3"/>
  <c r="Q1653" i="3"/>
  <c r="Q1663" i="3"/>
  <c r="Q1687" i="3"/>
  <c r="Q1697" i="3"/>
  <c r="Q1707" i="3"/>
  <c r="Q1717" i="3"/>
  <c r="Q1727" i="3"/>
  <c r="Q1737" i="3"/>
  <c r="Q1745" i="3"/>
  <c r="Q1750" i="3"/>
  <c r="Q1776" i="3"/>
  <c r="Q1782" i="3"/>
  <c r="Q1786" i="3"/>
  <c r="Q1792" i="3"/>
  <c r="Q1796" i="3"/>
  <c r="Q1800" i="3"/>
  <c r="Q1806" i="3"/>
  <c r="Q1849" i="3"/>
  <c r="Q1851" i="3"/>
  <c r="Q1760" i="3"/>
  <c r="Q1770" i="3"/>
  <c r="Q1907" i="3"/>
  <c r="Q1935" i="3"/>
  <c r="Q1943" i="3"/>
  <c r="Q1881" i="3"/>
  <c r="Q1887" i="3"/>
  <c r="Q1906" i="3"/>
  <c r="Q1927" i="3"/>
  <c r="Q1947" i="3"/>
  <c r="Q1957" i="3"/>
  <c r="Q1965" i="3"/>
  <c r="Q1975" i="3"/>
  <c r="Q1985" i="3"/>
  <c r="Q1995" i="3"/>
  <c r="Q2005" i="3"/>
  <c r="Q2015" i="3"/>
  <c r="Q2025" i="3"/>
  <c r="Q2035" i="3"/>
  <c r="Q1852" i="3"/>
  <c r="Q1919" i="3"/>
  <c r="Q1872" i="3"/>
  <c r="Q1926" i="3"/>
  <c r="Q1885" i="3"/>
  <c r="Q1897" i="3"/>
  <c r="Q1916" i="3"/>
  <c r="Q1936" i="3"/>
  <c r="Q1946" i="3"/>
  <c r="Q1954" i="3"/>
  <c r="Q1964" i="3"/>
  <c r="Q1974" i="3"/>
  <c r="Q1984" i="3"/>
  <c r="Q1994" i="3"/>
  <c r="Q2004" i="3"/>
  <c r="Q2014" i="3"/>
  <c r="Q2024" i="3"/>
  <c r="Q2034" i="3"/>
  <c r="Q2042" i="3"/>
  <c r="Q1892" i="3"/>
  <c r="Q1902" i="3"/>
  <c r="Q1910" i="3"/>
  <c r="Q1920" i="3"/>
  <c r="Q1930" i="3"/>
  <c r="Q1949" i="3"/>
  <c r="Q1959" i="3"/>
  <c r="Q1969" i="3"/>
  <c r="Q1979" i="3"/>
  <c r="Q1987" i="3"/>
  <c r="Q1997" i="3"/>
  <c r="Q2007" i="3"/>
  <c r="Q2017" i="3"/>
  <c r="Q2027" i="3"/>
  <c r="Q2037" i="3"/>
  <c r="Q1939" i="3"/>
  <c r="Q1950" i="3"/>
  <c r="Q1960" i="3"/>
  <c r="Q1970" i="3"/>
  <c r="Q1980" i="3"/>
  <c r="Q1990" i="3"/>
  <c r="Q1998" i="3"/>
  <c r="Q2008" i="3"/>
  <c r="Q2018" i="3"/>
  <c r="Q2028" i="3"/>
  <c r="Q2038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2049" i="3" l="1"/>
  <c r="D2053" i="3"/>
  <c r="D2048" i="3"/>
  <c r="D2052" i="3"/>
  <c r="D2056" i="3"/>
  <c r="D2050" i="3"/>
  <c r="D2054" i="3"/>
  <c r="D2051" i="3"/>
  <c r="D2055" i="3"/>
  <c r="Q268" i="3" l="1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435" i="3"/>
  <c r="D2064" i="3" l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070" i="3" l="1"/>
  <c r="O1068" i="3"/>
  <c r="P1068" i="3" s="1"/>
  <c r="R1068" i="3" s="1"/>
  <c r="E1068" i="3" s="1"/>
  <c r="J1067" i="3"/>
  <c r="J1065" i="3"/>
  <c r="O1063" i="3"/>
  <c r="O1058" i="3"/>
  <c r="O1056" i="3"/>
  <c r="O1055" i="3"/>
  <c r="J1048" i="3"/>
  <c r="O1046" i="3"/>
  <c r="P1046" i="3" s="1"/>
  <c r="R1046" i="3" s="1"/>
  <c r="E1046" i="3" s="1"/>
  <c r="O1044" i="3"/>
  <c r="P1044" i="3" s="1"/>
  <c r="R1044" i="3" s="1"/>
  <c r="E1044" i="3" s="1"/>
  <c r="J1043" i="3"/>
  <c r="O1034" i="3"/>
  <c r="O1033" i="3"/>
  <c r="O1031" i="3"/>
  <c r="J1026" i="3"/>
  <c r="O1023" i="3"/>
  <c r="J1022" i="3"/>
  <c r="J1021" i="3"/>
  <c r="J1019" i="3"/>
  <c r="J1010" i="3"/>
  <c r="O1008" i="3"/>
  <c r="P1008" i="3" s="1"/>
  <c r="R1008" i="3" s="1"/>
  <c r="E1008" i="3" s="1"/>
  <c r="J1005" i="3"/>
  <c r="O1002" i="3"/>
  <c r="J998" i="3"/>
  <c r="O994" i="3"/>
  <c r="O991" i="3"/>
  <c r="O990" i="3"/>
  <c r="J989" i="3"/>
  <c r="J988" i="3"/>
  <c r="O982" i="3"/>
  <c r="J981" i="3"/>
  <c r="J976" i="3"/>
  <c r="J975" i="3"/>
  <c r="O972" i="3"/>
  <c r="J969" i="3"/>
  <c r="O968" i="3"/>
  <c r="J965" i="3"/>
  <c r="O964" i="3"/>
  <c r="J959" i="3"/>
  <c r="O958" i="3"/>
  <c r="J955" i="3"/>
  <c r="O954" i="3"/>
  <c r="J949" i="3"/>
  <c r="O948" i="3"/>
  <c r="J1068" i="3"/>
  <c r="O1066" i="3"/>
  <c r="P1066" i="3" s="1"/>
  <c r="R1066" i="3" s="1"/>
  <c r="E1066" i="3" s="1"/>
  <c r="O1064" i="3"/>
  <c r="J1063" i="3"/>
  <c r="O1059" i="3"/>
  <c r="P1059" i="3" s="1"/>
  <c r="R1059" i="3" s="1"/>
  <c r="E1059" i="3" s="1"/>
  <c r="O1057" i="3"/>
  <c r="P1057" i="3" s="1"/>
  <c r="R1057" i="3" s="1"/>
  <c r="E1057" i="3" s="1"/>
  <c r="J1056" i="3"/>
  <c r="J1055" i="3"/>
  <c r="O1053" i="3"/>
  <c r="O1049" i="3"/>
  <c r="J1044" i="3"/>
  <c r="O1038" i="3"/>
  <c r="O1036" i="3"/>
  <c r="O1035" i="3"/>
  <c r="J1034" i="3"/>
  <c r="J1033" i="3"/>
  <c r="J1031" i="3"/>
  <c r="O1027" i="3"/>
  <c r="O1024" i="3"/>
  <c r="J1023" i="3"/>
  <c r="O1014" i="3"/>
  <c r="O1013" i="3"/>
  <c r="O1011" i="3"/>
  <c r="J1008" i="3"/>
  <c r="O1003" i="3"/>
  <c r="J1002" i="3"/>
  <c r="O999" i="3"/>
  <c r="O997" i="3"/>
  <c r="P997" i="3" s="1"/>
  <c r="R997" i="3" s="1"/>
  <c r="E997" i="3" s="1"/>
  <c r="J994" i="3"/>
  <c r="O992" i="3"/>
  <c r="J991" i="3"/>
  <c r="J990" i="3"/>
  <c r="O987" i="3"/>
  <c r="J982" i="3"/>
  <c r="O980" i="3"/>
  <c r="O979" i="3"/>
  <c r="O977" i="3"/>
  <c r="P977" i="3" s="1"/>
  <c r="R977" i="3" s="1"/>
  <c r="E977" i="3" s="1"/>
  <c r="J972" i="3"/>
  <c r="O971" i="3"/>
  <c r="J1069" i="3"/>
  <c r="O1065" i="3"/>
  <c r="J1060" i="3"/>
  <c r="O1048" i="3"/>
  <c r="P1048" i="3" s="1"/>
  <c r="R1048" i="3" s="1"/>
  <c r="E1048" i="3" s="1"/>
  <c r="J1045" i="3"/>
  <c r="J1042" i="3"/>
  <c r="O1037" i="3"/>
  <c r="P1037" i="3" s="1"/>
  <c r="R1037" i="3" s="1"/>
  <c r="E1037" i="3" s="1"/>
  <c r="O1032" i="3"/>
  <c r="J1027" i="3"/>
  <c r="J1024" i="3"/>
  <c r="O1021" i="3"/>
  <c r="J1016" i="3"/>
  <c r="J1014" i="3"/>
  <c r="J1011" i="3"/>
  <c r="J1003" i="3"/>
  <c r="O998" i="3"/>
  <c r="P998" i="3" s="1"/>
  <c r="R998" i="3" s="1"/>
  <c r="E998" i="3" s="1"/>
  <c r="O993" i="3"/>
  <c r="O986" i="3"/>
  <c r="J983" i="3"/>
  <c r="O976" i="3"/>
  <c r="P976" i="3" s="1"/>
  <c r="R976" i="3" s="1"/>
  <c r="E976" i="3" s="1"/>
  <c r="O961" i="3"/>
  <c r="O960" i="3"/>
  <c r="O959" i="3"/>
  <c r="J958" i="3"/>
  <c r="J957" i="3"/>
  <c r="J956" i="3"/>
  <c r="J946" i="3"/>
  <c r="O945" i="3"/>
  <c r="J942" i="3"/>
  <c r="O939" i="3"/>
  <c r="J936" i="3"/>
  <c r="O935" i="3"/>
  <c r="J932" i="3"/>
  <c r="O931" i="3"/>
  <c r="J926" i="3"/>
  <c r="O925" i="3"/>
  <c r="J922" i="3"/>
  <c r="O921" i="3"/>
  <c r="O917" i="3"/>
  <c r="O914" i="3"/>
  <c r="O913" i="3"/>
  <c r="O910" i="3"/>
  <c r="O909" i="3"/>
  <c r="J1071" i="3"/>
  <c r="O1067" i="3"/>
  <c r="P1067" i="3" s="1"/>
  <c r="R1067" i="3" s="1"/>
  <c r="E1067" i="3" s="1"/>
  <c r="O1071" i="3"/>
  <c r="J1064" i="3"/>
  <c r="J1059" i="3"/>
  <c r="J1053" i="3"/>
  <c r="O1047" i="3"/>
  <c r="P1047" i="3" s="1"/>
  <c r="R1047" i="3" s="1"/>
  <c r="E1047" i="3" s="1"/>
  <c r="J1037" i="3"/>
  <c r="J1035" i="3"/>
  <c r="O1026" i="3"/>
  <c r="P1026" i="3" s="1"/>
  <c r="R1026" i="3" s="1"/>
  <c r="E1026" i="3" s="1"/>
  <c r="O1020" i="3"/>
  <c r="O1010" i="3"/>
  <c r="P1010" i="3" s="1"/>
  <c r="R1010" i="3" s="1"/>
  <c r="E1010" i="3" s="1"/>
  <c r="O1005" i="3"/>
  <c r="P1005" i="3" s="1"/>
  <c r="R1005" i="3" s="1"/>
  <c r="E1005" i="3" s="1"/>
  <c r="O1000" i="3"/>
  <c r="J997" i="3"/>
  <c r="J992" i="3"/>
  <c r="O989" i="3"/>
  <c r="J986" i="3"/>
  <c r="J979" i="3"/>
  <c r="O967" i="3"/>
  <c r="O966" i="3"/>
  <c r="O965" i="3"/>
  <c r="J964" i="3"/>
  <c r="J961" i="3"/>
  <c r="J960" i="3"/>
  <c r="J945" i="3"/>
  <c r="O944" i="3"/>
  <c r="J939" i="3"/>
  <c r="O938" i="3"/>
  <c r="J935" i="3"/>
  <c r="O934" i="3"/>
  <c r="J931" i="3"/>
  <c r="O928" i="3"/>
  <c r="J925" i="3"/>
  <c r="O924" i="3"/>
  <c r="J921" i="3"/>
  <c r="O920" i="3"/>
  <c r="J914" i="3"/>
  <c r="J910" i="3"/>
  <c r="O1052" i="3"/>
  <c r="J1057" i="3"/>
  <c r="J1049" i="3"/>
  <c r="O1042" i="3"/>
  <c r="J1030" i="3"/>
  <c r="J1015" i="3"/>
  <c r="J1009" i="3"/>
  <c r="J1001" i="3"/>
  <c r="O988" i="3"/>
  <c r="J970" i="3"/>
  <c r="J968" i="3"/>
  <c r="J966" i="3"/>
  <c r="J954" i="3"/>
  <c r="J950" i="3"/>
  <c r="J948" i="3"/>
  <c r="O943" i="3"/>
  <c r="J938" i="3"/>
  <c r="O933" i="3"/>
  <c r="J928" i="3"/>
  <c r="O923" i="3"/>
  <c r="J920" i="3"/>
  <c r="J916" i="3"/>
  <c r="J912" i="3"/>
  <c r="J1025" i="3"/>
  <c r="J1004" i="3"/>
  <c r="J1000" i="3"/>
  <c r="J977" i="3"/>
  <c r="O947" i="3"/>
  <c r="J934" i="3"/>
  <c r="J924" i="3"/>
  <c r="O1060" i="3"/>
  <c r="P1060" i="3" s="1"/>
  <c r="R1060" i="3" s="1"/>
  <c r="E1060" i="3" s="1"/>
  <c r="J1036" i="3"/>
  <c r="O1030" i="3"/>
  <c r="P1030" i="3" s="1"/>
  <c r="R1030" i="3" s="1"/>
  <c r="E1030" i="3" s="1"/>
  <c r="O1022" i="3"/>
  <c r="O1015" i="3"/>
  <c r="O1001" i="3"/>
  <c r="J999" i="3"/>
  <c r="O975" i="3"/>
  <c r="J937" i="3"/>
  <c r="J927" i="3"/>
  <c r="O912" i="3"/>
  <c r="O1069" i="3"/>
  <c r="J1047" i="3"/>
  <c r="O1041" i="3"/>
  <c r="O1025" i="3"/>
  <c r="P1025" i="3" s="1"/>
  <c r="R1025" i="3" s="1"/>
  <c r="E1025" i="3" s="1"/>
  <c r="O1019" i="3"/>
  <c r="J1013" i="3"/>
  <c r="O1004" i="3"/>
  <c r="O983" i="3"/>
  <c r="O978" i="3"/>
  <c r="O969" i="3"/>
  <c r="O957" i="3"/>
  <c r="O955" i="3"/>
  <c r="O953" i="3"/>
  <c r="O949" i="3"/>
  <c r="O946" i="3"/>
  <c r="J943" i="3"/>
  <c r="O936" i="3"/>
  <c r="J933" i="3"/>
  <c r="O926" i="3"/>
  <c r="J923" i="3"/>
  <c r="O1054" i="3"/>
  <c r="O1045" i="3"/>
  <c r="J1041" i="3"/>
  <c r="O1016" i="3"/>
  <c r="O1012" i="3"/>
  <c r="O981" i="3"/>
  <c r="P981" i="3" s="1"/>
  <c r="R981" i="3" s="1"/>
  <c r="E981" i="3" s="1"/>
  <c r="J971" i="3"/>
  <c r="J967" i="3"/>
  <c r="J953" i="3"/>
  <c r="J944" i="3"/>
  <c r="O937" i="3"/>
  <c r="O927" i="3"/>
  <c r="O915" i="3"/>
  <c r="O911" i="3"/>
  <c r="O1043" i="3"/>
  <c r="O1009" i="3"/>
  <c r="J980" i="3"/>
  <c r="O970" i="3"/>
  <c r="O956" i="3"/>
  <c r="O950" i="3"/>
  <c r="J947" i="3"/>
  <c r="O942" i="3"/>
  <c r="O932" i="3"/>
  <c r="O922" i="3"/>
  <c r="O916" i="3"/>
  <c r="P916" i="3" s="1"/>
  <c r="R916" i="3" s="1"/>
  <c r="E916" i="3" s="1"/>
  <c r="J978" i="3"/>
  <c r="J993" i="3"/>
  <c r="J987" i="3"/>
  <c r="J913" i="3"/>
  <c r="J1070" i="3"/>
  <c r="J917" i="3"/>
  <c r="J1038" i="3"/>
  <c r="J909" i="3"/>
  <c r="J911" i="3"/>
  <c r="J1032" i="3"/>
  <c r="J1020" i="3"/>
  <c r="J1012" i="3"/>
  <c r="J1052" i="3"/>
  <c r="J915" i="3"/>
  <c r="J1054" i="3"/>
  <c r="J1046" i="3"/>
  <c r="J1058" i="3"/>
  <c r="J1066" i="3"/>
  <c r="O1429" i="3"/>
  <c r="P1429" i="3" s="1"/>
  <c r="R1429" i="3" s="1"/>
  <c r="O1423" i="3"/>
  <c r="O1421" i="3"/>
  <c r="P1421" i="3" s="1"/>
  <c r="R1421" i="3" s="1"/>
  <c r="O1418" i="3"/>
  <c r="O1415" i="3"/>
  <c r="O1411" i="3"/>
  <c r="P1411" i="3" s="1"/>
  <c r="R1411" i="3" s="1"/>
  <c r="O1401" i="3"/>
  <c r="O1396" i="3"/>
  <c r="O1389" i="3"/>
  <c r="O1388" i="3"/>
  <c r="O1386" i="3"/>
  <c r="O1378" i="3"/>
  <c r="O1365" i="3"/>
  <c r="P1365" i="3" s="1"/>
  <c r="R1365" i="3" s="1"/>
  <c r="O1434" i="3"/>
  <c r="O1428" i="3"/>
  <c r="O1419" i="3"/>
  <c r="O1412" i="3"/>
  <c r="O1400" i="3"/>
  <c r="P1400" i="3" s="1"/>
  <c r="R1400" i="3" s="1"/>
  <c r="O1387" i="3"/>
  <c r="O1379" i="3"/>
  <c r="O1374" i="3"/>
  <c r="O1364" i="3"/>
  <c r="O1427" i="3"/>
  <c r="O1426" i="3"/>
  <c r="O1416" i="3"/>
  <c r="O1409" i="3"/>
  <c r="O1406" i="3"/>
  <c r="O1404" i="3"/>
  <c r="O1399" i="3"/>
  <c r="O1390" i="3"/>
  <c r="O1376" i="3"/>
  <c r="O1373" i="3"/>
  <c r="P1373" i="3" s="1"/>
  <c r="R1373" i="3" s="1"/>
  <c r="O1371" i="3"/>
  <c r="O1360" i="3"/>
  <c r="O1432" i="3"/>
  <c r="O1420" i="3"/>
  <c r="O1410" i="3"/>
  <c r="P1410" i="3" s="1"/>
  <c r="R1410" i="3" s="1"/>
  <c r="O1408" i="3"/>
  <c r="O1405" i="3"/>
  <c r="O1398" i="3"/>
  <c r="O1395" i="3"/>
  <c r="O1393" i="3"/>
  <c r="O1385" i="3"/>
  <c r="O1384" i="3"/>
  <c r="O1382" i="3"/>
  <c r="O1377" i="3"/>
  <c r="O1375" i="3"/>
  <c r="O1372" i="3"/>
  <c r="O1368" i="3"/>
  <c r="O1361" i="3"/>
  <c r="O1431" i="3"/>
  <c r="O1430" i="3"/>
  <c r="O1422" i="3"/>
  <c r="P1422" i="3" s="1"/>
  <c r="R1422" i="3" s="1"/>
  <c r="O1417" i="3"/>
  <c r="O1407" i="3"/>
  <c r="O1367" i="3"/>
  <c r="O1366" i="3"/>
  <c r="O1433" i="3"/>
  <c r="O1397" i="3"/>
  <c r="O1394" i="3"/>
  <c r="O1383" i="3"/>
  <c r="O1363" i="3"/>
  <c r="O1362" i="3"/>
  <c r="J1366" i="3"/>
  <c r="J1426" i="3"/>
  <c r="J1415" i="3"/>
  <c r="J1422" i="3"/>
  <c r="J1409" i="3"/>
  <c r="J1397" i="3"/>
  <c r="J1382" i="3"/>
  <c r="J1384" i="3"/>
  <c r="J1387" i="3"/>
  <c r="J1388" i="3"/>
  <c r="J1376" i="3"/>
  <c r="J1377" i="3"/>
  <c r="J1411" i="3"/>
  <c r="J1375" i="3"/>
  <c r="J1372" i="3"/>
  <c r="J1423" i="3"/>
  <c r="J1434" i="3"/>
  <c r="J1373" i="3"/>
  <c r="J1412" i="3"/>
  <c r="J1408" i="3"/>
  <c r="J1367" i="3"/>
  <c r="J1417" i="3"/>
  <c r="J1401" i="3"/>
  <c r="J1363" i="3"/>
  <c r="J1433" i="3"/>
  <c r="J1418" i="3"/>
  <c r="J1407" i="3"/>
  <c r="J1396" i="3"/>
  <c r="J1400" i="3"/>
  <c r="J1383" i="3"/>
  <c r="J1378" i="3"/>
  <c r="J1399" i="3"/>
  <c r="J1379" i="3"/>
  <c r="J1419" i="3"/>
  <c r="J1371" i="3"/>
  <c r="J1427" i="3"/>
  <c r="J1393" i="3"/>
  <c r="J1429" i="3"/>
  <c r="J1420" i="3"/>
  <c r="J1405" i="3"/>
  <c r="J1394" i="3"/>
  <c r="J1395" i="3"/>
  <c r="J1430" i="3"/>
  <c r="J1385" i="3"/>
  <c r="J1406" i="3"/>
  <c r="J1410" i="3"/>
  <c r="J1416" i="3"/>
  <c r="J1421" i="3"/>
  <c r="J1374" i="3"/>
  <c r="J1364" i="3"/>
  <c r="J1361" i="3"/>
  <c r="J1362" i="3"/>
  <c r="J1365" i="3"/>
  <c r="J1431" i="3"/>
  <c r="J1360" i="3"/>
  <c r="J1389" i="3"/>
  <c r="J1390" i="3"/>
  <c r="J1386" i="3"/>
  <c r="J1368" i="3"/>
  <c r="J1432" i="3"/>
  <c r="J1404" i="3"/>
  <c r="J1428" i="3"/>
  <c r="J1398" i="3"/>
  <c r="O1242" i="3"/>
  <c r="O1233" i="3"/>
  <c r="O1220" i="3"/>
  <c r="O1219" i="3"/>
  <c r="O1217" i="3"/>
  <c r="O1207" i="3"/>
  <c r="O1206" i="3"/>
  <c r="O1196" i="3"/>
  <c r="O1191" i="3"/>
  <c r="O1190" i="3"/>
  <c r="O1188" i="3"/>
  <c r="O1245" i="3"/>
  <c r="O1225" i="3"/>
  <c r="O1212" i="3"/>
  <c r="O1201" i="3"/>
  <c r="P1201" i="3" s="1"/>
  <c r="R1201" i="3" s="1"/>
  <c r="O1198" i="3"/>
  <c r="P1198" i="3" s="1"/>
  <c r="R1198" i="3" s="1"/>
  <c r="O1195" i="3"/>
  <c r="O1187" i="3"/>
  <c r="O1186" i="3"/>
  <c r="O1244" i="3"/>
  <c r="O1243" i="3"/>
  <c r="O1241" i="3"/>
  <c r="O1235" i="3"/>
  <c r="O1234" i="3"/>
  <c r="O1232" i="3"/>
  <c r="O1224" i="3"/>
  <c r="O1218" i="3"/>
  <c r="O1211" i="3"/>
  <c r="O1200" i="3"/>
  <c r="O1189" i="3"/>
  <c r="O1246" i="3"/>
  <c r="O1240" i="3"/>
  <c r="O1239" i="3"/>
  <c r="O1231" i="3"/>
  <c r="O1230" i="3"/>
  <c r="O1228" i="3"/>
  <c r="O1223" i="3"/>
  <c r="O1221" i="3"/>
  <c r="O1213" i="3"/>
  <c r="O1210" i="3"/>
  <c r="O1208" i="3"/>
  <c r="P1208" i="3" s="1"/>
  <c r="R1208" i="3" s="1"/>
  <c r="O1202" i="3"/>
  <c r="P1202" i="3" s="1"/>
  <c r="R1202" i="3" s="1"/>
  <c r="O1199" i="3"/>
  <c r="O1197" i="3"/>
  <c r="O1192" i="3"/>
  <c r="O1185" i="3"/>
  <c r="O1247" i="3"/>
  <c r="O1236" i="3"/>
  <c r="O1229" i="3"/>
  <c r="O1222" i="3"/>
  <c r="O1214" i="3"/>
  <c r="O1209" i="3"/>
  <c r="O1203" i="3"/>
  <c r="O1184" i="3"/>
  <c r="J1243" i="3"/>
  <c r="J1195" i="3"/>
  <c r="J1223" i="3"/>
  <c r="J1191" i="3"/>
  <c r="J1239" i="3"/>
  <c r="J1187" i="3"/>
  <c r="J1214" i="3"/>
  <c r="J1232" i="3"/>
  <c r="J1233" i="3"/>
  <c r="J1218" i="3"/>
  <c r="J1201" i="3"/>
  <c r="J1185" i="3"/>
  <c r="J1234" i="3"/>
  <c r="J1242" i="3"/>
  <c r="J1210" i="3"/>
  <c r="J1190" i="3"/>
  <c r="J1203" i="3"/>
  <c r="J1230" i="3"/>
  <c r="J1229" i="3"/>
  <c r="J1213" i="3"/>
  <c r="J1184" i="3"/>
  <c r="J1219" i="3"/>
  <c r="J1197" i="3"/>
  <c r="J1235" i="3"/>
  <c r="J1212" i="3"/>
  <c r="J1221" i="3"/>
  <c r="J1202" i="3"/>
  <c r="J1186" i="3"/>
  <c r="J1247" i="3"/>
  <c r="J1199" i="3"/>
  <c r="J1220" i="3"/>
  <c r="J1224" i="3"/>
  <c r="J1245" i="3"/>
  <c r="J1246" i="3"/>
  <c r="J1236" i="3"/>
  <c r="J1225" i="3"/>
  <c r="J1209" i="3"/>
  <c r="J1196" i="3"/>
  <c r="J1198" i="3"/>
  <c r="J1206" i="3"/>
  <c r="J1208" i="3"/>
  <c r="J1200" i="3"/>
  <c r="J1231" i="3"/>
  <c r="J1211" i="3"/>
  <c r="J1207" i="3"/>
  <c r="J1241" i="3"/>
  <c r="J1240" i="3"/>
  <c r="J1188" i="3"/>
  <c r="J1244" i="3"/>
  <c r="J1217" i="3"/>
  <c r="J1228" i="3"/>
  <c r="J1192" i="3"/>
  <c r="J1222" i="3"/>
  <c r="J1189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354" i="3"/>
  <c r="P1354" i="3" s="1"/>
  <c r="R1354" i="3" s="1"/>
  <c r="E1354" i="3" s="1"/>
  <c r="O1346" i="3"/>
  <c r="O1345" i="3"/>
  <c r="O1343" i="3"/>
  <c r="O1334" i="3"/>
  <c r="O1328" i="3"/>
  <c r="O1327" i="3"/>
  <c r="O1323" i="3"/>
  <c r="O1316" i="3"/>
  <c r="P1316" i="3" s="1"/>
  <c r="R1316" i="3" s="1"/>
  <c r="E1316" i="3" s="1"/>
  <c r="O1308" i="3"/>
  <c r="O1307" i="3"/>
  <c r="O1305" i="3"/>
  <c r="O1296" i="3"/>
  <c r="O1290" i="3"/>
  <c r="O1286" i="3"/>
  <c r="O1280" i="3"/>
  <c r="O1274" i="3"/>
  <c r="O1273" i="3"/>
  <c r="O1269" i="3"/>
  <c r="O1262" i="3"/>
  <c r="J1257" i="3"/>
  <c r="J1253" i="3"/>
  <c r="O1176" i="3"/>
  <c r="O1175" i="3"/>
  <c r="O1173" i="3"/>
  <c r="O1164" i="3"/>
  <c r="P1164" i="3" s="1"/>
  <c r="R1164" i="3" s="1"/>
  <c r="E1164" i="3" s="1"/>
  <c r="O1156" i="3"/>
  <c r="O1155" i="3"/>
  <c r="O1153" i="3"/>
  <c r="O1144" i="3"/>
  <c r="O1136" i="3"/>
  <c r="O1135" i="3"/>
  <c r="O1133" i="3"/>
  <c r="O1124" i="3"/>
  <c r="O1120" i="3"/>
  <c r="O1114" i="3"/>
  <c r="O1110" i="3"/>
  <c r="O1104" i="3"/>
  <c r="O1100" i="3"/>
  <c r="O1096" i="3"/>
  <c r="O1090" i="3"/>
  <c r="O1086" i="3"/>
  <c r="O1079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344" i="3"/>
  <c r="O1338" i="3"/>
  <c r="O1317" i="3"/>
  <c r="O1306" i="3"/>
  <c r="P1306" i="3" s="1"/>
  <c r="R1306" i="3" s="1"/>
  <c r="E1306" i="3" s="1"/>
  <c r="O1298" i="3"/>
  <c r="O1291" i="3"/>
  <c r="O1285" i="3"/>
  <c r="O1283" i="3"/>
  <c r="O1279" i="3"/>
  <c r="O1272" i="3"/>
  <c r="O1264" i="3"/>
  <c r="O1261" i="3"/>
  <c r="O1166" i="3"/>
  <c r="O1146" i="3"/>
  <c r="O1143" i="3"/>
  <c r="O1125" i="3"/>
  <c r="O1123" i="3"/>
  <c r="O1121" i="3"/>
  <c r="O1111" i="3"/>
  <c r="O1109" i="3"/>
  <c r="O1103" i="3"/>
  <c r="O1097" i="3"/>
  <c r="O1093" i="3"/>
  <c r="O1089" i="3"/>
  <c r="O1081" i="3"/>
  <c r="O1080" i="3"/>
  <c r="O1078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357" i="3"/>
  <c r="O1350" i="3"/>
  <c r="P1350" i="3" s="1"/>
  <c r="R1350" i="3" s="1"/>
  <c r="E1350" i="3" s="1"/>
  <c r="O1342" i="3"/>
  <c r="O1341" i="3"/>
  <c r="O1339" i="3"/>
  <c r="O1330" i="3"/>
  <c r="O1322" i="3"/>
  <c r="O1321" i="3"/>
  <c r="O1319" i="3"/>
  <c r="O1310" i="3"/>
  <c r="P1310" i="3" s="1"/>
  <c r="R1310" i="3" s="1"/>
  <c r="E1310" i="3" s="1"/>
  <c r="O1302" i="3"/>
  <c r="O1301" i="3"/>
  <c r="O1299" i="3"/>
  <c r="J1294" i="3"/>
  <c r="J1288" i="3"/>
  <c r="J1284" i="3"/>
  <c r="O1276" i="3"/>
  <c r="O1268" i="3"/>
  <c r="O1267" i="3"/>
  <c r="O1265" i="3"/>
  <c r="O1258" i="3"/>
  <c r="O1256" i="3"/>
  <c r="O1254" i="3"/>
  <c r="O1252" i="3"/>
  <c r="O1250" i="3"/>
  <c r="O1178" i="3"/>
  <c r="O1170" i="3"/>
  <c r="O1169" i="3"/>
  <c r="O1167" i="3"/>
  <c r="O1158" i="3"/>
  <c r="O1152" i="3"/>
  <c r="O1151" i="3"/>
  <c r="O1147" i="3"/>
  <c r="O1140" i="3"/>
  <c r="P1140" i="3" s="1"/>
  <c r="R1140" i="3" s="1"/>
  <c r="E1140" i="3" s="1"/>
  <c r="O1132" i="3"/>
  <c r="O1131" i="3"/>
  <c r="O1129" i="3"/>
  <c r="J1122" i="3"/>
  <c r="J1118" i="3"/>
  <c r="J1112" i="3"/>
  <c r="J1108" i="3"/>
  <c r="J1102" i="3"/>
  <c r="J1098" i="3"/>
  <c r="J1092" i="3"/>
  <c r="J1088" i="3"/>
  <c r="O1082" i="3"/>
  <c r="O1075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356" i="3"/>
  <c r="O1355" i="3"/>
  <c r="O1353" i="3"/>
  <c r="O1335" i="3"/>
  <c r="O1333" i="3"/>
  <c r="O1324" i="3"/>
  <c r="O1318" i="3"/>
  <c r="O1313" i="3"/>
  <c r="O1297" i="3"/>
  <c r="O1295" i="3"/>
  <c r="O1289" i="3"/>
  <c r="O1287" i="3"/>
  <c r="O1263" i="3"/>
  <c r="O1257" i="3"/>
  <c r="O1253" i="3"/>
  <c r="O1181" i="3"/>
  <c r="O1174" i="3"/>
  <c r="O1165" i="3"/>
  <c r="O1163" i="3"/>
  <c r="O1154" i="3"/>
  <c r="P1154" i="3" s="1"/>
  <c r="R1154" i="3" s="1"/>
  <c r="E1154" i="3" s="1"/>
  <c r="O1145" i="3"/>
  <c r="O1134" i="3"/>
  <c r="O1126" i="3"/>
  <c r="O1119" i="3"/>
  <c r="O1115" i="3"/>
  <c r="O1113" i="3"/>
  <c r="O1107" i="3"/>
  <c r="O1101" i="3"/>
  <c r="O1099" i="3"/>
  <c r="O1091" i="3"/>
  <c r="O1087" i="3"/>
  <c r="O1085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349" i="3"/>
  <c r="O1332" i="3"/>
  <c r="O1320" i="3"/>
  <c r="P1320" i="3" s="1"/>
  <c r="R1320" i="3" s="1"/>
  <c r="E1320" i="3" s="1"/>
  <c r="O1309" i="3"/>
  <c r="O1294" i="3"/>
  <c r="O1277" i="3"/>
  <c r="O1159" i="3"/>
  <c r="O1118" i="3"/>
  <c r="O1098" i="3"/>
  <c r="O1077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331" i="3"/>
  <c r="O1288" i="3"/>
  <c r="O1275" i="3"/>
  <c r="O1255" i="3"/>
  <c r="O1180" i="3"/>
  <c r="O1168" i="3"/>
  <c r="P1168" i="3" s="1"/>
  <c r="R1168" i="3" s="1"/>
  <c r="E1168" i="3" s="1"/>
  <c r="O1157" i="3"/>
  <c r="O1142" i="3"/>
  <c r="O1130" i="3"/>
  <c r="O1112" i="3"/>
  <c r="O1092" i="3"/>
  <c r="O1076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352" i="3"/>
  <c r="O1340" i="3"/>
  <c r="P1340" i="3" s="1"/>
  <c r="R1340" i="3" s="1"/>
  <c r="E1340" i="3" s="1"/>
  <c r="O1329" i="3"/>
  <c r="O1312" i="3"/>
  <c r="O1300" i="3"/>
  <c r="P1300" i="3" s="1"/>
  <c r="R1300" i="3" s="1"/>
  <c r="E1300" i="3" s="1"/>
  <c r="O1284" i="3"/>
  <c r="O1251" i="3"/>
  <c r="O1179" i="3"/>
  <c r="O1141" i="3"/>
  <c r="O1108" i="3"/>
  <c r="O1088" i="3"/>
  <c r="O1074" i="3"/>
  <c r="O858" i="3"/>
  <c r="O816" i="3"/>
  <c r="O704" i="3"/>
  <c r="O653" i="3"/>
  <c r="O1351" i="3"/>
  <c r="O1311" i="3"/>
  <c r="O1278" i="3"/>
  <c r="O1266" i="3"/>
  <c r="O1177" i="3"/>
  <c r="O1162" i="3"/>
  <c r="O1148" i="3"/>
  <c r="O1137" i="3"/>
  <c r="O1122" i="3"/>
  <c r="O1102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169" i="3"/>
  <c r="J656" i="3"/>
  <c r="J694" i="3"/>
  <c r="J803" i="3"/>
  <c r="J837" i="3"/>
  <c r="J1136" i="3"/>
  <c r="J779" i="3"/>
  <c r="J1252" i="3"/>
  <c r="J823" i="3"/>
  <c r="J1273" i="3"/>
  <c r="J785" i="3"/>
  <c r="J815" i="3"/>
  <c r="J835" i="3"/>
  <c r="J861" i="3"/>
  <c r="J873" i="3"/>
  <c r="J1146" i="3"/>
  <c r="J1179" i="3"/>
  <c r="J1318" i="3"/>
  <c r="J768" i="3"/>
  <c r="J1180" i="3"/>
  <c r="J1332" i="3"/>
  <c r="J670" i="3"/>
  <c r="J708" i="3"/>
  <c r="J1080" i="3"/>
  <c r="J1126" i="3"/>
  <c r="J1165" i="3"/>
  <c r="J1302" i="3"/>
  <c r="J1335" i="3"/>
  <c r="J1290" i="3"/>
  <c r="J1291" i="3"/>
  <c r="J1258" i="3"/>
  <c r="J1262" i="3"/>
  <c r="J1329" i="3"/>
  <c r="J1300" i="3"/>
  <c r="J1306" i="3"/>
  <c r="J1310" i="3"/>
  <c r="J1316" i="3"/>
  <c r="J1330" i="3"/>
  <c r="J1350" i="3"/>
  <c r="J1354" i="3"/>
  <c r="J1079" i="3"/>
  <c r="J1086" i="3"/>
  <c r="J1114" i="3"/>
  <c r="J1111" i="3"/>
  <c r="J1140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1156" i="3"/>
  <c r="J839" i="3"/>
  <c r="J1321" i="3"/>
  <c r="J813" i="3"/>
  <c r="J1132" i="3"/>
  <c r="J1267" i="3"/>
  <c r="J714" i="3"/>
  <c r="J1341" i="3"/>
  <c r="J801" i="3"/>
  <c r="J1175" i="3"/>
  <c r="J664" i="3"/>
  <c r="J704" i="3"/>
  <c r="J805" i="3"/>
  <c r="J833" i="3"/>
  <c r="J845" i="3"/>
  <c r="J871" i="3"/>
  <c r="J1141" i="3"/>
  <c r="J1311" i="3"/>
  <c r="J1338" i="3"/>
  <c r="J789" i="3"/>
  <c r="J1162" i="3"/>
  <c r="J1327" i="3"/>
  <c r="J725" i="3"/>
  <c r="J735" i="3"/>
  <c r="J745" i="3"/>
  <c r="J774" i="3"/>
  <c r="J1268" i="3"/>
  <c r="J1277" i="3"/>
  <c r="J1297" i="3"/>
  <c r="J1280" i="3"/>
  <c r="J1309" i="3"/>
  <c r="J1305" i="3"/>
  <c r="J857" i="3"/>
  <c r="J1274" i="3"/>
  <c r="J674" i="3"/>
  <c r="J827" i="3"/>
  <c r="J1308" i="3"/>
  <c r="J766" i="3"/>
  <c r="J1176" i="3"/>
  <c r="J680" i="3"/>
  <c r="J859" i="3"/>
  <c r="J1328" i="3"/>
  <c r="J781" i="3"/>
  <c r="J1142" i="3"/>
  <c r="J843" i="3"/>
  <c r="J855" i="3"/>
  <c r="J1081" i="3"/>
  <c r="J1166" i="3"/>
  <c r="J1298" i="3"/>
  <c r="J1331" i="3"/>
  <c r="J1356" i="3"/>
  <c r="J777" i="3"/>
  <c r="J1155" i="3"/>
  <c r="J1312" i="3"/>
  <c r="J1352" i="3"/>
  <c r="J690" i="3"/>
  <c r="J751" i="3"/>
  <c r="J1091" i="3"/>
  <c r="J1152" i="3"/>
  <c r="J1263" i="3"/>
  <c r="J1322" i="3"/>
  <c r="J1355" i="3"/>
  <c r="J1283" i="3"/>
  <c r="J1276" i="3"/>
  <c r="J1075" i="3"/>
  <c r="J1103" i="3"/>
  <c r="J1101" i="3"/>
  <c r="J1121" i="3"/>
  <c r="J1135" i="3"/>
  <c r="J1130" i="3"/>
  <c r="J1164" i="3"/>
  <c r="J1168" i="3"/>
  <c r="J1174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256" i="3"/>
  <c r="J821" i="3"/>
  <c r="J867" i="3"/>
  <c r="J1346" i="3"/>
  <c r="J849" i="3"/>
  <c r="J1151" i="3"/>
  <c r="J660" i="3"/>
  <c r="J847" i="3"/>
  <c r="J1301" i="3"/>
  <c r="J700" i="3"/>
  <c r="J1077" i="3"/>
  <c r="J1278" i="3"/>
  <c r="J684" i="3"/>
  <c r="J791" i="3"/>
  <c r="J825" i="3"/>
  <c r="J851" i="3"/>
  <c r="J865" i="3"/>
  <c r="J1076" i="3"/>
  <c r="J1159" i="3"/>
  <c r="J1264" i="3"/>
  <c r="J1351" i="3"/>
  <c r="J770" i="3"/>
  <c r="J1307" i="3"/>
  <c r="J1345" i="3"/>
  <c r="J719" i="3"/>
  <c r="J729" i="3"/>
  <c r="J739" i="3"/>
  <c r="J749" i="3"/>
  <c r="J795" i="3"/>
  <c r="J1087" i="3"/>
  <c r="J1145" i="3"/>
  <c r="J1170" i="3"/>
  <c r="J1317" i="3"/>
  <c r="J1342" i="3"/>
  <c r="J1266" i="3"/>
  <c r="J1287" i="3"/>
  <c r="J1250" i="3"/>
  <c r="J1319" i="3"/>
  <c r="J1340" i="3"/>
  <c r="J1177" i="3"/>
  <c r="J1115" i="3"/>
  <c r="J1147" i="3"/>
  <c r="J1158" i="3"/>
  <c r="J1178" i="3"/>
  <c r="J1125" i="3"/>
  <c r="J834" i="3"/>
  <c r="J872" i="3"/>
  <c r="J807" i="3"/>
  <c r="J799" i="3"/>
  <c r="J780" i="3"/>
  <c r="J856" i="3"/>
  <c r="J671" i="3"/>
  <c r="J1320" i="3"/>
  <c r="J1344" i="3"/>
  <c r="J1153" i="3"/>
  <c r="J1137" i="3"/>
  <c r="J1082" i="3"/>
  <c r="J862" i="3"/>
  <c r="J793" i="3"/>
  <c r="J784" i="3"/>
  <c r="J767" i="3"/>
  <c r="J840" i="3"/>
  <c r="J1097" i="3"/>
  <c r="J824" i="3"/>
  <c r="J854" i="3"/>
  <c r="J783" i="3"/>
  <c r="J772" i="3"/>
  <c r="J652" i="3"/>
  <c r="J679" i="3"/>
  <c r="J689" i="3"/>
  <c r="J697" i="3"/>
  <c r="J1100" i="3"/>
  <c r="J1107" i="3"/>
  <c r="J1134" i="3"/>
  <c r="J1144" i="3"/>
  <c r="J1154" i="3"/>
  <c r="J1131" i="3"/>
  <c r="J844" i="3"/>
  <c r="J816" i="3"/>
  <c r="J796" i="3"/>
  <c r="J866" i="3"/>
  <c r="J713" i="3"/>
  <c r="J705" i="3"/>
  <c r="J1123" i="3"/>
  <c r="J1093" i="3"/>
  <c r="J675" i="3"/>
  <c r="J1269" i="3"/>
  <c r="J804" i="3"/>
  <c r="J1275" i="3"/>
  <c r="J1279" i="3"/>
  <c r="J1324" i="3"/>
  <c r="J1286" i="3"/>
  <c r="J1099" i="3"/>
  <c r="J1167" i="3"/>
  <c r="J822" i="3"/>
  <c r="J750" i="3"/>
  <c r="J696" i="3"/>
  <c r="J726" i="3"/>
  <c r="J686" i="3"/>
  <c r="J668" i="3"/>
  <c r="J740" i="3"/>
  <c r="J647" i="3"/>
  <c r="J646" i="3"/>
  <c r="J1163" i="3"/>
  <c r="J661" i="3"/>
  <c r="J1357" i="3"/>
  <c r="J1285" i="3"/>
  <c r="J1333" i="3"/>
  <c r="J1133" i="3"/>
  <c r="J1339" i="3"/>
  <c r="J1272" i="3"/>
  <c r="J1289" i="3"/>
  <c r="J1255" i="3"/>
  <c r="J1296" i="3"/>
  <c r="J1181" i="3"/>
  <c r="J1096" i="3"/>
  <c r="J1109" i="3"/>
  <c r="J1090" i="3"/>
  <c r="J794" i="3"/>
  <c r="J826" i="3"/>
  <c r="J715" i="3"/>
  <c r="J716" i="3"/>
  <c r="J682" i="3"/>
  <c r="J657" i="3"/>
  <c r="J667" i="3"/>
  <c r="J1173" i="3"/>
  <c r="J650" i="3"/>
  <c r="J1295" i="3"/>
  <c r="J1074" i="3"/>
  <c r="J1343" i="3"/>
  <c r="J1349" i="3"/>
  <c r="J1334" i="3"/>
  <c r="J1299" i="3"/>
  <c r="J1313" i="3"/>
  <c r="J1113" i="3"/>
  <c r="J1104" i="3"/>
  <c r="J1148" i="3"/>
  <c r="J1110" i="3"/>
  <c r="J846" i="3"/>
  <c r="J746" i="3"/>
  <c r="J651" i="3"/>
  <c r="J712" i="3"/>
  <c r="J692" i="3"/>
  <c r="J706" i="3"/>
  <c r="J695" i="3"/>
  <c r="J685" i="3"/>
  <c r="J1089" i="3"/>
  <c r="J1078" i="3"/>
  <c r="J701" i="3"/>
  <c r="J1323" i="3"/>
  <c r="J1261" i="3"/>
  <c r="J1157" i="3"/>
  <c r="J1265" i="3"/>
  <c r="J1254" i="3"/>
  <c r="J1251" i="3"/>
  <c r="J1353" i="3"/>
  <c r="J1143" i="3"/>
  <c r="J1129" i="3"/>
  <c r="J1085" i="3"/>
  <c r="J1119" i="3"/>
  <c r="J1120" i="3"/>
  <c r="J1124" i="3"/>
  <c r="J836" i="3"/>
  <c r="J730" i="3"/>
  <c r="J658" i="3"/>
  <c r="J681" i="3"/>
  <c r="J691" i="3"/>
  <c r="J702" i="3"/>
  <c r="J722" i="3"/>
  <c r="J672" i="3"/>
  <c r="J678" i="3"/>
  <c r="J736" i="3"/>
  <c r="J662" i="3"/>
  <c r="O2041" i="3"/>
  <c r="O2040" i="3"/>
  <c r="O2037" i="3"/>
  <c r="O2036" i="3"/>
  <c r="O2028" i="3"/>
  <c r="O2024" i="3"/>
  <c r="J2016" i="3"/>
  <c r="O2009" i="3"/>
  <c r="P2009" i="3" s="1"/>
  <c r="R2009" i="3" s="1"/>
  <c r="E2009" i="3" s="1"/>
  <c r="O2005" i="3"/>
  <c r="O2003" i="3"/>
  <c r="O2002" i="3"/>
  <c r="O1997" i="3"/>
  <c r="O1996" i="3"/>
  <c r="O1990" i="3"/>
  <c r="O1984" i="3"/>
  <c r="J1976" i="3"/>
  <c r="O1971" i="3"/>
  <c r="P1971" i="3" s="1"/>
  <c r="R1971" i="3" s="1"/>
  <c r="E1971" i="3" s="1"/>
  <c r="O1965" i="3"/>
  <c r="O1963" i="3"/>
  <c r="O1962" i="3"/>
  <c r="O1959" i="3"/>
  <c r="O1958" i="3"/>
  <c r="O1950" i="3"/>
  <c r="O1946" i="3"/>
  <c r="O1939" i="3"/>
  <c r="O1937" i="3"/>
  <c r="O1930" i="3"/>
  <c r="O1917" i="3"/>
  <c r="O1915" i="3"/>
  <c r="O1914" i="3"/>
  <c r="O1909" i="3"/>
  <c r="O1908" i="3"/>
  <c r="O1906" i="3"/>
  <c r="O1902" i="3"/>
  <c r="O1896" i="3"/>
  <c r="P1896" i="3" s="1"/>
  <c r="R1896" i="3" s="1"/>
  <c r="E1896" i="3" s="1"/>
  <c r="O1892" i="3"/>
  <c r="O1886" i="3"/>
  <c r="P1886" i="3" s="1"/>
  <c r="R1886" i="3" s="1"/>
  <c r="E1886" i="3" s="1"/>
  <c r="O1883" i="3"/>
  <c r="O1880" i="3"/>
  <c r="O1877" i="3"/>
  <c r="J1874" i="3"/>
  <c r="O1871" i="3"/>
  <c r="O1866" i="3"/>
  <c r="P1866" i="3" s="1"/>
  <c r="R1866" i="3" s="1"/>
  <c r="E1866" i="3" s="1"/>
  <c r="O1860" i="3"/>
  <c r="J1855" i="3"/>
  <c r="J1854" i="3"/>
  <c r="O1848" i="3"/>
  <c r="J1843" i="3"/>
  <c r="O1837" i="3"/>
  <c r="O1831" i="3"/>
  <c r="O1828" i="3"/>
  <c r="O1827" i="3"/>
  <c r="O1826" i="3"/>
  <c r="O1817" i="3"/>
  <c r="O1811" i="3"/>
  <c r="O1806" i="3"/>
  <c r="O1800" i="3"/>
  <c r="O1796" i="3"/>
  <c r="O1792" i="3"/>
  <c r="O1786" i="3"/>
  <c r="O1782" i="3"/>
  <c r="O1776" i="3"/>
  <c r="J1767" i="3"/>
  <c r="O1762" i="3"/>
  <c r="O1755" i="3"/>
  <c r="J1752" i="3"/>
  <c r="O1750" i="3"/>
  <c r="J1749" i="3"/>
  <c r="O1744" i="3"/>
  <c r="O1743" i="3"/>
  <c r="O1741" i="3"/>
  <c r="O1720" i="3"/>
  <c r="O1719" i="3"/>
  <c r="O1718" i="3"/>
  <c r="P1718" i="3" s="1"/>
  <c r="R1718" i="3" s="1"/>
  <c r="E1718" i="3" s="1"/>
  <c r="O1716" i="3"/>
  <c r="O1715" i="3"/>
  <c r="O1710" i="3"/>
  <c r="O1709" i="3"/>
  <c r="O1708" i="3"/>
  <c r="P1708" i="3" s="1"/>
  <c r="R1708" i="3" s="1"/>
  <c r="E1708" i="3" s="1"/>
  <c r="O1706" i="3"/>
  <c r="O1705" i="3"/>
  <c r="O1701" i="3"/>
  <c r="O1682" i="3"/>
  <c r="J1679" i="3"/>
  <c r="O1676" i="3"/>
  <c r="J1671" i="3"/>
  <c r="O1667" i="3"/>
  <c r="P1667" i="3" s="1"/>
  <c r="R1667" i="3" s="1"/>
  <c r="E1667" i="3" s="1"/>
  <c r="O1657" i="3"/>
  <c r="J1645" i="3"/>
  <c r="O1643" i="3"/>
  <c r="O1640" i="3"/>
  <c r="O1638" i="3"/>
  <c r="O1635" i="3"/>
  <c r="O1634" i="3"/>
  <c r="P1634" i="3" s="1"/>
  <c r="R1634" i="3" s="1"/>
  <c r="E1634" i="3" s="1"/>
  <c r="O1632" i="3"/>
  <c r="O1631" i="3"/>
  <c r="O1629" i="3"/>
  <c r="O1619" i="3"/>
  <c r="O1607" i="3"/>
  <c r="O2018" i="3"/>
  <c r="O2014" i="3"/>
  <c r="O2001" i="3"/>
  <c r="P2001" i="3" s="1"/>
  <c r="R2001" i="3" s="1"/>
  <c r="E2001" i="3" s="1"/>
  <c r="O1995" i="3"/>
  <c r="O1987" i="3"/>
  <c r="O1974" i="3"/>
  <c r="J1968" i="3"/>
  <c r="O1957" i="3"/>
  <c r="O1953" i="3"/>
  <c r="O1952" i="3"/>
  <c r="O1936" i="3"/>
  <c r="O1913" i="3"/>
  <c r="P1913" i="3" s="1"/>
  <c r="R1913" i="3" s="1"/>
  <c r="E1913" i="3" s="1"/>
  <c r="O1895" i="3"/>
  <c r="O1894" i="3"/>
  <c r="O1891" i="3"/>
  <c r="J1884" i="3"/>
  <c r="O1882" i="3"/>
  <c r="P1882" i="3" s="1"/>
  <c r="R1882" i="3" s="1"/>
  <c r="E1882" i="3" s="1"/>
  <c r="O1863" i="3"/>
  <c r="O1862" i="3"/>
  <c r="O1859" i="3"/>
  <c r="O1851" i="3"/>
  <c r="O1850" i="3"/>
  <c r="J1844" i="3"/>
  <c r="O1842" i="3"/>
  <c r="O1840" i="3"/>
  <c r="J1829" i="3"/>
  <c r="O1819" i="3"/>
  <c r="O1810" i="3"/>
  <c r="P1810" i="3" s="1"/>
  <c r="R1810" i="3" s="1"/>
  <c r="E1810" i="3" s="1"/>
  <c r="J1808" i="3"/>
  <c r="J1804" i="3"/>
  <c r="J1798" i="3"/>
  <c r="J1794" i="3"/>
  <c r="J1788" i="3"/>
  <c r="J1784" i="3"/>
  <c r="J1778" i="3"/>
  <c r="J1759" i="3"/>
  <c r="O2038" i="3"/>
  <c r="O2034" i="3"/>
  <c r="J2026" i="3"/>
  <c r="O2019" i="3"/>
  <c r="O2015" i="3"/>
  <c r="O2013" i="3"/>
  <c r="O2012" i="3"/>
  <c r="O2007" i="3"/>
  <c r="O2006" i="3"/>
  <c r="O1998" i="3"/>
  <c r="O1994" i="3"/>
  <c r="J1986" i="3"/>
  <c r="O1981" i="3"/>
  <c r="O1975" i="3"/>
  <c r="O1973" i="3"/>
  <c r="O1972" i="3"/>
  <c r="O1969" i="3"/>
  <c r="O1968" i="3"/>
  <c r="O1960" i="3"/>
  <c r="O1954" i="3"/>
  <c r="J1948" i="3"/>
  <c r="O1943" i="3"/>
  <c r="J1938" i="3"/>
  <c r="O1935" i="3"/>
  <c r="O1927" i="3"/>
  <c r="O1921" i="3"/>
  <c r="P1921" i="3" s="1"/>
  <c r="R1921" i="3" s="1"/>
  <c r="E1921" i="3" s="1"/>
  <c r="O1910" i="3"/>
  <c r="J1898" i="3"/>
  <c r="O1887" i="3"/>
  <c r="O1884" i="3"/>
  <c r="J1875" i="3"/>
  <c r="O1872" i="3"/>
  <c r="O1864" i="3"/>
  <c r="J1859" i="3"/>
  <c r="O1852" i="3"/>
  <c r="O1849" i="3"/>
  <c r="O1844" i="3"/>
  <c r="O1841" i="3"/>
  <c r="O1838" i="3"/>
  <c r="O1833" i="3"/>
  <c r="P1833" i="3" s="1"/>
  <c r="R1833" i="3" s="1"/>
  <c r="E1833" i="3" s="1"/>
  <c r="O1832" i="3"/>
  <c r="O1829" i="3"/>
  <c r="O1825" i="3"/>
  <c r="O1821" i="3"/>
  <c r="O1820" i="3"/>
  <c r="O1815" i="3"/>
  <c r="P1815" i="3" s="1"/>
  <c r="R1815" i="3" s="1"/>
  <c r="E1815" i="3" s="1"/>
  <c r="O1814" i="3"/>
  <c r="O1808" i="3"/>
  <c r="O1804" i="3"/>
  <c r="O1798" i="3"/>
  <c r="O1794" i="3"/>
  <c r="O1788" i="3"/>
  <c r="O1784" i="3"/>
  <c r="O1778" i="3"/>
  <c r="O1774" i="3"/>
  <c r="O1772" i="3"/>
  <c r="P1772" i="3" s="1"/>
  <c r="R1772" i="3" s="1"/>
  <c r="E1772" i="3" s="1"/>
  <c r="O1766" i="3"/>
  <c r="O1764" i="3"/>
  <c r="O1763" i="3"/>
  <c r="O1760" i="3"/>
  <c r="O1759" i="3"/>
  <c r="O1756" i="3"/>
  <c r="O1753" i="3"/>
  <c r="J1739" i="3"/>
  <c r="O1737" i="3"/>
  <c r="O1732" i="3"/>
  <c r="O1730" i="3"/>
  <c r="O1729" i="3"/>
  <c r="O1728" i="3"/>
  <c r="P1728" i="3" s="1"/>
  <c r="R1728" i="3" s="1"/>
  <c r="E1728" i="3" s="1"/>
  <c r="O1726" i="3"/>
  <c r="O1723" i="3"/>
  <c r="O1721" i="3"/>
  <c r="P1721" i="3" s="1"/>
  <c r="R1721" i="3" s="1"/>
  <c r="E1721" i="3" s="1"/>
  <c r="O1711" i="3"/>
  <c r="J1699" i="3"/>
  <c r="O1697" i="3"/>
  <c r="O1694" i="3"/>
  <c r="O1690" i="3"/>
  <c r="O1689" i="3"/>
  <c r="O1688" i="3"/>
  <c r="P1688" i="3" s="1"/>
  <c r="R1688" i="3" s="1"/>
  <c r="E1688" i="3" s="1"/>
  <c r="O1686" i="3"/>
  <c r="O1685" i="3"/>
  <c r="O1683" i="3"/>
  <c r="J1678" i="3"/>
  <c r="O1673" i="3"/>
  <c r="P1673" i="3" s="1"/>
  <c r="R1673" i="3" s="1"/>
  <c r="E1673" i="3" s="1"/>
  <c r="J1665" i="3"/>
  <c r="O1663" i="3"/>
  <c r="J1661" i="3"/>
  <c r="J1655" i="3"/>
  <c r="O1653" i="3"/>
  <c r="O1650" i="3"/>
  <c r="J1627" i="3"/>
  <c r="O1623" i="3"/>
  <c r="J1621" i="3"/>
  <c r="J1617" i="3"/>
  <c r="O1613" i="3"/>
  <c r="P1613" i="3" s="1"/>
  <c r="R1613" i="3" s="1"/>
  <c r="E1613" i="3" s="1"/>
  <c r="O1611" i="3"/>
  <c r="O1610" i="3"/>
  <c r="O1608" i="3"/>
  <c r="O1606" i="3"/>
  <c r="O1605" i="3"/>
  <c r="P1605" i="3" s="1"/>
  <c r="R1605" i="3" s="1"/>
  <c r="E1605" i="3" s="1"/>
  <c r="O2039" i="3"/>
  <c r="P2039" i="3" s="1"/>
  <c r="R2039" i="3" s="1"/>
  <c r="E2039" i="3" s="1"/>
  <c r="O2035" i="3"/>
  <c r="O2031" i="3"/>
  <c r="O2030" i="3"/>
  <c r="O2027" i="3"/>
  <c r="O2026" i="3"/>
  <c r="J2006" i="3"/>
  <c r="O1993" i="3"/>
  <c r="O1992" i="3"/>
  <c r="O1986" i="3"/>
  <c r="O1980" i="3"/>
  <c r="O1961" i="3"/>
  <c r="P1961" i="3" s="1"/>
  <c r="R1961" i="3" s="1"/>
  <c r="E1961" i="3" s="1"/>
  <c r="O1949" i="3"/>
  <c r="O1948" i="3"/>
  <c r="O1942" i="3"/>
  <c r="O1941" i="3"/>
  <c r="O1938" i="3"/>
  <c r="O1932" i="3"/>
  <c r="O1929" i="3"/>
  <c r="O1928" i="3"/>
  <c r="O1926" i="3"/>
  <c r="O1920" i="3"/>
  <c r="O1905" i="3"/>
  <c r="O1904" i="3"/>
  <c r="O1899" i="3"/>
  <c r="O1898" i="3"/>
  <c r="O1888" i="3"/>
  <c r="O1876" i="3"/>
  <c r="O1875" i="3"/>
  <c r="O1873" i="3"/>
  <c r="O1870" i="3"/>
  <c r="O1853" i="3"/>
  <c r="O1839" i="3"/>
  <c r="O1822" i="3"/>
  <c r="O1816" i="3"/>
  <c r="J1774" i="3"/>
  <c r="O1771" i="3"/>
  <c r="O1765" i="3"/>
  <c r="P1765" i="3" s="1"/>
  <c r="R1765" i="3" s="1"/>
  <c r="E1765" i="3" s="1"/>
  <c r="O2008" i="3"/>
  <c r="J1996" i="3"/>
  <c r="O1983" i="3"/>
  <c r="O1976" i="3"/>
  <c r="O1964" i="3"/>
  <c r="O1947" i="3"/>
  <c r="O1925" i="3"/>
  <c r="O1918" i="3"/>
  <c r="O1897" i="3"/>
  <c r="O1885" i="3"/>
  <c r="O1861" i="3"/>
  <c r="O1836" i="3"/>
  <c r="J1827" i="3"/>
  <c r="O1818" i="3"/>
  <c r="O1807" i="3"/>
  <c r="O1797" i="3"/>
  <c r="O1787" i="3"/>
  <c r="O1777" i="3"/>
  <c r="O1767" i="3"/>
  <c r="J1756" i="3"/>
  <c r="O1751" i="3"/>
  <c r="P1751" i="3" s="1"/>
  <c r="R1751" i="3" s="1"/>
  <c r="E1751" i="3" s="1"/>
  <c r="O1734" i="3"/>
  <c r="O1712" i="3"/>
  <c r="J1709" i="3"/>
  <c r="O1699" i="3"/>
  <c r="O1687" i="3"/>
  <c r="O1678" i="3"/>
  <c r="O1671" i="3"/>
  <c r="O1662" i="3"/>
  <c r="O1655" i="3"/>
  <c r="O1641" i="3"/>
  <c r="O1633" i="3"/>
  <c r="O1624" i="3"/>
  <c r="P1624" i="3" s="1"/>
  <c r="R1624" i="3" s="1"/>
  <c r="E1624" i="3" s="1"/>
  <c r="O1620" i="3"/>
  <c r="O1618" i="3"/>
  <c r="O1612" i="3"/>
  <c r="O2029" i="3"/>
  <c r="O2017" i="3"/>
  <c r="O1916" i="3"/>
  <c r="P1916" i="3" s="1"/>
  <c r="R1916" i="3" s="1"/>
  <c r="E1916" i="3" s="1"/>
  <c r="O1893" i="3"/>
  <c r="P1893" i="3" s="1"/>
  <c r="R1893" i="3" s="1"/>
  <c r="E1893" i="3" s="1"/>
  <c r="O1874" i="3"/>
  <c r="P1874" i="3" s="1"/>
  <c r="R1874" i="3" s="1"/>
  <c r="E1874" i="3" s="1"/>
  <c r="O1869" i="3"/>
  <c r="O1847" i="3"/>
  <c r="O1805" i="3"/>
  <c r="O1795" i="3"/>
  <c r="O1775" i="3"/>
  <c r="P1775" i="3" s="1"/>
  <c r="R1775" i="3" s="1"/>
  <c r="E1775" i="3" s="1"/>
  <c r="O1761" i="3"/>
  <c r="O1742" i="3"/>
  <c r="J1715" i="3"/>
  <c r="O1698" i="3"/>
  <c r="P1698" i="3" s="1"/>
  <c r="R1698" i="3" s="1"/>
  <c r="E1698" i="3" s="1"/>
  <c r="O1668" i="3"/>
  <c r="O1661" i="3"/>
  <c r="O1646" i="3"/>
  <c r="O1644" i="3"/>
  <c r="P1644" i="3" s="1"/>
  <c r="R1644" i="3" s="1"/>
  <c r="E1644" i="3" s="1"/>
  <c r="O1622" i="3"/>
  <c r="O1617" i="3"/>
  <c r="O2025" i="3"/>
  <c r="O1991" i="3"/>
  <c r="O1982" i="3"/>
  <c r="O1979" i="3"/>
  <c r="O1940" i="3"/>
  <c r="P1940" i="3" s="1"/>
  <c r="R1940" i="3" s="1"/>
  <c r="E1940" i="3" s="1"/>
  <c r="O1919" i="3"/>
  <c r="O1907" i="3"/>
  <c r="O1830" i="3"/>
  <c r="O1793" i="3"/>
  <c r="O1783" i="3"/>
  <c r="O1754" i="3"/>
  <c r="O1752" i="3"/>
  <c r="O1748" i="3"/>
  <c r="O1672" i="3"/>
  <c r="O1665" i="3"/>
  <c r="O1651" i="3"/>
  <c r="O1642" i="3"/>
  <c r="O1628" i="3"/>
  <c r="O1621" i="3"/>
  <c r="O1616" i="3"/>
  <c r="J2036" i="3"/>
  <c r="O2023" i="3"/>
  <c r="O2016" i="3"/>
  <c r="O2004" i="3"/>
  <c r="O1985" i="3"/>
  <c r="O1951" i="3"/>
  <c r="J1937" i="3"/>
  <c r="O1903" i="3"/>
  <c r="P1903" i="3" s="1"/>
  <c r="R1903" i="3" s="1"/>
  <c r="E1903" i="3" s="1"/>
  <c r="O1858" i="3"/>
  <c r="O1854" i="3"/>
  <c r="O1843" i="3"/>
  <c r="O1809" i="3"/>
  <c r="O1799" i="3"/>
  <c r="P1799" i="3" s="1"/>
  <c r="R1799" i="3" s="1"/>
  <c r="E1799" i="3" s="1"/>
  <c r="O1789" i="3"/>
  <c r="O1781" i="3"/>
  <c r="J1753" i="3"/>
  <c r="O1745" i="3"/>
  <c r="O1738" i="3"/>
  <c r="P1738" i="3" s="1"/>
  <c r="R1738" i="3" s="1"/>
  <c r="E1738" i="3" s="1"/>
  <c r="O1727" i="3"/>
  <c r="O1717" i="3"/>
  <c r="O1704" i="3"/>
  <c r="O1700" i="3"/>
  <c r="O1693" i="3"/>
  <c r="O1684" i="3"/>
  <c r="O1679" i="3"/>
  <c r="O1675" i="3"/>
  <c r="O1664" i="3"/>
  <c r="P1664" i="3" s="1"/>
  <c r="R1664" i="3" s="1"/>
  <c r="E1664" i="3" s="1"/>
  <c r="O1660" i="3"/>
  <c r="O1656" i="3"/>
  <c r="O1649" i="3"/>
  <c r="P1649" i="3" s="1"/>
  <c r="R1649" i="3" s="1"/>
  <c r="E1649" i="3" s="1"/>
  <c r="O1645" i="3"/>
  <c r="J1635" i="3"/>
  <c r="O1627" i="3"/>
  <c r="O1609" i="3"/>
  <c r="J1606" i="3"/>
  <c r="O2020" i="3"/>
  <c r="O1970" i="3"/>
  <c r="J1958" i="3"/>
  <c r="O1931" i="3"/>
  <c r="P1931" i="3" s="1"/>
  <c r="R1931" i="3" s="1"/>
  <c r="E1931" i="3" s="1"/>
  <c r="J1877" i="3"/>
  <c r="O1855" i="3"/>
  <c r="O1785" i="3"/>
  <c r="P1785" i="3" s="1"/>
  <c r="R1785" i="3" s="1"/>
  <c r="E1785" i="3" s="1"/>
  <c r="O1749" i="3"/>
  <c r="O1740" i="3"/>
  <c r="O1733" i="3"/>
  <c r="J1729" i="3"/>
  <c r="O1707" i="3"/>
  <c r="O1674" i="3"/>
  <c r="O1666" i="3"/>
  <c r="O1654" i="3"/>
  <c r="O1639" i="3"/>
  <c r="O2042" i="3"/>
  <c r="O1924" i="3"/>
  <c r="O1881" i="3"/>
  <c r="O1865" i="3"/>
  <c r="P1865" i="3" s="1"/>
  <c r="R1865" i="3" s="1"/>
  <c r="E1865" i="3" s="1"/>
  <c r="J1826" i="3"/>
  <c r="O1803" i="3"/>
  <c r="O1773" i="3"/>
  <c r="O1770" i="3"/>
  <c r="O1739" i="3"/>
  <c r="O1731" i="3"/>
  <c r="O1722" i="3"/>
  <c r="J1719" i="3"/>
  <c r="O1696" i="3"/>
  <c r="O1695" i="3"/>
  <c r="J1689" i="3"/>
  <c r="O1677" i="3"/>
  <c r="O1652" i="3"/>
  <c r="O1630" i="3"/>
  <c r="J1607" i="3"/>
  <c r="J1705" i="3"/>
  <c r="J1610" i="3"/>
  <c r="J1793" i="3"/>
  <c r="J1777" i="3"/>
  <c r="J1870" i="3"/>
  <c r="J1941" i="3"/>
  <c r="J2040" i="3"/>
  <c r="J1914" i="3"/>
  <c r="J1803" i="3"/>
  <c r="J1982" i="3"/>
  <c r="J1764" i="3"/>
  <c r="J1904" i="3"/>
  <c r="J2002" i="3"/>
  <c r="J1651" i="3"/>
  <c r="J1891" i="3"/>
  <c r="J1929" i="3"/>
  <c r="J1722" i="3"/>
  <c r="J1667" i="3"/>
  <c r="J1721" i="3"/>
  <c r="J1619" i="3"/>
  <c r="J1842" i="3"/>
  <c r="J1766" i="3"/>
  <c r="J1762" i="3"/>
  <c r="J1896" i="3"/>
  <c r="J1605" i="3"/>
  <c r="J1644" i="3"/>
  <c r="J1718" i="3"/>
  <c r="J1786" i="3"/>
  <c r="J1800" i="3"/>
  <c r="J1943" i="3"/>
  <c r="J1965" i="3"/>
  <c r="J1995" i="3"/>
  <c r="J2025" i="3"/>
  <c r="J1789" i="3"/>
  <c r="J1811" i="3"/>
  <c r="J1832" i="3"/>
  <c r="J1862" i="3"/>
  <c r="J1847" i="3"/>
  <c r="J1873" i="3"/>
  <c r="J1893" i="3"/>
  <c r="J1931" i="3"/>
  <c r="J1894" i="3"/>
  <c r="J1748" i="3"/>
  <c r="J1807" i="3"/>
  <c r="J1928" i="3"/>
  <c r="J2013" i="3"/>
  <c r="J1686" i="3"/>
  <c r="J2030" i="3"/>
  <c r="J1783" i="3"/>
  <c r="J1962" i="3"/>
  <c r="J1674" i="3"/>
  <c r="J1850" i="3"/>
  <c r="J1973" i="3"/>
  <c r="J1860" i="3"/>
  <c r="J1905" i="3"/>
  <c r="J1677" i="3"/>
  <c r="J1732" i="3"/>
  <c r="J1630" i="3"/>
  <c r="J1660" i="3"/>
  <c r="J1825" i="3"/>
  <c r="J1883" i="3"/>
  <c r="J1673" i="3"/>
  <c r="J1772" i="3"/>
  <c r="J1917" i="3"/>
  <c r="J1612" i="3"/>
  <c r="J1616" i="3"/>
  <c r="J1654" i="3"/>
  <c r="J1688" i="3"/>
  <c r="J1728" i="3"/>
  <c r="J1751" i="3"/>
  <c r="J1792" i="3"/>
  <c r="J1806" i="3"/>
  <c r="J1853" i="3"/>
  <c r="J1907" i="3"/>
  <c r="J2005" i="3"/>
  <c r="J2035" i="3"/>
  <c r="J1785" i="3"/>
  <c r="J1805" i="3"/>
  <c r="J1831" i="3"/>
  <c r="J1861" i="3"/>
  <c r="J1946" i="3"/>
  <c r="J1964" i="3"/>
  <c r="J1984" i="3"/>
  <c r="J2004" i="3"/>
  <c r="J2024" i="3"/>
  <c r="J2042" i="3"/>
  <c r="J1818" i="3"/>
  <c r="J1865" i="3"/>
  <c r="J1903" i="3"/>
  <c r="J1882" i="3"/>
  <c r="J1685" i="3"/>
  <c r="J1726" i="3"/>
  <c r="J1797" i="3"/>
  <c r="J1918" i="3"/>
  <c r="J1992" i="3"/>
  <c r="J1675" i="3"/>
  <c r="J2012" i="3"/>
  <c r="J1773" i="3"/>
  <c r="J1924" i="3"/>
  <c r="J1743" i="3"/>
  <c r="J1839" i="3"/>
  <c r="J1952" i="3"/>
  <c r="J2023" i="3"/>
  <c r="J1925" i="3"/>
  <c r="J1899" i="3"/>
  <c r="J1742" i="3"/>
  <c r="J1640" i="3"/>
  <c r="J1668" i="3"/>
  <c r="J1828" i="3"/>
  <c r="J1876" i="3"/>
  <c r="J1888" i="3"/>
  <c r="J2020" i="3"/>
  <c r="J1695" i="3"/>
  <c r="J1809" i="3"/>
  <c r="J1708" i="3"/>
  <c r="J1947" i="3"/>
  <c r="J1795" i="3"/>
  <c r="J1866" i="3"/>
  <c r="J1897" i="3"/>
  <c r="J1954" i="3"/>
  <c r="J2034" i="3"/>
  <c r="J1841" i="3"/>
  <c r="J1837" i="3"/>
  <c r="J1939" i="3"/>
  <c r="J1980" i="3"/>
  <c r="J1787" i="3"/>
  <c r="J1634" i="3"/>
  <c r="J1849" i="3"/>
  <c r="J1985" i="3"/>
  <c r="J1815" i="3"/>
  <c r="J1974" i="3"/>
  <c r="J1822" i="3"/>
  <c r="J1971" i="3"/>
  <c r="J2028" i="3"/>
  <c r="J1611" i="3"/>
  <c r="J1869" i="3"/>
  <c r="J1738" i="3"/>
  <c r="J1782" i="3"/>
  <c r="J1935" i="3"/>
  <c r="J1775" i="3"/>
  <c r="J1814" i="3"/>
  <c r="J1863" i="3"/>
  <c r="J1994" i="3"/>
  <c r="J1817" i="3"/>
  <c r="J1940" i="3"/>
  <c r="J1998" i="3"/>
  <c r="J2019" i="3"/>
  <c r="J1723" i="3"/>
  <c r="J1733" i="3"/>
  <c r="J1895" i="3"/>
  <c r="J1639" i="3"/>
  <c r="J1613" i="3"/>
  <c r="J1624" i="3"/>
  <c r="J1664" i="3"/>
  <c r="J1750" i="3"/>
  <c r="J1927" i="3"/>
  <c r="J1799" i="3"/>
  <c r="J1871" i="3"/>
  <c r="J1936" i="3"/>
  <c r="J2014" i="3"/>
  <c r="J1848" i="3"/>
  <c r="J1921" i="3"/>
  <c r="J1951" i="3"/>
  <c r="J1970" i="3"/>
  <c r="J1991" i="3"/>
  <c r="J2008" i="3"/>
  <c r="J2029" i="3"/>
  <c r="J1886" i="3"/>
  <c r="J1872" i="3"/>
  <c r="J1961" i="3"/>
  <c r="J2001" i="3"/>
  <c r="J2018" i="3"/>
  <c r="J2039" i="3"/>
  <c r="J1631" i="3"/>
  <c r="J1932" i="3"/>
  <c r="J1908" i="3"/>
  <c r="J1880" i="3"/>
  <c r="J1851" i="3"/>
  <c r="J1781" i="3"/>
  <c r="J1916" i="3"/>
  <c r="J1836" i="3"/>
  <c r="J1913" i="3"/>
  <c r="J1950" i="3"/>
  <c r="J1990" i="3"/>
  <c r="J2009" i="3"/>
  <c r="J1820" i="3"/>
  <c r="J1810" i="3"/>
  <c r="J1983" i="3"/>
  <c r="J1942" i="3"/>
  <c r="J1712" i="3"/>
  <c r="J1698" i="3"/>
  <c r="J1957" i="3"/>
  <c r="J1833" i="3"/>
  <c r="J1926" i="3"/>
  <c r="J1960" i="3"/>
  <c r="J1981" i="3"/>
  <c r="J2038" i="3"/>
  <c r="J1730" i="3"/>
  <c r="J2037" i="3"/>
  <c r="J1682" i="3"/>
  <c r="J1765" i="3"/>
  <c r="J2003" i="3"/>
  <c r="J1830" i="3"/>
  <c r="J1646" i="3"/>
  <c r="J1915" i="3"/>
  <c r="J1959" i="3"/>
  <c r="J1638" i="3"/>
  <c r="J1734" i="3"/>
  <c r="J1662" i="3"/>
  <c r="J1711" i="3"/>
  <c r="J1930" i="3"/>
  <c r="J1892" i="3"/>
  <c r="J1975" i="3"/>
  <c r="J1796" i="3"/>
  <c r="J1620" i="3"/>
  <c r="J1694" i="3"/>
  <c r="J1650" i="3"/>
  <c r="J1819" i="3"/>
  <c r="J1731" i="3"/>
  <c r="J1717" i="3"/>
  <c r="J1633" i="3"/>
  <c r="J1676" i="3"/>
  <c r="J1987" i="3"/>
  <c r="J1720" i="3"/>
  <c r="J1652" i="3"/>
  <c r="J1909" i="3"/>
  <c r="J1741" i="3"/>
  <c r="J1864" i="3"/>
  <c r="J1919" i="3"/>
  <c r="J1852" i="3"/>
  <c r="J1701" i="3"/>
  <c r="J1754" i="3"/>
  <c r="J1902" i="3"/>
  <c r="J1885" i="3"/>
  <c r="J1887" i="3"/>
  <c r="J1858" i="3"/>
  <c r="J1727" i="3"/>
  <c r="J1643" i="3"/>
  <c r="J1628" i="3"/>
  <c r="J2027" i="3"/>
  <c r="J1696" i="3"/>
  <c r="J1972" i="3"/>
  <c r="J1608" i="3"/>
  <c r="J2041" i="3"/>
  <c r="J1770" i="3"/>
  <c r="J1693" i="3"/>
  <c r="J1622" i="3"/>
  <c r="J1763" i="3"/>
  <c r="J1881" i="3"/>
  <c r="J1740" i="3"/>
  <c r="J2015" i="3"/>
  <c r="J1697" i="3"/>
  <c r="J1690" i="3"/>
  <c r="J1997" i="3"/>
  <c r="J1656" i="3"/>
  <c r="J1953" i="3"/>
  <c r="J1716" i="3"/>
  <c r="J2017" i="3"/>
  <c r="J1706" i="3"/>
  <c r="J1683" i="3"/>
  <c r="J1993" i="3"/>
  <c r="J1632" i="3"/>
  <c r="J1906" i="3"/>
  <c r="J1963" i="3"/>
  <c r="J1771" i="3"/>
  <c r="J1920" i="3"/>
  <c r="J1672" i="3"/>
  <c r="J1840" i="3"/>
  <c r="J1657" i="3"/>
  <c r="J1838" i="3"/>
  <c r="J1609" i="3"/>
  <c r="J1745" i="3"/>
  <c r="J1707" i="3"/>
  <c r="J1663" i="3"/>
  <c r="J1623" i="3"/>
  <c r="J1821" i="3"/>
  <c r="J1649" i="3"/>
  <c r="J1969" i="3"/>
  <c r="J1710" i="3"/>
  <c r="J2007" i="3"/>
  <c r="J1760" i="3"/>
  <c r="J1700" i="3"/>
  <c r="J2031" i="3"/>
  <c r="J1704" i="3"/>
  <c r="J1684" i="3"/>
  <c r="J1761" i="3"/>
  <c r="J1687" i="3"/>
  <c r="J1949" i="3"/>
  <c r="J1618" i="3"/>
  <c r="J1666" i="3"/>
  <c r="J1744" i="3"/>
  <c r="J1642" i="3"/>
  <c r="J1641" i="3"/>
  <c r="J1979" i="3"/>
  <c r="J1816" i="3"/>
  <c r="J1629" i="3"/>
  <c r="J1910" i="3"/>
  <c r="J1776" i="3"/>
  <c r="J1755" i="3"/>
  <c r="J1737" i="3"/>
  <c r="J1653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P1054" i="3" l="1"/>
  <c r="R1054" i="3" s="1"/>
  <c r="E1054" i="3" s="1"/>
  <c r="P936" i="3"/>
  <c r="R936" i="3" s="1"/>
  <c r="E936" i="3" s="1"/>
  <c r="P1019" i="3"/>
  <c r="R1019" i="3" s="1"/>
  <c r="E1019" i="3" s="1"/>
  <c r="P925" i="3"/>
  <c r="R925" i="3" s="1"/>
  <c r="E925" i="3" s="1"/>
  <c r="P971" i="3"/>
  <c r="R971" i="3" s="1"/>
  <c r="E971" i="3" s="1"/>
  <c r="P1064" i="3"/>
  <c r="R1064" i="3" s="1"/>
  <c r="E1064" i="3" s="1"/>
  <c r="P1002" i="3"/>
  <c r="R1002" i="3" s="1"/>
  <c r="E1002" i="3" s="1"/>
  <c r="P922" i="3"/>
  <c r="R922" i="3" s="1"/>
  <c r="E922" i="3" s="1"/>
  <c r="P950" i="3"/>
  <c r="R950" i="3" s="1"/>
  <c r="E950" i="3" s="1"/>
  <c r="P1009" i="3"/>
  <c r="R1009" i="3" s="1"/>
  <c r="E1009" i="3" s="1"/>
  <c r="P927" i="3"/>
  <c r="R927" i="3" s="1"/>
  <c r="E927" i="3" s="1"/>
  <c r="P1016" i="3"/>
  <c r="R1016" i="3" s="1"/>
  <c r="E1016" i="3" s="1"/>
  <c r="P955" i="3"/>
  <c r="R955" i="3" s="1"/>
  <c r="E955" i="3" s="1"/>
  <c r="P983" i="3"/>
  <c r="R983" i="3" s="1"/>
  <c r="E983" i="3" s="1"/>
  <c r="P912" i="3"/>
  <c r="R912" i="3" s="1"/>
  <c r="E912" i="3" s="1"/>
  <c r="P988" i="3"/>
  <c r="R988" i="3" s="1"/>
  <c r="E988" i="3" s="1"/>
  <c r="P1052" i="3"/>
  <c r="R1052" i="3" s="1"/>
  <c r="E1052" i="3" s="1"/>
  <c r="P967" i="3"/>
  <c r="R967" i="3" s="1"/>
  <c r="E967" i="3" s="1"/>
  <c r="P909" i="3"/>
  <c r="R909" i="3" s="1"/>
  <c r="E909" i="3" s="1"/>
  <c r="P917" i="3"/>
  <c r="R917" i="3" s="1"/>
  <c r="E917" i="3" s="1"/>
  <c r="P959" i="3"/>
  <c r="R959" i="3" s="1"/>
  <c r="E959" i="3" s="1"/>
  <c r="P1021" i="3"/>
  <c r="R1021" i="3" s="1"/>
  <c r="E1021" i="3" s="1"/>
  <c r="P992" i="3"/>
  <c r="R992" i="3" s="1"/>
  <c r="E992" i="3" s="1"/>
  <c r="P1013" i="3"/>
  <c r="R1013" i="3" s="1"/>
  <c r="E1013" i="3" s="1"/>
  <c r="P1027" i="3"/>
  <c r="R1027" i="3" s="1"/>
  <c r="E1027" i="3" s="1"/>
  <c r="P1035" i="3"/>
  <c r="R1035" i="3" s="1"/>
  <c r="E1035" i="3" s="1"/>
  <c r="P1049" i="3"/>
  <c r="R1049" i="3" s="1"/>
  <c r="E1049" i="3" s="1"/>
  <c r="P954" i="3"/>
  <c r="R954" i="3" s="1"/>
  <c r="E954" i="3" s="1"/>
  <c r="P964" i="3"/>
  <c r="R964" i="3" s="1"/>
  <c r="E964" i="3" s="1"/>
  <c r="P972" i="3"/>
  <c r="R972" i="3" s="1"/>
  <c r="E972" i="3" s="1"/>
  <c r="P982" i="3"/>
  <c r="R982" i="3" s="1"/>
  <c r="E982" i="3" s="1"/>
  <c r="P991" i="3"/>
  <c r="R991" i="3" s="1"/>
  <c r="E991" i="3" s="1"/>
  <c r="P1031" i="3"/>
  <c r="R1031" i="3" s="1"/>
  <c r="E1031" i="3" s="1"/>
  <c r="P1056" i="3"/>
  <c r="R1056" i="3" s="1"/>
  <c r="E1056" i="3" s="1"/>
  <c r="P915" i="3"/>
  <c r="R915" i="3" s="1"/>
  <c r="E915" i="3" s="1"/>
  <c r="P978" i="3"/>
  <c r="R978" i="3" s="1"/>
  <c r="E978" i="3" s="1"/>
  <c r="P935" i="3"/>
  <c r="R935" i="3" s="1"/>
  <c r="E935" i="3" s="1"/>
  <c r="P1032" i="3"/>
  <c r="R1032" i="3" s="1"/>
  <c r="E1032" i="3" s="1"/>
  <c r="P1011" i="3"/>
  <c r="R1011" i="3" s="1"/>
  <c r="E1011" i="3" s="1"/>
  <c r="P1055" i="3"/>
  <c r="R1055" i="3" s="1"/>
  <c r="E1055" i="3" s="1"/>
  <c r="P932" i="3"/>
  <c r="R932" i="3" s="1"/>
  <c r="E932" i="3" s="1"/>
  <c r="P956" i="3"/>
  <c r="R956" i="3" s="1"/>
  <c r="E956" i="3" s="1"/>
  <c r="P1043" i="3"/>
  <c r="R1043" i="3" s="1"/>
  <c r="E1043" i="3" s="1"/>
  <c r="P937" i="3"/>
  <c r="R937" i="3" s="1"/>
  <c r="E937" i="3" s="1"/>
  <c r="P926" i="3"/>
  <c r="R926" i="3" s="1"/>
  <c r="E926" i="3" s="1"/>
  <c r="P946" i="3"/>
  <c r="R946" i="3" s="1"/>
  <c r="E946" i="3" s="1"/>
  <c r="P957" i="3"/>
  <c r="R957" i="3" s="1"/>
  <c r="E957" i="3" s="1"/>
  <c r="P1004" i="3"/>
  <c r="R1004" i="3" s="1"/>
  <c r="E1004" i="3" s="1"/>
  <c r="P1041" i="3"/>
  <c r="R1041" i="3" s="1"/>
  <c r="E1041" i="3" s="1"/>
  <c r="P1001" i="3"/>
  <c r="R1001" i="3" s="1"/>
  <c r="E1001" i="3" s="1"/>
  <c r="P947" i="3"/>
  <c r="R947" i="3" s="1"/>
  <c r="E947" i="3" s="1"/>
  <c r="P923" i="3"/>
  <c r="R923" i="3" s="1"/>
  <c r="E923" i="3" s="1"/>
  <c r="P943" i="3"/>
  <c r="R943" i="3" s="1"/>
  <c r="E943" i="3" s="1"/>
  <c r="P1042" i="3"/>
  <c r="R1042" i="3" s="1"/>
  <c r="E1042" i="3" s="1"/>
  <c r="P924" i="3"/>
  <c r="R924" i="3" s="1"/>
  <c r="E924" i="3" s="1"/>
  <c r="P934" i="3"/>
  <c r="R934" i="3" s="1"/>
  <c r="E934" i="3" s="1"/>
  <c r="P944" i="3"/>
  <c r="R944" i="3" s="1"/>
  <c r="E944" i="3" s="1"/>
  <c r="P1020" i="3"/>
  <c r="R1020" i="3" s="1"/>
  <c r="E1020" i="3" s="1"/>
  <c r="P1071" i="3"/>
  <c r="R1071" i="3" s="1"/>
  <c r="E1071" i="3" s="1"/>
  <c r="P910" i="3"/>
  <c r="R910" i="3" s="1"/>
  <c r="E910" i="3" s="1"/>
  <c r="P921" i="3"/>
  <c r="R921" i="3" s="1"/>
  <c r="E921" i="3" s="1"/>
  <c r="P931" i="3"/>
  <c r="R931" i="3" s="1"/>
  <c r="E931" i="3" s="1"/>
  <c r="P939" i="3"/>
  <c r="R939" i="3" s="1"/>
  <c r="E939" i="3" s="1"/>
  <c r="P960" i="3"/>
  <c r="R960" i="3" s="1"/>
  <c r="E960" i="3" s="1"/>
  <c r="P986" i="3"/>
  <c r="R986" i="3" s="1"/>
  <c r="E986" i="3" s="1"/>
  <c r="P1065" i="3"/>
  <c r="R1065" i="3" s="1"/>
  <c r="E1065" i="3" s="1"/>
  <c r="P987" i="3"/>
  <c r="R987" i="3" s="1"/>
  <c r="E987" i="3" s="1"/>
  <c r="P1003" i="3"/>
  <c r="R1003" i="3" s="1"/>
  <c r="E1003" i="3" s="1"/>
  <c r="P1014" i="3"/>
  <c r="R1014" i="3" s="1"/>
  <c r="E1014" i="3" s="1"/>
  <c r="P1036" i="3"/>
  <c r="R1036" i="3" s="1"/>
  <c r="E1036" i="3" s="1"/>
  <c r="P1053" i="3"/>
  <c r="R1053" i="3" s="1"/>
  <c r="E1053" i="3" s="1"/>
  <c r="P994" i="3"/>
  <c r="R994" i="3" s="1"/>
  <c r="E994" i="3" s="1"/>
  <c r="P1033" i="3"/>
  <c r="R1033" i="3" s="1"/>
  <c r="E1033" i="3" s="1"/>
  <c r="P1058" i="3"/>
  <c r="R1058" i="3" s="1"/>
  <c r="E1058" i="3" s="1"/>
  <c r="P1012" i="3"/>
  <c r="R1012" i="3" s="1"/>
  <c r="E1012" i="3" s="1"/>
  <c r="P953" i="3"/>
  <c r="R953" i="3" s="1"/>
  <c r="E953" i="3" s="1"/>
  <c r="P1069" i="3"/>
  <c r="R1069" i="3" s="1"/>
  <c r="E1069" i="3" s="1"/>
  <c r="P975" i="3"/>
  <c r="R975" i="3" s="1"/>
  <c r="E975" i="3" s="1"/>
  <c r="P1022" i="3"/>
  <c r="R1022" i="3" s="1"/>
  <c r="E1022" i="3" s="1"/>
  <c r="P933" i="3"/>
  <c r="R933" i="3" s="1"/>
  <c r="E933" i="3" s="1"/>
  <c r="P920" i="3"/>
  <c r="R920" i="3" s="1"/>
  <c r="E920" i="3" s="1"/>
  <c r="P928" i="3"/>
  <c r="R928" i="3" s="1"/>
  <c r="E928" i="3" s="1"/>
  <c r="P938" i="3"/>
  <c r="R938" i="3" s="1"/>
  <c r="E938" i="3" s="1"/>
  <c r="P966" i="3"/>
  <c r="R966" i="3" s="1"/>
  <c r="E966" i="3" s="1"/>
  <c r="P989" i="3"/>
  <c r="R989" i="3" s="1"/>
  <c r="E989" i="3" s="1"/>
  <c r="P914" i="3"/>
  <c r="R914" i="3" s="1"/>
  <c r="E914" i="3" s="1"/>
  <c r="P945" i="3"/>
  <c r="R945" i="3" s="1"/>
  <c r="E945" i="3" s="1"/>
  <c r="P980" i="3"/>
  <c r="R980" i="3" s="1"/>
  <c r="E980" i="3" s="1"/>
  <c r="P999" i="3"/>
  <c r="R999" i="3" s="1"/>
  <c r="E999" i="3" s="1"/>
  <c r="P1024" i="3"/>
  <c r="R1024" i="3" s="1"/>
  <c r="E1024" i="3" s="1"/>
  <c r="P990" i="3"/>
  <c r="R990" i="3" s="1"/>
  <c r="E990" i="3" s="1"/>
  <c r="P942" i="3"/>
  <c r="R942" i="3" s="1"/>
  <c r="E942" i="3" s="1"/>
  <c r="P970" i="3"/>
  <c r="R970" i="3" s="1"/>
  <c r="E970" i="3" s="1"/>
  <c r="P911" i="3"/>
  <c r="R911" i="3" s="1"/>
  <c r="E911" i="3" s="1"/>
  <c r="P1045" i="3"/>
  <c r="R1045" i="3" s="1"/>
  <c r="E1045" i="3" s="1"/>
  <c r="P949" i="3"/>
  <c r="R949" i="3" s="1"/>
  <c r="E949" i="3" s="1"/>
  <c r="P969" i="3"/>
  <c r="R969" i="3" s="1"/>
  <c r="E969" i="3" s="1"/>
  <c r="P1015" i="3"/>
  <c r="R1015" i="3" s="1"/>
  <c r="E1015" i="3" s="1"/>
  <c r="P965" i="3"/>
  <c r="R965" i="3" s="1"/>
  <c r="E965" i="3" s="1"/>
  <c r="P1000" i="3"/>
  <c r="R1000" i="3" s="1"/>
  <c r="E1000" i="3" s="1"/>
  <c r="P913" i="3"/>
  <c r="R913" i="3" s="1"/>
  <c r="E913" i="3" s="1"/>
  <c r="P961" i="3"/>
  <c r="R961" i="3" s="1"/>
  <c r="E961" i="3" s="1"/>
  <c r="P993" i="3"/>
  <c r="R993" i="3" s="1"/>
  <c r="E993" i="3" s="1"/>
  <c r="P979" i="3"/>
  <c r="R979" i="3" s="1"/>
  <c r="E979" i="3" s="1"/>
  <c r="P1038" i="3"/>
  <c r="R1038" i="3" s="1"/>
  <c r="E1038" i="3" s="1"/>
  <c r="P948" i="3"/>
  <c r="R948" i="3" s="1"/>
  <c r="E948" i="3" s="1"/>
  <c r="P958" i="3"/>
  <c r="R958" i="3" s="1"/>
  <c r="E958" i="3" s="1"/>
  <c r="P968" i="3"/>
  <c r="R968" i="3" s="1"/>
  <c r="E968" i="3" s="1"/>
  <c r="P1023" i="3"/>
  <c r="R1023" i="3" s="1"/>
  <c r="E1023" i="3" s="1"/>
  <c r="P1034" i="3"/>
  <c r="R1034" i="3" s="1"/>
  <c r="E1034" i="3" s="1"/>
  <c r="P1063" i="3"/>
  <c r="R1063" i="3" s="1"/>
  <c r="E1063" i="3" s="1"/>
  <c r="P1070" i="3"/>
  <c r="R1070" i="3" s="1"/>
  <c r="E1070" i="3" s="1"/>
  <c r="E1429" i="3"/>
  <c r="E1421" i="3"/>
  <c r="E1422" i="3"/>
  <c r="E1410" i="3"/>
  <c r="E1411" i="3"/>
  <c r="E1400" i="3"/>
  <c r="E1373" i="3"/>
  <c r="E1365" i="3"/>
  <c r="E1208" i="3"/>
  <c r="E1201" i="3"/>
  <c r="E1198" i="3"/>
  <c r="E1202" i="3"/>
  <c r="E903" i="3"/>
  <c r="E893" i="3"/>
  <c r="E889" i="3"/>
  <c r="E878" i="3"/>
  <c r="P1388" i="3"/>
  <c r="R1388" i="3" s="1"/>
  <c r="P1383" i="3"/>
  <c r="R1383" i="3" s="1"/>
  <c r="P1366" i="3"/>
  <c r="R1366" i="3" s="1"/>
  <c r="P1368" i="3"/>
  <c r="R1368" i="3" s="1"/>
  <c r="P1382" i="3"/>
  <c r="R1382" i="3" s="1"/>
  <c r="P1395" i="3"/>
  <c r="R1395" i="3" s="1"/>
  <c r="P1371" i="3"/>
  <c r="R1371" i="3" s="1"/>
  <c r="P1399" i="3"/>
  <c r="R1399" i="3" s="1"/>
  <c r="P1416" i="3"/>
  <c r="R1416" i="3" s="1"/>
  <c r="P1374" i="3"/>
  <c r="R1374" i="3" s="1"/>
  <c r="P1412" i="3"/>
  <c r="R1412" i="3" s="1"/>
  <c r="P1389" i="3"/>
  <c r="R1389" i="3" s="1"/>
  <c r="P1415" i="3"/>
  <c r="R1415" i="3" s="1"/>
  <c r="P1363" i="3"/>
  <c r="R1363" i="3" s="1"/>
  <c r="P1433" i="3"/>
  <c r="R1433" i="3" s="1"/>
  <c r="P1417" i="3"/>
  <c r="R1417" i="3" s="1"/>
  <c r="P1361" i="3"/>
  <c r="R1361" i="3" s="1"/>
  <c r="P1377" i="3"/>
  <c r="R1377" i="3" s="1"/>
  <c r="P1393" i="3"/>
  <c r="R1393" i="3" s="1"/>
  <c r="P1408" i="3"/>
  <c r="R1408" i="3" s="1"/>
  <c r="P1360" i="3"/>
  <c r="R1360" i="3" s="1"/>
  <c r="P1390" i="3"/>
  <c r="R1390" i="3" s="1"/>
  <c r="P1409" i="3"/>
  <c r="R1409" i="3" s="1"/>
  <c r="P1364" i="3"/>
  <c r="R1364" i="3" s="1"/>
  <c r="P1434" i="3"/>
  <c r="R1434" i="3" s="1"/>
  <c r="P1362" i="3"/>
  <c r="R1362" i="3" s="1"/>
  <c r="P1397" i="3"/>
  <c r="R1397" i="3" s="1"/>
  <c r="P1407" i="3"/>
  <c r="R1407" i="3" s="1"/>
  <c r="P1431" i="3"/>
  <c r="R1431" i="3" s="1"/>
  <c r="P1375" i="3"/>
  <c r="R1375" i="3" s="1"/>
  <c r="P1385" i="3"/>
  <c r="R1385" i="3" s="1"/>
  <c r="P1405" i="3"/>
  <c r="R1405" i="3" s="1"/>
  <c r="P1432" i="3"/>
  <c r="R1432" i="3" s="1"/>
  <c r="P1376" i="3"/>
  <c r="R1376" i="3" s="1"/>
  <c r="P1406" i="3"/>
  <c r="R1406" i="3" s="1"/>
  <c r="P1427" i="3"/>
  <c r="R1427" i="3" s="1"/>
  <c r="P1387" i="3"/>
  <c r="R1387" i="3" s="1"/>
  <c r="P1428" i="3"/>
  <c r="R1428" i="3" s="1"/>
  <c r="P1386" i="3"/>
  <c r="R1386" i="3" s="1"/>
  <c r="P1401" i="3"/>
  <c r="R1401" i="3" s="1"/>
  <c r="P1423" i="3"/>
  <c r="R1423" i="3" s="1"/>
  <c r="P1394" i="3"/>
  <c r="R1394" i="3" s="1"/>
  <c r="P1367" i="3"/>
  <c r="R1367" i="3" s="1"/>
  <c r="P1430" i="3"/>
  <c r="R1430" i="3" s="1"/>
  <c r="P1372" i="3"/>
  <c r="R1372" i="3" s="1"/>
  <c r="P1384" i="3"/>
  <c r="R1384" i="3" s="1"/>
  <c r="P1398" i="3"/>
  <c r="R1398" i="3" s="1"/>
  <c r="P1420" i="3"/>
  <c r="R1420" i="3" s="1"/>
  <c r="P1404" i="3"/>
  <c r="R1404" i="3" s="1"/>
  <c r="P1426" i="3"/>
  <c r="R1426" i="3" s="1"/>
  <c r="P1379" i="3"/>
  <c r="R1379" i="3" s="1"/>
  <c r="P1419" i="3"/>
  <c r="R1419" i="3" s="1"/>
  <c r="P1378" i="3"/>
  <c r="R1378" i="3" s="1"/>
  <c r="P1396" i="3"/>
  <c r="R1396" i="3" s="1"/>
  <c r="P1418" i="3"/>
  <c r="R1418" i="3" s="1"/>
  <c r="P1190" i="3"/>
  <c r="R1190" i="3" s="1"/>
  <c r="P1203" i="3"/>
  <c r="R1203" i="3" s="1"/>
  <c r="P1229" i="3"/>
  <c r="R1229" i="3" s="1"/>
  <c r="P1192" i="3"/>
  <c r="R1192" i="3" s="1"/>
  <c r="P1223" i="3"/>
  <c r="R1223" i="3" s="1"/>
  <c r="P1239" i="3"/>
  <c r="R1239" i="3" s="1"/>
  <c r="P1200" i="3"/>
  <c r="R1200" i="3" s="1"/>
  <c r="P1232" i="3"/>
  <c r="R1232" i="3" s="1"/>
  <c r="P1243" i="3"/>
  <c r="R1243" i="3" s="1"/>
  <c r="P1195" i="3"/>
  <c r="R1195" i="3" s="1"/>
  <c r="P1225" i="3"/>
  <c r="R1225" i="3" s="1"/>
  <c r="P1191" i="3"/>
  <c r="R1191" i="3" s="1"/>
  <c r="P1217" i="3"/>
  <c r="R1217" i="3" s="1"/>
  <c r="P1242" i="3"/>
  <c r="R1242" i="3" s="1"/>
  <c r="P1184" i="3"/>
  <c r="R1184" i="3" s="1"/>
  <c r="P1222" i="3"/>
  <c r="R1222" i="3" s="1"/>
  <c r="P1185" i="3"/>
  <c r="R1185" i="3" s="1"/>
  <c r="P1221" i="3"/>
  <c r="R1221" i="3" s="1"/>
  <c r="P1231" i="3"/>
  <c r="R1231" i="3" s="1"/>
  <c r="P1189" i="3"/>
  <c r="R1189" i="3" s="1"/>
  <c r="P1224" i="3"/>
  <c r="R1224" i="3" s="1"/>
  <c r="P1241" i="3"/>
  <c r="R1241" i="3" s="1"/>
  <c r="P1187" i="3"/>
  <c r="R1187" i="3" s="1"/>
  <c r="P1212" i="3"/>
  <c r="R1212" i="3" s="1"/>
  <c r="P1207" i="3"/>
  <c r="R1207" i="3" s="1"/>
  <c r="P1214" i="3"/>
  <c r="R1214" i="3" s="1"/>
  <c r="P1247" i="3"/>
  <c r="R1247" i="3" s="1"/>
  <c r="P1199" i="3"/>
  <c r="R1199" i="3" s="1"/>
  <c r="P1213" i="3"/>
  <c r="R1213" i="3" s="1"/>
  <c r="P1230" i="3"/>
  <c r="R1230" i="3" s="1"/>
  <c r="P1246" i="3"/>
  <c r="R1246" i="3" s="1"/>
  <c r="P1218" i="3"/>
  <c r="R1218" i="3" s="1"/>
  <c r="P1235" i="3"/>
  <c r="R1235" i="3" s="1"/>
  <c r="P1186" i="3"/>
  <c r="R1186" i="3" s="1"/>
  <c r="P1188" i="3"/>
  <c r="R1188" i="3" s="1"/>
  <c r="P1206" i="3"/>
  <c r="R1206" i="3" s="1"/>
  <c r="P1220" i="3"/>
  <c r="R1220" i="3" s="1"/>
  <c r="P1233" i="3"/>
  <c r="R1233" i="3" s="1"/>
  <c r="P1209" i="3"/>
  <c r="R1209" i="3" s="1"/>
  <c r="P1236" i="3"/>
  <c r="R1236" i="3" s="1"/>
  <c r="P1197" i="3"/>
  <c r="R1197" i="3" s="1"/>
  <c r="P1210" i="3"/>
  <c r="R1210" i="3" s="1"/>
  <c r="P1228" i="3"/>
  <c r="R1228" i="3" s="1"/>
  <c r="P1240" i="3"/>
  <c r="R1240" i="3" s="1"/>
  <c r="P1211" i="3"/>
  <c r="R1211" i="3" s="1"/>
  <c r="P1234" i="3"/>
  <c r="R1234" i="3" s="1"/>
  <c r="P1244" i="3"/>
  <c r="R1244" i="3" s="1"/>
  <c r="P1245" i="3"/>
  <c r="R1245" i="3" s="1"/>
  <c r="P1196" i="3"/>
  <c r="R1196" i="3" s="1"/>
  <c r="P1219" i="3"/>
  <c r="R1219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1122" i="3"/>
  <c r="R1122" i="3" s="1"/>
  <c r="E1122" i="3" s="1"/>
  <c r="P1177" i="3"/>
  <c r="R1177" i="3" s="1"/>
  <c r="E1177" i="3" s="1"/>
  <c r="P1351" i="3"/>
  <c r="R1351" i="3" s="1"/>
  <c r="E1351" i="3" s="1"/>
  <c r="P858" i="3"/>
  <c r="R858" i="3" s="1"/>
  <c r="E858" i="3" s="1"/>
  <c r="P1141" i="3"/>
  <c r="R1141" i="3" s="1"/>
  <c r="E1141" i="3" s="1"/>
  <c r="P1352" i="3"/>
  <c r="R1352" i="3" s="1"/>
  <c r="E1352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1112" i="3"/>
  <c r="R1112" i="3" s="1"/>
  <c r="E1112" i="3" s="1"/>
  <c r="P1288" i="3"/>
  <c r="R1288" i="3" s="1"/>
  <c r="E1288" i="3" s="1"/>
  <c r="P663" i="3"/>
  <c r="R663" i="3" s="1"/>
  <c r="E663" i="3" s="1"/>
  <c r="P678" i="3"/>
  <c r="R678" i="3" s="1"/>
  <c r="E678" i="3" s="1"/>
  <c r="P692" i="3"/>
  <c r="R692" i="3" s="1"/>
  <c r="E692" i="3" s="1"/>
  <c r="P1077" i="3"/>
  <c r="R1077" i="3" s="1"/>
  <c r="E1077" i="3" s="1"/>
  <c r="P1277" i="3"/>
  <c r="R1277" i="3" s="1"/>
  <c r="E1277" i="3" s="1"/>
  <c r="P1332" i="3"/>
  <c r="R1332" i="3" s="1"/>
  <c r="E1332" i="3" s="1"/>
  <c r="P790" i="3"/>
  <c r="R790" i="3" s="1"/>
  <c r="E790" i="3" s="1"/>
  <c r="P833" i="3"/>
  <c r="R833" i="3" s="1"/>
  <c r="E833" i="3" s="1"/>
  <c r="P866" i="3"/>
  <c r="R866" i="3" s="1"/>
  <c r="E866" i="3" s="1"/>
  <c r="P1091" i="3"/>
  <c r="R1091" i="3" s="1"/>
  <c r="E1091" i="3" s="1"/>
  <c r="P1113" i="3"/>
  <c r="R1113" i="3" s="1"/>
  <c r="E1113" i="3" s="1"/>
  <c r="P1134" i="3"/>
  <c r="R1134" i="3" s="1"/>
  <c r="E1134" i="3" s="1"/>
  <c r="P1165" i="3"/>
  <c r="R1165" i="3" s="1"/>
  <c r="E1165" i="3" s="1"/>
  <c r="P1257" i="3"/>
  <c r="R1257" i="3" s="1"/>
  <c r="E1257" i="3" s="1"/>
  <c r="P1295" i="3"/>
  <c r="R1295" i="3" s="1"/>
  <c r="E1295" i="3" s="1"/>
  <c r="P1324" i="3"/>
  <c r="R1324" i="3" s="1"/>
  <c r="E1324" i="3" s="1"/>
  <c r="P1355" i="3"/>
  <c r="R1355" i="3" s="1"/>
  <c r="E1355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1082" i="3"/>
  <c r="R1082" i="3" s="1"/>
  <c r="E1082" i="3" s="1"/>
  <c r="P1158" i="3"/>
  <c r="R1158" i="3" s="1"/>
  <c r="E1158" i="3" s="1"/>
  <c r="P1178" i="3"/>
  <c r="R1178" i="3" s="1"/>
  <c r="E1178" i="3" s="1"/>
  <c r="P1256" i="3"/>
  <c r="R1256" i="3" s="1"/>
  <c r="E1256" i="3" s="1"/>
  <c r="P1268" i="3"/>
  <c r="R1268" i="3" s="1"/>
  <c r="E1268" i="3" s="1"/>
  <c r="P1330" i="3"/>
  <c r="R1330" i="3" s="1"/>
  <c r="E1330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1078" i="3"/>
  <c r="R1078" i="3" s="1"/>
  <c r="E1078" i="3" s="1"/>
  <c r="P1093" i="3"/>
  <c r="R1093" i="3" s="1"/>
  <c r="E1093" i="3" s="1"/>
  <c r="P1111" i="3"/>
  <c r="R1111" i="3" s="1"/>
  <c r="E1111" i="3" s="1"/>
  <c r="P1143" i="3"/>
  <c r="R1143" i="3" s="1"/>
  <c r="E1143" i="3" s="1"/>
  <c r="P1264" i="3"/>
  <c r="R1264" i="3" s="1"/>
  <c r="E1264" i="3" s="1"/>
  <c r="P1285" i="3"/>
  <c r="R1285" i="3" s="1"/>
  <c r="E1285" i="3" s="1"/>
  <c r="P1317" i="3"/>
  <c r="R1317" i="3" s="1"/>
  <c r="E1317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1090" i="3"/>
  <c r="R1090" i="3" s="1"/>
  <c r="E1090" i="3" s="1"/>
  <c r="P1110" i="3"/>
  <c r="R1110" i="3" s="1"/>
  <c r="E1110" i="3" s="1"/>
  <c r="P1133" i="3"/>
  <c r="R1133" i="3" s="1"/>
  <c r="E1133" i="3" s="1"/>
  <c r="P1153" i="3"/>
  <c r="R1153" i="3" s="1"/>
  <c r="E1153" i="3" s="1"/>
  <c r="P1173" i="3"/>
  <c r="R1173" i="3" s="1"/>
  <c r="E1173" i="3" s="1"/>
  <c r="P1274" i="3"/>
  <c r="R1274" i="3" s="1"/>
  <c r="E1274" i="3" s="1"/>
  <c r="P1296" i="3"/>
  <c r="R1296" i="3" s="1"/>
  <c r="E1296" i="3" s="1"/>
  <c r="P1334" i="3"/>
  <c r="R1334" i="3" s="1"/>
  <c r="E1334" i="3" s="1"/>
  <c r="P703" i="3"/>
  <c r="R703" i="3" s="1"/>
  <c r="E703" i="3" s="1"/>
  <c r="P788" i="3"/>
  <c r="R788" i="3" s="1"/>
  <c r="E788" i="3" s="1"/>
  <c r="P1102" i="3"/>
  <c r="R1102" i="3" s="1"/>
  <c r="E1102" i="3" s="1"/>
  <c r="P1162" i="3"/>
  <c r="R1162" i="3" s="1"/>
  <c r="E1162" i="3" s="1"/>
  <c r="P1311" i="3"/>
  <c r="R1311" i="3" s="1"/>
  <c r="E1311" i="3" s="1"/>
  <c r="P816" i="3"/>
  <c r="R816" i="3" s="1"/>
  <c r="E816" i="3" s="1"/>
  <c r="P1108" i="3"/>
  <c r="R1108" i="3" s="1"/>
  <c r="E1108" i="3" s="1"/>
  <c r="P1284" i="3"/>
  <c r="R1284" i="3" s="1"/>
  <c r="E1284" i="3" s="1"/>
  <c r="P681" i="3"/>
  <c r="R681" i="3" s="1"/>
  <c r="E681" i="3" s="1"/>
  <c r="P730" i="3"/>
  <c r="R730" i="3" s="1"/>
  <c r="E730" i="3" s="1"/>
  <c r="P750" i="3"/>
  <c r="R750" i="3" s="1"/>
  <c r="E750" i="3" s="1"/>
  <c r="P1092" i="3"/>
  <c r="R1092" i="3" s="1"/>
  <c r="E1092" i="3" s="1"/>
  <c r="P1157" i="3"/>
  <c r="R1157" i="3" s="1"/>
  <c r="E1157" i="3" s="1"/>
  <c r="P1275" i="3"/>
  <c r="R1275" i="3" s="1"/>
  <c r="E1275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1159" i="3"/>
  <c r="R1159" i="3" s="1"/>
  <c r="E1159" i="3" s="1"/>
  <c r="P716" i="3"/>
  <c r="R716" i="3" s="1"/>
  <c r="E716" i="3" s="1"/>
  <c r="P859" i="3"/>
  <c r="R859" i="3" s="1"/>
  <c r="E859" i="3" s="1"/>
  <c r="P1087" i="3"/>
  <c r="R1087" i="3" s="1"/>
  <c r="E1087" i="3" s="1"/>
  <c r="P1107" i="3"/>
  <c r="R1107" i="3" s="1"/>
  <c r="E1107" i="3" s="1"/>
  <c r="P1126" i="3"/>
  <c r="R1126" i="3" s="1"/>
  <c r="E1126" i="3" s="1"/>
  <c r="P1163" i="3"/>
  <c r="R1163" i="3" s="1"/>
  <c r="E1163" i="3" s="1"/>
  <c r="P1253" i="3"/>
  <c r="R1253" i="3" s="1"/>
  <c r="E1253" i="3" s="1"/>
  <c r="P1289" i="3"/>
  <c r="R1289" i="3" s="1"/>
  <c r="E1289" i="3" s="1"/>
  <c r="P1318" i="3"/>
  <c r="R1318" i="3" s="1"/>
  <c r="E1318" i="3" s="1"/>
  <c r="P1353" i="3"/>
  <c r="R1353" i="3" s="1"/>
  <c r="E1353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1075" i="3"/>
  <c r="R1075" i="3" s="1"/>
  <c r="E1075" i="3" s="1"/>
  <c r="P1132" i="3"/>
  <c r="R1132" i="3" s="1"/>
  <c r="E1132" i="3" s="1"/>
  <c r="P1152" i="3"/>
  <c r="R1152" i="3" s="1"/>
  <c r="E1152" i="3" s="1"/>
  <c r="P1170" i="3"/>
  <c r="R1170" i="3" s="1"/>
  <c r="E1170" i="3" s="1"/>
  <c r="P1254" i="3"/>
  <c r="R1254" i="3" s="1"/>
  <c r="E1254" i="3" s="1"/>
  <c r="P1267" i="3"/>
  <c r="R1267" i="3" s="1"/>
  <c r="E1267" i="3" s="1"/>
  <c r="P1302" i="3"/>
  <c r="R1302" i="3" s="1"/>
  <c r="E1302" i="3" s="1"/>
  <c r="P1322" i="3"/>
  <c r="R1322" i="3" s="1"/>
  <c r="E1322" i="3" s="1"/>
  <c r="P1342" i="3"/>
  <c r="R1342" i="3" s="1"/>
  <c r="E1342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1089" i="3"/>
  <c r="R1089" i="3" s="1"/>
  <c r="E1089" i="3" s="1"/>
  <c r="P1109" i="3"/>
  <c r="R1109" i="3" s="1"/>
  <c r="E1109" i="3" s="1"/>
  <c r="P1125" i="3"/>
  <c r="R1125" i="3" s="1"/>
  <c r="E1125" i="3" s="1"/>
  <c r="P1261" i="3"/>
  <c r="R1261" i="3" s="1"/>
  <c r="E1261" i="3" s="1"/>
  <c r="P1283" i="3"/>
  <c r="R1283" i="3" s="1"/>
  <c r="E1283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1086" i="3"/>
  <c r="R1086" i="3" s="1"/>
  <c r="E1086" i="3" s="1"/>
  <c r="P1104" i="3"/>
  <c r="R1104" i="3" s="1"/>
  <c r="E1104" i="3" s="1"/>
  <c r="P1124" i="3"/>
  <c r="R1124" i="3" s="1"/>
  <c r="E1124" i="3" s="1"/>
  <c r="P1144" i="3"/>
  <c r="R1144" i="3" s="1"/>
  <c r="E1144" i="3" s="1"/>
  <c r="P1273" i="3"/>
  <c r="R1273" i="3" s="1"/>
  <c r="E1273" i="3" s="1"/>
  <c r="P1290" i="3"/>
  <c r="R1290" i="3" s="1"/>
  <c r="E1290" i="3" s="1"/>
  <c r="P1308" i="3"/>
  <c r="R1308" i="3" s="1"/>
  <c r="E1308" i="3" s="1"/>
  <c r="P1328" i="3"/>
  <c r="R1328" i="3" s="1"/>
  <c r="E1328" i="3" s="1"/>
  <c r="P1346" i="3"/>
  <c r="R1346" i="3" s="1"/>
  <c r="E1346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1148" i="3"/>
  <c r="R1148" i="3" s="1"/>
  <c r="E1148" i="3" s="1"/>
  <c r="P1278" i="3"/>
  <c r="R1278" i="3" s="1"/>
  <c r="E1278" i="3" s="1"/>
  <c r="P704" i="3"/>
  <c r="R704" i="3" s="1"/>
  <c r="E704" i="3" s="1"/>
  <c r="P1088" i="3"/>
  <c r="R1088" i="3" s="1"/>
  <c r="E1088" i="3" s="1"/>
  <c r="P1251" i="3"/>
  <c r="R1251" i="3" s="1"/>
  <c r="E1251" i="3" s="1"/>
  <c r="P1329" i="3"/>
  <c r="R1329" i="3" s="1"/>
  <c r="E1329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1076" i="3"/>
  <c r="R1076" i="3" s="1"/>
  <c r="E1076" i="3" s="1"/>
  <c r="P1142" i="3"/>
  <c r="R1142" i="3" s="1"/>
  <c r="E1142" i="3" s="1"/>
  <c r="P1255" i="3"/>
  <c r="R1255" i="3" s="1"/>
  <c r="E1255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1118" i="3"/>
  <c r="R1118" i="3" s="1"/>
  <c r="E1118" i="3" s="1"/>
  <c r="P1309" i="3"/>
  <c r="R1309" i="3" s="1"/>
  <c r="E1309" i="3" s="1"/>
  <c r="P707" i="3"/>
  <c r="R707" i="3" s="1"/>
  <c r="E707" i="3" s="1"/>
  <c r="P796" i="3"/>
  <c r="R796" i="3" s="1"/>
  <c r="E796" i="3" s="1"/>
  <c r="P856" i="3"/>
  <c r="R856" i="3" s="1"/>
  <c r="E856" i="3" s="1"/>
  <c r="P1085" i="3"/>
  <c r="R1085" i="3" s="1"/>
  <c r="E1085" i="3" s="1"/>
  <c r="P1101" i="3"/>
  <c r="R1101" i="3" s="1"/>
  <c r="E1101" i="3" s="1"/>
  <c r="P1119" i="3"/>
  <c r="R1119" i="3" s="1"/>
  <c r="E1119" i="3" s="1"/>
  <c r="P1181" i="3"/>
  <c r="R1181" i="3" s="1"/>
  <c r="E1181" i="3" s="1"/>
  <c r="P1287" i="3"/>
  <c r="R1287" i="3" s="1"/>
  <c r="E1287" i="3" s="1"/>
  <c r="P1313" i="3"/>
  <c r="R1313" i="3" s="1"/>
  <c r="E1313" i="3" s="1"/>
  <c r="P1335" i="3"/>
  <c r="R1335" i="3" s="1"/>
  <c r="E1335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1131" i="3"/>
  <c r="R1131" i="3" s="1"/>
  <c r="E1131" i="3" s="1"/>
  <c r="P1151" i="3"/>
  <c r="R1151" i="3" s="1"/>
  <c r="E1151" i="3" s="1"/>
  <c r="P1169" i="3"/>
  <c r="R1169" i="3" s="1"/>
  <c r="E1169" i="3" s="1"/>
  <c r="P1252" i="3"/>
  <c r="R1252" i="3" s="1"/>
  <c r="E1252" i="3" s="1"/>
  <c r="P1265" i="3"/>
  <c r="R1265" i="3" s="1"/>
  <c r="E1265" i="3" s="1"/>
  <c r="P1301" i="3"/>
  <c r="R1301" i="3" s="1"/>
  <c r="E1301" i="3" s="1"/>
  <c r="P1321" i="3"/>
  <c r="R1321" i="3" s="1"/>
  <c r="E1321" i="3" s="1"/>
  <c r="P1341" i="3"/>
  <c r="R1341" i="3" s="1"/>
  <c r="E1341" i="3" s="1"/>
  <c r="P696" i="3"/>
  <c r="R696" i="3" s="1"/>
  <c r="E696" i="3" s="1"/>
  <c r="P824" i="3"/>
  <c r="R824" i="3" s="1"/>
  <c r="E824" i="3" s="1"/>
  <c r="P1081" i="3"/>
  <c r="R1081" i="3" s="1"/>
  <c r="E1081" i="3" s="1"/>
  <c r="P1103" i="3"/>
  <c r="R1103" i="3" s="1"/>
  <c r="E1103" i="3" s="1"/>
  <c r="P1123" i="3"/>
  <c r="R1123" i="3" s="1"/>
  <c r="E1123" i="3" s="1"/>
  <c r="P1166" i="3"/>
  <c r="R1166" i="3" s="1"/>
  <c r="E1166" i="3" s="1"/>
  <c r="P1279" i="3"/>
  <c r="R1279" i="3" s="1"/>
  <c r="E1279" i="3" s="1"/>
  <c r="P1298" i="3"/>
  <c r="R1298" i="3" s="1"/>
  <c r="E1298" i="3" s="1"/>
  <c r="P1344" i="3"/>
  <c r="R1344" i="3" s="1"/>
  <c r="E1344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1079" i="3"/>
  <c r="R1079" i="3" s="1"/>
  <c r="E1079" i="3" s="1"/>
  <c r="P1100" i="3"/>
  <c r="R1100" i="3" s="1"/>
  <c r="E1100" i="3" s="1"/>
  <c r="P1120" i="3"/>
  <c r="R1120" i="3" s="1"/>
  <c r="E1120" i="3" s="1"/>
  <c r="P1136" i="3"/>
  <c r="R1136" i="3" s="1"/>
  <c r="E1136" i="3" s="1"/>
  <c r="P1156" i="3"/>
  <c r="R1156" i="3" s="1"/>
  <c r="E1156" i="3" s="1"/>
  <c r="P1176" i="3"/>
  <c r="R1176" i="3" s="1"/>
  <c r="E1176" i="3" s="1"/>
  <c r="P1269" i="3"/>
  <c r="R1269" i="3" s="1"/>
  <c r="E1269" i="3" s="1"/>
  <c r="P1286" i="3"/>
  <c r="R1286" i="3" s="1"/>
  <c r="E1286" i="3" s="1"/>
  <c r="P1307" i="3"/>
  <c r="R1307" i="3" s="1"/>
  <c r="E1307" i="3" s="1"/>
  <c r="P1327" i="3"/>
  <c r="R1327" i="3" s="1"/>
  <c r="E1327" i="3" s="1"/>
  <c r="P1345" i="3"/>
  <c r="R1345" i="3" s="1"/>
  <c r="E1345" i="3" s="1"/>
  <c r="P664" i="3"/>
  <c r="R664" i="3" s="1"/>
  <c r="E664" i="3" s="1"/>
  <c r="P773" i="3"/>
  <c r="R773" i="3" s="1"/>
  <c r="E773" i="3" s="1"/>
  <c r="P806" i="3"/>
  <c r="R806" i="3" s="1"/>
  <c r="E806" i="3" s="1"/>
  <c r="P1137" i="3"/>
  <c r="R1137" i="3" s="1"/>
  <c r="E1137" i="3" s="1"/>
  <c r="P1266" i="3"/>
  <c r="R1266" i="3" s="1"/>
  <c r="E1266" i="3" s="1"/>
  <c r="P653" i="3"/>
  <c r="R653" i="3" s="1"/>
  <c r="E653" i="3" s="1"/>
  <c r="P1074" i="3"/>
  <c r="R1074" i="3" s="1"/>
  <c r="E1074" i="3" s="1"/>
  <c r="P1179" i="3"/>
  <c r="R1179" i="3" s="1"/>
  <c r="E1179" i="3" s="1"/>
  <c r="P1312" i="3"/>
  <c r="R1312" i="3" s="1"/>
  <c r="E1312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1130" i="3"/>
  <c r="R1130" i="3" s="1"/>
  <c r="E1130" i="3" s="1"/>
  <c r="P1180" i="3"/>
  <c r="R1180" i="3" s="1"/>
  <c r="E1180" i="3" s="1"/>
  <c r="P1331" i="3"/>
  <c r="R1331" i="3" s="1"/>
  <c r="E1331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1098" i="3"/>
  <c r="R1098" i="3" s="1"/>
  <c r="E1098" i="3" s="1"/>
  <c r="P1294" i="3"/>
  <c r="R1294" i="3" s="1"/>
  <c r="E1294" i="3" s="1"/>
  <c r="P1349" i="3"/>
  <c r="R1349" i="3" s="1"/>
  <c r="E1349" i="3" s="1"/>
  <c r="P836" i="3"/>
  <c r="R836" i="3" s="1"/>
  <c r="E836" i="3" s="1"/>
  <c r="P871" i="3"/>
  <c r="R871" i="3" s="1"/>
  <c r="E871" i="3" s="1"/>
  <c r="P1099" i="3"/>
  <c r="R1099" i="3" s="1"/>
  <c r="E1099" i="3" s="1"/>
  <c r="P1115" i="3"/>
  <c r="R1115" i="3" s="1"/>
  <c r="E1115" i="3" s="1"/>
  <c r="P1145" i="3"/>
  <c r="R1145" i="3" s="1"/>
  <c r="E1145" i="3" s="1"/>
  <c r="P1174" i="3"/>
  <c r="R1174" i="3" s="1"/>
  <c r="E1174" i="3" s="1"/>
  <c r="P1263" i="3"/>
  <c r="R1263" i="3" s="1"/>
  <c r="E1263" i="3" s="1"/>
  <c r="P1297" i="3"/>
  <c r="R1297" i="3" s="1"/>
  <c r="E1297" i="3" s="1"/>
  <c r="P1333" i="3"/>
  <c r="R1333" i="3" s="1"/>
  <c r="E1333" i="3" s="1"/>
  <c r="P1356" i="3"/>
  <c r="R1356" i="3" s="1"/>
  <c r="E1356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1129" i="3"/>
  <c r="R1129" i="3" s="1"/>
  <c r="E1129" i="3" s="1"/>
  <c r="P1147" i="3"/>
  <c r="R1147" i="3" s="1"/>
  <c r="E1147" i="3" s="1"/>
  <c r="P1167" i="3"/>
  <c r="R1167" i="3" s="1"/>
  <c r="E1167" i="3" s="1"/>
  <c r="P1250" i="3"/>
  <c r="R1250" i="3" s="1"/>
  <c r="E1250" i="3" s="1"/>
  <c r="P1258" i="3"/>
  <c r="R1258" i="3" s="1"/>
  <c r="E1258" i="3" s="1"/>
  <c r="P1276" i="3"/>
  <c r="R1276" i="3" s="1"/>
  <c r="E1276" i="3" s="1"/>
  <c r="P1299" i="3"/>
  <c r="R1299" i="3" s="1"/>
  <c r="E1299" i="3" s="1"/>
  <c r="P1319" i="3"/>
  <c r="R1319" i="3" s="1"/>
  <c r="E1319" i="3" s="1"/>
  <c r="P1339" i="3"/>
  <c r="R1339" i="3" s="1"/>
  <c r="E1339" i="3" s="1"/>
  <c r="P1357" i="3"/>
  <c r="R1357" i="3" s="1"/>
  <c r="E1357" i="3" s="1"/>
  <c r="P804" i="3"/>
  <c r="R804" i="3" s="1"/>
  <c r="E804" i="3" s="1"/>
  <c r="P821" i="3"/>
  <c r="R821" i="3" s="1"/>
  <c r="E821" i="3" s="1"/>
  <c r="P839" i="3"/>
  <c r="R839" i="3" s="1"/>
  <c r="E839" i="3" s="1"/>
  <c r="P1080" i="3"/>
  <c r="R1080" i="3" s="1"/>
  <c r="E1080" i="3" s="1"/>
  <c r="P1097" i="3"/>
  <c r="R1097" i="3" s="1"/>
  <c r="E1097" i="3" s="1"/>
  <c r="P1121" i="3"/>
  <c r="R1121" i="3" s="1"/>
  <c r="E1121" i="3" s="1"/>
  <c r="P1146" i="3"/>
  <c r="R1146" i="3" s="1"/>
  <c r="E1146" i="3" s="1"/>
  <c r="P1272" i="3"/>
  <c r="R1272" i="3" s="1"/>
  <c r="E1272" i="3" s="1"/>
  <c r="P1291" i="3"/>
  <c r="R1291" i="3" s="1"/>
  <c r="E1291" i="3" s="1"/>
  <c r="P1338" i="3"/>
  <c r="R1338" i="3" s="1"/>
  <c r="E1338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1096" i="3"/>
  <c r="R1096" i="3" s="1"/>
  <c r="E1096" i="3" s="1"/>
  <c r="P1114" i="3"/>
  <c r="R1114" i="3" s="1"/>
  <c r="E1114" i="3" s="1"/>
  <c r="P1135" i="3"/>
  <c r="R1135" i="3" s="1"/>
  <c r="E1135" i="3" s="1"/>
  <c r="P1155" i="3"/>
  <c r="R1155" i="3" s="1"/>
  <c r="E1155" i="3" s="1"/>
  <c r="P1175" i="3"/>
  <c r="R1175" i="3" s="1"/>
  <c r="E1175" i="3" s="1"/>
  <c r="P1262" i="3"/>
  <c r="R1262" i="3" s="1"/>
  <c r="E1262" i="3" s="1"/>
  <c r="P1280" i="3"/>
  <c r="R1280" i="3" s="1"/>
  <c r="E1280" i="3" s="1"/>
  <c r="P1305" i="3"/>
  <c r="R1305" i="3" s="1"/>
  <c r="E1305" i="3" s="1"/>
  <c r="P1323" i="3"/>
  <c r="R1323" i="3" s="1"/>
  <c r="E1323" i="3" s="1"/>
  <c r="P1343" i="3"/>
  <c r="R1343" i="3" s="1"/>
  <c r="E1343" i="3" s="1"/>
  <c r="P1660" i="3"/>
  <c r="R1660" i="3" s="1"/>
  <c r="E1660" i="3" s="1"/>
  <c r="P1684" i="3"/>
  <c r="R1684" i="3" s="1"/>
  <c r="E1684" i="3" s="1"/>
  <c r="P1717" i="3"/>
  <c r="R1717" i="3" s="1"/>
  <c r="E1717" i="3" s="1"/>
  <c r="P1809" i="3"/>
  <c r="R1809" i="3" s="1"/>
  <c r="E1809" i="3" s="1"/>
  <c r="P1651" i="3"/>
  <c r="R1651" i="3" s="1"/>
  <c r="E1651" i="3" s="1"/>
  <c r="P1612" i="3"/>
  <c r="R1612" i="3" s="1"/>
  <c r="E1612" i="3" s="1"/>
  <c r="P1633" i="3"/>
  <c r="R1633" i="3" s="1"/>
  <c r="E1633" i="3" s="1"/>
  <c r="P1797" i="3"/>
  <c r="R1797" i="3" s="1"/>
  <c r="E1797" i="3" s="1"/>
  <c r="P1836" i="3"/>
  <c r="R1836" i="3" s="1"/>
  <c r="E1836" i="3" s="1"/>
  <c r="P1918" i="3"/>
  <c r="R1918" i="3" s="1"/>
  <c r="E1918" i="3" s="1"/>
  <c r="P1976" i="3"/>
  <c r="R1976" i="3" s="1"/>
  <c r="E1976" i="3" s="1"/>
  <c r="P1898" i="3"/>
  <c r="R1898" i="3" s="1"/>
  <c r="E1898" i="3" s="1"/>
  <c r="P1948" i="3"/>
  <c r="R1948" i="3" s="1"/>
  <c r="E1948" i="3" s="1"/>
  <c r="P1663" i="3"/>
  <c r="R1663" i="3" s="1"/>
  <c r="E1663" i="3" s="1"/>
  <c r="P1689" i="3"/>
  <c r="R1689" i="3" s="1"/>
  <c r="E1689" i="3" s="1"/>
  <c r="P1726" i="3"/>
  <c r="R1726" i="3" s="1"/>
  <c r="E1726" i="3" s="1"/>
  <c r="P1829" i="3"/>
  <c r="R1829" i="3" s="1"/>
  <c r="E1829" i="3" s="1"/>
  <c r="P1841" i="3"/>
  <c r="R1841" i="3" s="1"/>
  <c r="E1841" i="3" s="1"/>
  <c r="P1884" i="3"/>
  <c r="R1884" i="3" s="1"/>
  <c r="E1884" i="3" s="1"/>
  <c r="P1943" i="3"/>
  <c r="R1943" i="3" s="1"/>
  <c r="E1943" i="3" s="1"/>
  <c r="P1998" i="3"/>
  <c r="R1998" i="3" s="1"/>
  <c r="E1998" i="3" s="1"/>
  <c r="P1850" i="3"/>
  <c r="R1850" i="3" s="1"/>
  <c r="E1850" i="3" s="1"/>
  <c r="P1894" i="3"/>
  <c r="R1894" i="3" s="1"/>
  <c r="E1894" i="3" s="1"/>
  <c r="P1952" i="3"/>
  <c r="R1952" i="3" s="1"/>
  <c r="E1952" i="3" s="1"/>
  <c r="P2014" i="3"/>
  <c r="R2014" i="3" s="1"/>
  <c r="E2014" i="3" s="1"/>
  <c r="P1629" i="3"/>
  <c r="R1629" i="3" s="1"/>
  <c r="E1629" i="3" s="1"/>
  <c r="P1635" i="3"/>
  <c r="R1635" i="3" s="1"/>
  <c r="E1635" i="3" s="1"/>
  <c r="P1676" i="3"/>
  <c r="R1676" i="3" s="1"/>
  <c r="E1676" i="3" s="1"/>
  <c r="P1710" i="3"/>
  <c r="R1710" i="3" s="1"/>
  <c r="E1710" i="3" s="1"/>
  <c r="P1744" i="3"/>
  <c r="R1744" i="3" s="1"/>
  <c r="E1744" i="3" s="1"/>
  <c r="P1782" i="3"/>
  <c r="R1782" i="3" s="1"/>
  <c r="E1782" i="3" s="1"/>
  <c r="P1826" i="3"/>
  <c r="R1826" i="3" s="1"/>
  <c r="E1826" i="3" s="1"/>
  <c r="P1906" i="3"/>
  <c r="R1906" i="3" s="1"/>
  <c r="E1906" i="3" s="1"/>
  <c r="P1915" i="3"/>
  <c r="R1915" i="3" s="1"/>
  <c r="E1915" i="3" s="1"/>
  <c r="P1939" i="3"/>
  <c r="R1939" i="3" s="1"/>
  <c r="E1939" i="3" s="1"/>
  <c r="P1959" i="3"/>
  <c r="R1959" i="3" s="1"/>
  <c r="E1959" i="3" s="1"/>
  <c r="P1996" i="3"/>
  <c r="R1996" i="3" s="1"/>
  <c r="E1996" i="3" s="1"/>
  <c r="P2005" i="3"/>
  <c r="R2005" i="3" s="1"/>
  <c r="E2005" i="3" s="1"/>
  <c r="P2028" i="3"/>
  <c r="R2028" i="3" s="1"/>
  <c r="E2028" i="3" s="1"/>
  <c r="P1630" i="3"/>
  <c r="R1630" i="3" s="1"/>
  <c r="E1630" i="3" s="1"/>
  <c r="P1733" i="3"/>
  <c r="R1733" i="3" s="1"/>
  <c r="E1733" i="3" s="1"/>
  <c r="P1858" i="3"/>
  <c r="R1858" i="3" s="1"/>
  <c r="E1858" i="3" s="1"/>
  <c r="P1985" i="3"/>
  <c r="R1985" i="3" s="1"/>
  <c r="E1985" i="3" s="1"/>
  <c r="P1642" i="3"/>
  <c r="R1642" i="3" s="1"/>
  <c r="E1642" i="3" s="1"/>
  <c r="P1748" i="3"/>
  <c r="R1748" i="3" s="1"/>
  <c r="E1748" i="3" s="1"/>
  <c r="P1793" i="3"/>
  <c r="R1793" i="3" s="1"/>
  <c r="E1793" i="3" s="1"/>
  <c r="P2025" i="3"/>
  <c r="R2025" i="3" s="1"/>
  <c r="E2025" i="3" s="1"/>
  <c r="P2029" i="3"/>
  <c r="R2029" i="3" s="1"/>
  <c r="E2029" i="3" s="1"/>
  <c r="P1787" i="3"/>
  <c r="R1787" i="3" s="1"/>
  <c r="E1787" i="3" s="1"/>
  <c r="P1897" i="3"/>
  <c r="R1897" i="3" s="1"/>
  <c r="E1897" i="3" s="1"/>
  <c r="P2008" i="3"/>
  <c r="R2008" i="3" s="1"/>
  <c r="E2008" i="3" s="1"/>
  <c r="P1888" i="3"/>
  <c r="R1888" i="3" s="1"/>
  <c r="E1888" i="3" s="1"/>
  <c r="P1980" i="3"/>
  <c r="R1980" i="3" s="1"/>
  <c r="E1980" i="3" s="1"/>
  <c r="P1697" i="3"/>
  <c r="R1697" i="3" s="1"/>
  <c r="E1697" i="3" s="1"/>
  <c r="P1723" i="3"/>
  <c r="R1723" i="3" s="1"/>
  <c r="E1723" i="3" s="1"/>
  <c r="P1753" i="3"/>
  <c r="R1753" i="3" s="1"/>
  <c r="E1753" i="3" s="1"/>
  <c r="P1774" i="3"/>
  <c r="R1774" i="3" s="1"/>
  <c r="E1774" i="3" s="1"/>
  <c r="P1814" i="3"/>
  <c r="R1814" i="3" s="1"/>
  <c r="E1814" i="3" s="1"/>
  <c r="P1825" i="3"/>
  <c r="R1825" i="3" s="1"/>
  <c r="E1825" i="3" s="1"/>
  <c r="P1852" i="3"/>
  <c r="R1852" i="3" s="1"/>
  <c r="E1852" i="3" s="1"/>
  <c r="P1910" i="3"/>
  <c r="R1910" i="3" s="1"/>
  <c r="E1910" i="3" s="1"/>
  <c r="P1960" i="3"/>
  <c r="R1960" i="3" s="1"/>
  <c r="E1960" i="3" s="1"/>
  <c r="P1973" i="3"/>
  <c r="R1973" i="3" s="1"/>
  <c r="E1973" i="3" s="1"/>
  <c r="P1994" i="3"/>
  <c r="R1994" i="3" s="1"/>
  <c r="E1994" i="3" s="1"/>
  <c r="P2012" i="3"/>
  <c r="R2012" i="3" s="1"/>
  <c r="E2012" i="3" s="1"/>
  <c r="P1819" i="3"/>
  <c r="R1819" i="3" s="1"/>
  <c r="E1819" i="3" s="1"/>
  <c r="P1862" i="3"/>
  <c r="R1862" i="3" s="1"/>
  <c r="E1862" i="3" s="1"/>
  <c r="P1891" i="3"/>
  <c r="R1891" i="3" s="1"/>
  <c r="E1891" i="3" s="1"/>
  <c r="P1936" i="3"/>
  <c r="R1936" i="3" s="1"/>
  <c r="E1936" i="3" s="1"/>
  <c r="P1619" i="3"/>
  <c r="R1619" i="3" s="1"/>
  <c r="E1619" i="3" s="1"/>
  <c r="P1643" i="3"/>
  <c r="R1643" i="3" s="1"/>
  <c r="E1643" i="3" s="1"/>
  <c r="P1701" i="3"/>
  <c r="R1701" i="3" s="1"/>
  <c r="E1701" i="3" s="1"/>
  <c r="P1709" i="3"/>
  <c r="R1709" i="3" s="1"/>
  <c r="E1709" i="3" s="1"/>
  <c r="P1743" i="3"/>
  <c r="R1743" i="3" s="1"/>
  <c r="E1743" i="3" s="1"/>
  <c r="P1776" i="3"/>
  <c r="R1776" i="3" s="1"/>
  <c r="E1776" i="3" s="1"/>
  <c r="P1796" i="3"/>
  <c r="R1796" i="3" s="1"/>
  <c r="E1796" i="3" s="1"/>
  <c r="P1817" i="3"/>
  <c r="R1817" i="3" s="1"/>
  <c r="E1817" i="3" s="1"/>
  <c r="P1831" i="3"/>
  <c r="R1831" i="3" s="1"/>
  <c r="E1831" i="3" s="1"/>
  <c r="P1871" i="3"/>
  <c r="R1871" i="3" s="1"/>
  <c r="E1871" i="3" s="1"/>
  <c r="P1883" i="3"/>
  <c r="R1883" i="3" s="1"/>
  <c r="E1883" i="3" s="1"/>
  <c r="P1902" i="3"/>
  <c r="R1902" i="3" s="1"/>
  <c r="E1902" i="3" s="1"/>
  <c r="P1914" i="3"/>
  <c r="R1914" i="3" s="1"/>
  <c r="E1914" i="3" s="1"/>
  <c r="P1937" i="3"/>
  <c r="R1937" i="3" s="1"/>
  <c r="E1937" i="3" s="1"/>
  <c r="P1958" i="3"/>
  <c r="R1958" i="3" s="1"/>
  <c r="E1958" i="3" s="1"/>
  <c r="P1965" i="3"/>
  <c r="R1965" i="3" s="1"/>
  <c r="E1965" i="3" s="1"/>
  <c r="P1990" i="3"/>
  <c r="R1990" i="3" s="1"/>
  <c r="E1990" i="3" s="1"/>
  <c r="P2003" i="3"/>
  <c r="R2003" i="3" s="1"/>
  <c r="E2003" i="3" s="1"/>
  <c r="P2040" i="3"/>
  <c r="R2040" i="3" s="1"/>
  <c r="E2040" i="3" s="1"/>
  <c r="P1722" i="3"/>
  <c r="R1722" i="3" s="1"/>
  <c r="E1722" i="3" s="1"/>
  <c r="P1773" i="3"/>
  <c r="R1773" i="3" s="1"/>
  <c r="E1773" i="3" s="1"/>
  <c r="P1881" i="3"/>
  <c r="R1881" i="3" s="1"/>
  <c r="E1881" i="3" s="1"/>
  <c r="P1654" i="3"/>
  <c r="R1654" i="3" s="1"/>
  <c r="E1654" i="3" s="1"/>
  <c r="P1609" i="3"/>
  <c r="R1609" i="3" s="1"/>
  <c r="E1609" i="3" s="1"/>
  <c r="P1675" i="3"/>
  <c r="R1675" i="3" s="1"/>
  <c r="E1675" i="3" s="1"/>
  <c r="P1700" i="3"/>
  <c r="R1700" i="3" s="1"/>
  <c r="E1700" i="3" s="1"/>
  <c r="P1789" i="3"/>
  <c r="R1789" i="3" s="1"/>
  <c r="E1789" i="3" s="1"/>
  <c r="P1854" i="3"/>
  <c r="R1854" i="3" s="1"/>
  <c r="E1854" i="3" s="1"/>
  <c r="P1951" i="3"/>
  <c r="R1951" i="3" s="1"/>
  <c r="E1951" i="3" s="1"/>
  <c r="P2023" i="3"/>
  <c r="R2023" i="3" s="1"/>
  <c r="E2023" i="3" s="1"/>
  <c r="P1628" i="3"/>
  <c r="R1628" i="3" s="1"/>
  <c r="E1628" i="3" s="1"/>
  <c r="P1672" i="3"/>
  <c r="R1672" i="3" s="1"/>
  <c r="E1672" i="3" s="1"/>
  <c r="P1783" i="3"/>
  <c r="R1783" i="3" s="1"/>
  <c r="E1783" i="3" s="1"/>
  <c r="P1919" i="3"/>
  <c r="R1919" i="3" s="1"/>
  <c r="E1919" i="3" s="1"/>
  <c r="P1991" i="3"/>
  <c r="R1991" i="3" s="1"/>
  <c r="E1991" i="3" s="1"/>
  <c r="P1869" i="3"/>
  <c r="R1869" i="3" s="1"/>
  <c r="E1869" i="3" s="1"/>
  <c r="P2017" i="3"/>
  <c r="R2017" i="3" s="1"/>
  <c r="E2017" i="3" s="1"/>
  <c r="P1620" i="3"/>
  <c r="R1620" i="3" s="1"/>
  <c r="E1620" i="3" s="1"/>
  <c r="P1655" i="3"/>
  <c r="R1655" i="3" s="1"/>
  <c r="E1655" i="3" s="1"/>
  <c r="P1687" i="3"/>
  <c r="R1687" i="3" s="1"/>
  <c r="E1687" i="3" s="1"/>
  <c r="P1734" i="3"/>
  <c r="R1734" i="3" s="1"/>
  <c r="E1734" i="3" s="1"/>
  <c r="P1777" i="3"/>
  <c r="R1777" i="3" s="1"/>
  <c r="E1777" i="3" s="1"/>
  <c r="P1818" i="3"/>
  <c r="R1818" i="3" s="1"/>
  <c r="E1818" i="3" s="1"/>
  <c r="P1885" i="3"/>
  <c r="R1885" i="3" s="1"/>
  <c r="E1885" i="3" s="1"/>
  <c r="P1947" i="3"/>
  <c r="R1947" i="3" s="1"/>
  <c r="E1947" i="3" s="1"/>
  <c r="P1853" i="3"/>
  <c r="R1853" i="3" s="1"/>
  <c r="E1853" i="3" s="1"/>
  <c r="P1876" i="3"/>
  <c r="R1876" i="3" s="1"/>
  <c r="E1876" i="3" s="1"/>
  <c r="P1904" i="3"/>
  <c r="R1904" i="3" s="1"/>
  <c r="E1904" i="3" s="1"/>
  <c r="P1928" i="3"/>
  <c r="R1928" i="3" s="1"/>
  <c r="E1928" i="3" s="1"/>
  <c r="P1941" i="3"/>
  <c r="R1941" i="3" s="1"/>
  <c r="E1941" i="3" s="1"/>
  <c r="P1993" i="3"/>
  <c r="R1993" i="3" s="1"/>
  <c r="E1993" i="3" s="1"/>
  <c r="P2030" i="3"/>
  <c r="R2030" i="3" s="1"/>
  <c r="E2030" i="3" s="1"/>
  <c r="P1611" i="3"/>
  <c r="R1611" i="3" s="1"/>
  <c r="E1611" i="3" s="1"/>
  <c r="P1623" i="3"/>
  <c r="R1623" i="3" s="1"/>
  <c r="E1623" i="3" s="1"/>
  <c r="P1686" i="3"/>
  <c r="R1686" i="3" s="1"/>
  <c r="E1686" i="3" s="1"/>
  <c r="P1694" i="3"/>
  <c r="R1694" i="3" s="1"/>
  <c r="E1694" i="3" s="1"/>
  <c r="P1729" i="3"/>
  <c r="R1729" i="3" s="1"/>
  <c r="E1729" i="3" s="1"/>
  <c r="P1760" i="3"/>
  <c r="R1760" i="3" s="1"/>
  <c r="E1760" i="3" s="1"/>
  <c r="P1788" i="3"/>
  <c r="R1788" i="3" s="1"/>
  <c r="E1788" i="3" s="1"/>
  <c r="P1808" i="3"/>
  <c r="R1808" i="3" s="1"/>
  <c r="E1808" i="3" s="1"/>
  <c r="P1821" i="3"/>
  <c r="R1821" i="3" s="1"/>
  <c r="E1821" i="3" s="1"/>
  <c r="P1849" i="3"/>
  <c r="R1849" i="3" s="1"/>
  <c r="E1849" i="3" s="1"/>
  <c r="P1872" i="3"/>
  <c r="R1872" i="3" s="1"/>
  <c r="E1872" i="3" s="1"/>
  <c r="P1935" i="3"/>
  <c r="R1935" i="3" s="1"/>
  <c r="E1935" i="3" s="1"/>
  <c r="P1954" i="3"/>
  <c r="R1954" i="3" s="1"/>
  <c r="E1954" i="3" s="1"/>
  <c r="P1972" i="3"/>
  <c r="R1972" i="3" s="1"/>
  <c r="E1972" i="3" s="1"/>
  <c r="P2007" i="3"/>
  <c r="R2007" i="3" s="1"/>
  <c r="E2007" i="3" s="1"/>
  <c r="P2019" i="3"/>
  <c r="R2019" i="3" s="1"/>
  <c r="E2019" i="3" s="1"/>
  <c r="P1842" i="3"/>
  <c r="R1842" i="3" s="1"/>
  <c r="E1842" i="3" s="1"/>
  <c r="P1859" i="3"/>
  <c r="R1859" i="3" s="1"/>
  <c r="E1859" i="3" s="1"/>
  <c r="P1957" i="3"/>
  <c r="R1957" i="3" s="1"/>
  <c r="E1957" i="3" s="1"/>
  <c r="P1995" i="3"/>
  <c r="R1995" i="3" s="1"/>
  <c r="E1995" i="3" s="1"/>
  <c r="P1607" i="3"/>
  <c r="R1607" i="3" s="1"/>
  <c r="E1607" i="3" s="1"/>
  <c r="P1632" i="3"/>
  <c r="R1632" i="3" s="1"/>
  <c r="E1632" i="3" s="1"/>
  <c r="P1640" i="3"/>
  <c r="R1640" i="3" s="1"/>
  <c r="E1640" i="3" s="1"/>
  <c r="P1682" i="3"/>
  <c r="R1682" i="3" s="1"/>
  <c r="E1682" i="3" s="1"/>
  <c r="P1716" i="3"/>
  <c r="R1716" i="3" s="1"/>
  <c r="E1716" i="3" s="1"/>
  <c r="P1741" i="3"/>
  <c r="R1741" i="3" s="1"/>
  <c r="E1741" i="3" s="1"/>
  <c r="P1750" i="3"/>
  <c r="R1750" i="3" s="1"/>
  <c r="E1750" i="3" s="1"/>
  <c r="P1792" i="3"/>
  <c r="R1792" i="3" s="1"/>
  <c r="E1792" i="3" s="1"/>
  <c r="P1811" i="3"/>
  <c r="R1811" i="3" s="1"/>
  <c r="E1811" i="3" s="1"/>
  <c r="P1828" i="3"/>
  <c r="R1828" i="3" s="1"/>
  <c r="E1828" i="3" s="1"/>
  <c r="P1848" i="3"/>
  <c r="R1848" i="3" s="1"/>
  <c r="E1848" i="3" s="1"/>
  <c r="P1880" i="3"/>
  <c r="R1880" i="3" s="1"/>
  <c r="E1880" i="3" s="1"/>
  <c r="P1909" i="3"/>
  <c r="R1909" i="3" s="1"/>
  <c r="E1909" i="3" s="1"/>
  <c r="P1930" i="3"/>
  <c r="R1930" i="3" s="1"/>
  <c r="E1930" i="3" s="1"/>
  <c r="P1950" i="3"/>
  <c r="R1950" i="3" s="1"/>
  <c r="E1950" i="3" s="1"/>
  <c r="P1963" i="3"/>
  <c r="R1963" i="3" s="1"/>
  <c r="E1963" i="3" s="1"/>
  <c r="P1984" i="3"/>
  <c r="R1984" i="3" s="1"/>
  <c r="E1984" i="3" s="1"/>
  <c r="P2002" i="3"/>
  <c r="R2002" i="3" s="1"/>
  <c r="E2002" i="3" s="1"/>
  <c r="P2037" i="3"/>
  <c r="R2037" i="3" s="1"/>
  <c r="E2037" i="3" s="1"/>
  <c r="P1652" i="3"/>
  <c r="R1652" i="3" s="1"/>
  <c r="E1652" i="3" s="1"/>
  <c r="P1696" i="3"/>
  <c r="R1696" i="3" s="1"/>
  <c r="E1696" i="3" s="1"/>
  <c r="P1739" i="3"/>
  <c r="R1739" i="3" s="1"/>
  <c r="E1739" i="3" s="1"/>
  <c r="P2042" i="3"/>
  <c r="R2042" i="3" s="1"/>
  <c r="E2042" i="3" s="1"/>
  <c r="P1674" i="3"/>
  <c r="R1674" i="3" s="1"/>
  <c r="E1674" i="3" s="1"/>
  <c r="P1740" i="3"/>
  <c r="R1740" i="3" s="1"/>
  <c r="E1740" i="3" s="1"/>
  <c r="P2020" i="3"/>
  <c r="R2020" i="3" s="1"/>
  <c r="E2020" i="3" s="1"/>
  <c r="P2004" i="3"/>
  <c r="R2004" i="3" s="1"/>
  <c r="E2004" i="3" s="1"/>
  <c r="P1616" i="3"/>
  <c r="R1616" i="3" s="1"/>
  <c r="E1616" i="3" s="1"/>
  <c r="P1752" i="3"/>
  <c r="R1752" i="3" s="1"/>
  <c r="E1752" i="3" s="1"/>
  <c r="P1830" i="3"/>
  <c r="R1830" i="3" s="1"/>
  <c r="E1830" i="3" s="1"/>
  <c r="P1979" i="3"/>
  <c r="R1979" i="3" s="1"/>
  <c r="E1979" i="3" s="1"/>
  <c r="P1617" i="3"/>
  <c r="R1617" i="3" s="1"/>
  <c r="E1617" i="3" s="1"/>
  <c r="P1661" i="3"/>
  <c r="R1661" i="3" s="1"/>
  <c r="E1661" i="3" s="1"/>
  <c r="P1742" i="3"/>
  <c r="R1742" i="3" s="1"/>
  <c r="E1742" i="3" s="1"/>
  <c r="P1805" i="3"/>
  <c r="R1805" i="3" s="1"/>
  <c r="E1805" i="3" s="1"/>
  <c r="P1671" i="3"/>
  <c r="R1671" i="3" s="1"/>
  <c r="E1671" i="3" s="1"/>
  <c r="P1822" i="3"/>
  <c r="R1822" i="3" s="1"/>
  <c r="E1822" i="3" s="1"/>
  <c r="P1873" i="3"/>
  <c r="R1873" i="3" s="1"/>
  <c r="E1873" i="3" s="1"/>
  <c r="P1920" i="3"/>
  <c r="R1920" i="3" s="1"/>
  <c r="E1920" i="3" s="1"/>
  <c r="P1932" i="3"/>
  <c r="R1932" i="3" s="1"/>
  <c r="E1932" i="3" s="1"/>
  <c r="P1986" i="3"/>
  <c r="R1986" i="3" s="1"/>
  <c r="E1986" i="3" s="1"/>
  <c r="P2026" i="3"/>
  <c r="R2026" i="3" s="1"/>
  <c r="E2026" i="3" s="1"/>
  <c r="P2035" i="3"/>
  <c r="R2035" i="3" s="1"/>
  <c r="E2035" i="3" s="1"/>
  <c r="P1608" i="3"/>
  <c r="R1608" i="3" s="1"/>
  <c r="E1608" i="3" s="1"/>
  <c r="P1650" i="3"/>
  <c r="R1650" i="3" s="1"/>
  <c r="E1650" i="3" s="1"/>
  <c r="P1683" i="3"/>
  <c r="R1683" i="3" s="1"/>
  <c r="E1683" i="3" s="1"/>
  <c r="P1732" i="3"/>
  <c r="R1732" i="3" s="1"/>
  <c r="E1732" i="3" s="1"/>
  <c r="P1756" i="3"/>
  <c r="R1756" i="3" s="1"/>
  <c r="E1756" i="3" s="1"/>
  <c r="P1764" i="3"/>
  <c r="R1764" i="3" s="1"/>
  <c r="E1764" i="3" s="1"/>
  <c r="P1778" i="3"/>
  <c r="R1778" i="3" s="1"/>
  <c r="E1778" i="3" s="1"/>
  <c r="P1798" i="3"/>
  <c r="R1798" i="3" s="1"/>
  <c r="E1798" i="3" s="1"/>
  <c r="P1968" i="3"/>
  <c r="R1968" i="3" s="1"/>
  <c r="E1968" i="3" s="1"/>
  <c r="P1975" i="3"/>
  <c r="R1975" i="3" s="1"/>
  <c r="E1975" i="3" s="1"/>
  <c r="P2013" i="3"/>
  <c r="R2013" i="3" s="1"/>
  <c r="E2013" i="3" s="1"/>
  <c r="P2034" i="3"/>
  <c r="R2034" i="3" s="1"/>
  <c r="E2034" i="3" s="1"/>
  <c r="P1863" i="3"/>
  <c r="R1863" i="3" s="1"/>
  <c r="E1863" i="3" s="1"/>
  <c r="P1974" i="3"/>
  <c r="R1974" i="3" s="1"/>
  <c r="E1974" i="3" s="1"/>
  <c r="P1705" i="3"/>
  <c r="R1705" i="3" s="1"/>
  <c r="E1705" i="3" s="1"/>
  <c r="P1719" i="3"/>
  <c r="R1719" i="3" s="1"/>
  <c r="E1719" i="3" s="1"/>
  <c r="P1755" i="3"/>
  <c r="R1755" i="3" s="1"/>
  <c r="E1755" i="3" s="1"/>
  <c r="P1800" i="3"/>
  <c r="R1800" i="3" s="1"/>
  <c r="E1800" i="3" s="1"/>
  <c r="P1837" i="3"/>
  <c r="R1837" i="3" s="1"/>
  <c r="E1837" i="3" s="1"/>
  <c r="P2041" i="3"/>
  <c r="R2041" i="3" s="1"/>
  <c r="E2041" i="3" s="1"/>
  <c r="P1695" i="3"/>
  <c r="R1695" i="3" s="1"/>
  <c r="E1695" i="3" s="1"/>
  <c r="P1731" i="3"/>
  <c r="R1731" i="3" s="1"/>
  <c r="E1731" i="3" s="1"/>
  <c r="P1803" i="3"/>
  <c r="R1803" i="3" s="1"/>
  <c r="E1803" i="3" s="1"/>
  <c r="P1924" i="3"/>
  <c r="R1924" i="3" s="1"/>
  <c r="E1924" i="3" s="1"/>
  <c r="P1666" i="3"/>
  <c r="R1666" i="3" s="1"/>
  <c r="E1666" i="3" s="1"/>
  <c r="P1855" i="3"/>
  <c r="R1855" i="3" s="1"/>
  <c r="E1855" i="3" s="1"/>
  <c r="P1970" i="3"/>
  <c r="R1970" i="3" s="1"/>
  <c r="E1970" i="3" s="1"/>
  <c r="P1627" i="3"/>
  <c r="R1627" i="3" s="1"/>
  <c r="E1627" i="3" s="1"/>
  <c r="P1656" i="3"/>
  <c r="R1656" i="3" s="1"/>
  <c r="E1656" i="3" s="1"/>
  <c r="P1679" i="3"/>
  <c r="R1679" i="3" s="1"/>
  <c r="E1679" i="3" s="1"/>
  <c r="P1704" i="3"/>
  <c r="R1704" i="3" s="1"/>
  <c r="E1704" i="3" s="1"/>
  <c r="P1745" i="3"/>
  <c r="R1745" i="3" s="1"/>
  <c r="E1745" i="3" s="1"/>
  <c r="P1646" i="3"/>
  <c r="R1646" i="3" s="1"/>
  <c r="E1646" i="3" s="1"/>
  <c r="P1795" i="3"/>
  <c r="R1795" i="3" s="1"/>
  <c r="E1795" i="3" s="1"/>
  <c r="P1662" i="3"/>
  <c r="R1662" i="3" s="1"/>
  <c r="E1662" i="3" s="1"/>
  <c r="P1699" i="3"/>
  <c r="R1699" i="3" s="1"/>
  <c r="E1699" i="3" s="1"/>
  <c r="P1964" i="3"/>
  <c r="R1964" i="3" s="1"/>
  <c r="E1964" i="3" s="1"/>
  <c r="P1816" i="3"/>
  <c r="R1816" i="3" s="1"/>
  <c r="E1816" i="3" s="1"/>
  <c r="P1870" i="3"/>
  <c r="R1870" i="3" s="1"/>
  <c r="E1870" i="3" s="1"/>
  <c r="P1905" i="3"/>
  <c r="R1905" i="3" s="1"/>
  <c r="E1905" i="3" s="1"/>
  <c r="P1929" i="3"/>
  <c r="R1929" i="3" s="1"/>
  <c r="E1929" i="3" s="1"/>
  <c r="P1942" i="3"/>
  <c r="R1942" i="3" s="1"/>
  <c r="E1942" i="3" s="1"/>
  <c r="P2031" i="3"/>
  <c r="R2031" i="3" s="1"/>
  <c r="E2031" i="3" s="1"/>
  <c r="P1606" i="3"/>
  <c r="R1606" i="3" s="1"/>
  <c r="E1606" i="3" s="1"/>
  <c r="P1730" i="3"/>
  <c r="R1730" i="3" s="1"/>
  <c r="E1730" i="3" s="1"/>
  <c r="P1763" i="3"/>
  <c r="R1763" i="3" s="1"/>
  <c r="E1763" i="3" s="1"/>
  <c r="P1794" i="3"/>
  <c r="R1794" i="3" s="1"/>
  <c r="E1794" i="3" s="1"/>
  <c r="P1838" i="3"/>
  <c r="R1838" i="3" s="1"/>
  <c r="E1838" i="3" s="1"/>
  <c r="P2024" i="3"/>
  <c r="R2024" i="3" s="1"/>
  <c r="E2024" i="3" s="1"/>
  <c r="P1677" i="3"/>
  <c r="R1677" i="3" s="1"/>
  <c r="E1677" i="3" s="1"/>
  <c r="P1770" i="3"/>
  <c r="R1770" i="3" s="1"/>
  <c r="E1770" i="3" s="1"/>
  <c r="P1639" i="3"/>
  <c r="R1639" i="3" s="1"/>
  <c r="E1639" i="3" s="1"/>
  <c r="P1707" i="3"/>
  <c r="R1707" i="3" s="1"/>
  <c r="E1707" i="3" s="1"/>
  <c r="P1749" i="3"/>
  <c r="R1749" i="3" s="1"/>
  <c r="E1749" i="3" s="1"/>
  <c r="P1645" i="3"/>
  <c r="R1645" i="3" s="1"/>
  <c r="E1645" i="3" s="1"/>
  <c r="P1693" i="3"/>
  <c r="R1693" i="3" s="1"/>
  <c r="E1693" i="3" s="1"/>
  <c r="P1727" i="3"/>
  <c r="R1727" i="3" s="1"/>
  <c r="E1727" i="3" s="1"/>
  <c r="P1781" i="3"/>
  <c r="R1781" i="3" s="1"/>
  <c r="E1781" i="3" s="1"/>
  <c r="P1843" i="3"/>
  <c r="R1843" i="3" s="1"/>
  <c r="E1843" i="3" s="1"/>
  <c r="P2016" i="3"/>
  <c r="R2016" i="3" s="1"/>
  <c r="E2016" i="3" s="1"/>
  <c r="P1621" i="3"/>
  <c r="R1621" i="3" s="1"/>
  <c r="E1621" i="3" s="1"/>
  <c r="P1665" i="3"/>
  <c r="R1665" i="3" s="1"/>
  <c r="E1665" i="3" s="1"/>
  <c r="P1754" i="3"/>
  <c r="R1754" i="3" s="1"/>
  <c r="E1754" i="3" s="1"/>
  <c r="P1907" i="3"/>
  <c r="R1907" i="3" s="1"/>
  <c r="E1907" i="3" s="1"/>
  <c r="P1982" i="3"/>
  <c r="R1982" i="3" s="1"/>
  <c r="E1982" i="3" s="1"/>
  <c r="P1622" i="3"/>
  <c r="R1622" i="3" s="1"/>
  <c r="E1622" i="3" s="1"/>
  <c r="P1668" i="3"/>
  <c r="R1668" i="3" s="1"/>
  <c r="E1668" i="3" s="1"/>
  <c r="P1761" i="3"/>
  <c r="R1761" i="3" s="1"/>
  <c r="E1761" i="3" s="1"/>
  <c r="P1847" i="3"/>
  <c r="R1847" i="3" s="1"/>
  <c r="E1847" i="3" s="1"/>
  <c r="P1618" i="3"/>
  <c r="R1618" i="3" s="1"/>
  <c r="E1618" i="3" s="1"/>
  <c r="P1641" i="3"/>
  <c r="R1641" i="3" s="1"/>
  <c r="E1641" i="3" s="1"/>
  <c r="P1678" i="3"/>
  <c r="R1678" i="3" s="1"/>
  <c r="E1678" i="3" s="1"/>
  <c r="P1712" i="3"/>
  <c r="R1712" i="3" s="1"/>
  <c r="E1712" i="3" s="1"/>
  <c r="P1767" i="3"/>
  <c r="R1767" i="3" s="1"/>
  <c r="E1767" i="3" s="1"/>
  <c r="P1807" i="3"/>
  <c r="R1807" i="3" s="1"/>
  <c r="E1807" i="3" s="1"/>
  <c r="P1861" i="3"/>
  <c r="R1861" i="3" s="1"/>
  <c r="E1861" i="3" s="1"/>
  <c r="P1925" i="3"/>
  <c r="R1925" i="3" s="1"/>
  <c r="E1925" i="3" s="1"/>
  <c r="P1983" i="3"/>
  <c r="R1983" i="3" s="1"/>
  <c r="E1983" i="3" s="1"/>
  <c r="P1771" i="3"/>
  <c r="R1771" i="3" s="1"/>
  <c r="E1771" i="3" s="1"/>
  <c r="P1839" i="3"/>
  <c r="R1839" i="3" s="1"/>
  <c r="E1839" i="3" s="1"/>
  <c r="P1875" i="3"/>
  <c r="R1875" i="3" s="1"/>
  <c r="E1875" i="3" s="1"/>
  <c r="P1899" i="3"/>
  <c r="R1899" i="3" s="1"/>
  <c r="E1899" i="3" s="1"/>
  <c r="P1926" i="3"/>
  <c r="R1926" i="3" s="1"/>
  <c r="E1926" i="3" s="1"/>
  <c r="P1938" i="3"/>
  <c r="R1938" i="3" s="1"/>
  <c r="E1938" i="3" s="1"/>
  <c r="P1949" i="3"/>
  <c r="R1949" i="3" s="1"/>
  <c r="E1949" i="3" s="1"/>
  <c r="P1992" i="3"/>
  <c r="R1992" i="3" s="1"/>
  <c r="E1992" i="3" s="1"/>
  <c r="P2027" i="3"/>
  <c r="R2027" i="3" s="1"/>
  <c r="E2027" i="3" s="1"/>
  <c r="P1610" i="3"/>
  <c r="R1610" i="3" s="1"/>
  <c r="E1610" i="3" s="1"/>
  <c r="P1653" i="3"/>
  <c r="R1653" i="3" s="1"/>
  <c r="E1653" i="3" s="1"/>
  <c r="P1685" i="3"/>
  <c r="R1685" i="3" s="1"/>
  <c r="E1685" i="3" s="1"/>
  <c r="P1690" i="3"/>
  <c r="R1690" i="3" s="1"/>
  <c r="E1690" i="3" s="1"/>
  <c r="P1711" i="3"/>
  <c r="R1711" i="3" s="1"/>
  <c r="E1711" i="3" s="1"/>
  <c r="P1737" i="3"/>
  <c r="R1737" i="3" s="1"/>
  <c r="E1737" i="3" s="1"/>
  <c r="P1759" i="3"/>
  <c r="R1759" i="3" s="1"/>
  <c r="E1759" i="3" s="1"/>
  <c r="P1766" i="3"/>
  <c r="R1766" i="3" s="1"/>
  <c r="E1766" i="3" s="1"/>
  <c r="P1784" i="3"/>
  <c r="R1784" i="3" s="1"/>
  <c r="E1784" i="3" s="1"/>
  <c r="P1804" i="3"/>
  <c r="R1804" i="3" s="1"/>
  <c r="E1804" i="3" s="1"/>
  <c r="P1820" i="3"/>
  <c r="R1820" i="3" s="1"/>
  <c r="E1820" i="3" s="1"/>
  <c r="P1832" i="3"/>
  <c r="R1832" i="3" s="1"/>
  <c r="E1832" i="3" s="1"/>
  <c r="P1844" i="3"/>
  <c r="R1844" i="3" s="1"/>
  <c r="E1844" i="3" s="1"/>
  <c r="P1864" i="3"/>
  <c r="R1864" i="3" s="1"/>
  <c r="E1864" i="3" s="1"/>
  <c r="P1887" i="3"/>
  <c r="R1887" i="3" s="1"/>
  <c r="E1887" i="3" s="1"/>
  <c r="P1927" i="3"/>
  <c r="R1927" i="3" s="1"/>
  <c r="E1927" i="3" s="1"/>
  <c r="P1969" i="3"/>
  <c r="R1969" i="3" s="1"/>
  <c r="E1969" i="3" s="1"/>
  <c r="P1981" i="3"/>
  <c r="R1981" i="3" s="1"/>
  <c r="E1981" i="3" s="1"/>
  <c r="P2006" i="3"/>
  <c r="R2006" i="3" s="1"/>
  <c r="E2006" i="3" s="1"/>
  <c r="P2015" i="3"/>
  <c r="R2015" i="3" s="1"/>
  <c r="E2015" i="3" s="1"/>
  <c r="P2038" i="3"/>
  <c r="R2038" i="3" s="1"/>
  <c r="E2038" i="3" s="1"/>
  <c r="P1840" i="3"/>
  <c r="R1840" i="3" s="1"/>
  <c r="E1840" i="3" s="1"/>
  <c r="P1851" i="3"/>
  <c r="R1851" i="3" s="1"/>
  <c r="E1851" i="3" s="1"/>
  <c r="P1895" i="3"/>
  <c r="R1895" i="3" s="1"/>
  <c r="E1895" i="3" s="1"/>
  <c r="P1953" i="3"/>
  <c r="R1953" i="3" s="1"/>
  <c r="E1953" i="3" s="1"/>
  <c r="P1987" i="3"/>
  <c r="R1987" i="3" s="1"/>
  <c r="E1987" i="3" s="1"/>
  <c r="P2018" i="3"/>
  <c r="R2018" i="3" s="1"/>
  <c r="E2018" i="3" s="1"/>
  <c r="P1631" i="3"/>
  <c r="R1631" i="3" s="1"/>
  <c r="E1631" i="3" s="1"/>
  <c r="P1638" i="3"/>
  <c r="R1638" i="3" s="1"/>
  <c r="E1638" i="3" s="1"/>
  <c r="P1657" i="3"/>
  <c r="R1657" i="3" s="1"/>
  <c r="E1657" i="3" s="1"/>
  <c r="P1706" i="3"/>
  <c r="R1706" i="3" s="1"/>
  <c r="E1706" i="3" s="1"/>
  <c r="P1715" i="3"/>
  <c r="R1715" i="3" s="1"/>
  <c r="E1715" i="3" s="1"/>
  <c r="P1720" i="3"/>
  <c r="R1720" i="3" s="1"/>
  <c r="E1720" i="3" s="1"/>
  <c r="P1762" i="3"/>
  <c r="R1762" i="3" s="1"/>
  <c r="E1762" i="3" s="1"/>
  <c r="P1786" i="3"/>
  <c r="R1786" i="3" s="1"/>
  <c r="E1786" i="3" s="1"/>
  <c r="P1806" i="3"/>
  <c r="R1806" i="3" s="1"/>
  <c r="E1806" i="3" s="1"/>
  <c r="P1827" i="3"/>
  <c r="R1827" i="3" s="1"/>
  <c r="E1827" i="3" s="1"/>
  <c r="P1860" i="3"/>
  <c r="R1860" i="3" s="1"/>
  <c r="E1860" i="3" s="1"/>
  <c r="P1877" i="3"/>
  <c r="R1877" i="3" s="1"/>
  <c r="E1877" i="3" s="1"/>
  <c r="P1892" i="3"/>
  <c r="R1892" i="3" s="1"/>
  <c r="E1892" i="3" s="1"/>
  <c r="P1908" i="3"/>
  <c r="R1908" i="3" s="1"/>
  <c r="E1908" i="3" s="1"/>
  <c r="P1917" i="3"/>
  <c r="R1917" i="3" s="1"/>
  <c r="E1917" i="3" s="1"/>
  <c r="P1946" i="3"/>
  <c r="R1946" i="3" s="1"/>
  <c r="E1946" i="3" s="1"/>
  <c r="P1962" i="3"/>
  <c r="R1962" i="3" s="1"/>
  <c r="E1962" i="3" s="1"/>
  <c r="P1997" i="3"/>
  <c r="R1997" i="3" s="1"/>
  <c r="E1997" i="3" s="1"/>
  <c r="P2036" i="3"/>
  <c r="R2036" i="3" s="1"/>
  <c r="E2036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427" i="3" l="1"/>
  <c r="E1431" i="3"/>
  <c r="E1428" i="3"/>
  <c r="E1430" i="3"/>
  <c r="E1432" i="3"/>
  <c r="E1426" i="3"/>
  <c r="E1434" i="3"/>
  <c r="E1433" i="3"/>
  <c r="E1417" i="3"/>
  <c r="E1416" i="3"/>
  <c r="E1423" i="3"/>
  <c r="E1419" i="3"/>
  <c r="E1418" i="3"/>
  <c r="E1420" i="3"/>
  <c r="E1415" i="3"/>
  <c r="E1404" i="3"/>
  <c r="E1407" i="3"/>
  <c r="E1409" i="3"/>
  <c r="E1406" i="3"/>
  <c r="E1405" i="3"/>
  <c r="E1412" i="3"/>
  <c r="E1408" i="3"/>
  <c r="E1398" i="3"/>
  <c r="E1397" i="3"/>
  <c r="E1395" i="3"/>
  <c r="E1396" i="3"/>
  <c r="E1394" i="3"/>
  <c r="E1401" i="3"/>
  <c r="E1393" i="3"/>
  <c r="E1399" i="3"/>
  <c r="E1389" i="3"/>
  <c r="E1388" i="3"/>
  <c r="E1386" i="3"/>
  <c r="E1384" i="3"/>
  <c r="E1390" i="3"/>
  <c r="E1382" i="3"/>
  <c r="E1385" i="3"/>
  <c r="E1387" i="3"/>
  <c r="E1383" i="3"/>
  <c r="E1371" i="3"/>
  <c r="E1376" i="3"/>
  <c r="E1375" i="3"/>
  <c r="E1377" i="3"/>
  <c r="E1374" i="3"/>
  <c r="E1372" i="3"/>
  <c r="E1378" i="3"/>
  <c r="E1379" i="3"/>
  <c r="E1360" i="3"/>
  <c r="E1364" i="3"/>
  <c r="E1367" i="3"/>
  <c r="E1366" i="3"/>
  <c r="E1362" i="3"/>
  <c r="E1361" i="3"/>
  <c r="E1363" i="3"/>
  <c r="E1368" i="3"/>
  <c r="E1243" i="3"/>
  <c r="E1241" i="3"/>
  <c r="E1242" i="3"/>
  <c r="E1239" i="3"/>
  <c r="E1244" i="3"/>
  <c r="E1246" i="3"/>
  <c r="E1247" i="3"/>
  <c r="E1245" i="3"/>
  <c r="E1240" i="3"/>
  <c r="E1231" i="3"/>
  <c r="E1235" i="3"/>
  <c r="E1229" i="3"/>
  <c r="E1234" i="3"/>
  <c r="E1233" i="3"/>
  <c r="E1230" i="3"/>
  <c r="E1228" i="3"/>
  <c r="E1236" i="3"/>
  <c r="E1232" i="3"/>
  <c r="E1220" i="3"/>
  <c r="E1224" i="3"/>
  <c r="E1217" i="3"/>
  <c r="E1223" i="3"/>
  <c r="E1225" i="3"/>
  <c r="E1219" i="3"/>
  <c r="E1221" i="3"/>
  <c r="E1218" i="3"/>
  <c r="E1222" i="3"/>
  <c r="E1206" i="3"/>
  <c r="E1212" i="3"/>
  <c r="E1211" i="3"/>
  <c r="E1213" i="3"/>
  <c r="E1207" i="3"/>
  <c r="E1210" i="3"/>
  <c r="E1214" i="3"/>
  <c r="E1209" i="3"/>
  <c r="E1203" i="3"/>
  <c r="E1199" i="3"/>
  <c r="E1195" i="3"/>
  <c r="E1196" i="3"/>
  <c r="E1197" i="3"/>
  <c r="E1200" i="3"/>
  <c r="E1185" i="3"/>
  <c r="E1186" i="3"/>
  <c r="E1188" i="3"/>
  <c r="E1187" i="3"/>
  <c r="E1184" i="3"/>
  <c r="E1191" i="3"/>
  <c r="E1192" i="3"/>
  <c r="E1189" i="3"/>
  <c r="E1190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584" i="3" l="1"/>
  <c r="F1585" i="3"/>
  <c r="F1586" i="3"/>
  <c r="F1587" i="3"/>
  <c r="F1588" i="3"/>
  <c r="F1589" i="3"/>
  <c r="F1590" i="3"/>
  <c r="F1591" i="3"/>
  <c r="F1583" i="3"/>
  <c r="F1573" i="3"/>
  <c r="F1574" i="3"/>
  <c r="F1575" i="3"/>
  <c r="F1576" i="3"/>
  <c r="F1577" i="3"/>
  <c r="F1578" i="3"/>
  <c r="F1579" i="3"/>
  <c r="F1580" i="3"/>
  <c r="F1572" i="3"/>
  <c r="F1562" i="3"/>
  <c r="F1563" i="3"/>
  <c r="F1564" i="3"/>
  <c r="F1565" i="3"/>
  <c r="F1566" i="3"/>
  <c r="F1567" i="3"/>
  <c r="F1568" i="3"/>
  <c r="F1569" i="3"/>
  <c r="F1561" i="3"/>
  <c r="F1551" i="3"/>
  <c r="F1552" i="3"/>
  <c r="F1553" i="3"/>
  <c r="F1554" i="3"/>
  <c r="F1555" i="3"/>
  <c r="F1556" i="3"/>
  <c r="F1557" i="3"/>
  <c r="F1558" i="3"/>
  <c r="F1550" i="3"/>
  <c r="F1540" i="3"/>
  <c r="F1541" i="3"/>
  <c r="F1542" i="3"/>
  <c r="F1543" i="3"/>
  <c r="F1544" i="3"/>
  <c r="F1545" i="3"/>
  <c r="F1546" i="3"/>
  <c r="F1547" i="3"/>
  <c r="F1539" i="3"/>
  <c r="F1529" i="3"/>
  <c r="F1530" i="3"/>
  <c r="F1531" i="3"/>
  <c r="F1532" i="3"/>
  <c r="F1533" i="3"/>
  <c r="F1534" i="3"/>
  <c r="F1535" i="3"/>
  <c r="F1536" i="3"/>
  <c r="F1528" i="3"/>
  <c r="F1518" i="3"/>
  <c r="F1519" i="3"/>
  <c r="F1520" i="3"/>
  <c r="F1521" i="3"/>
  <c r="F1522" i="3"/>
  <c r="F1523" i="3"/>
  <c r="F1524" i="3"/>
  <c r="F1525" i="3"/>
  <c r="F1517" i="3"/>
  <c r="F1507" i="3"/>
  <c r="F1508" i="3"/>
  <c r="F1509" i="3"/>
  <c r="F1510" i="3"/>
  <c r="F1511" i="3"/>
  <c r="F1512" i="3"/>
  <c r="F1513" i="3"/>
  <c r="F1514" i="3"/>
  <c r="F1506" i="3"/>
  <c r="F1496" i="3"/>
  <c r="F1497" i="3"/>
  <c r="F1498" i="3"/>
  <c r="F1499" i="3"/>
  <c r="F1500" i="3"/>
  <c r="F1501" i="3"/>
  <c r="F1502" i="3"/>
  <c r="F1503" i="3"/>
  <c r="F1495" i="3"/>
  <c r="F1485" i="3"/>
  <c r="F1486" i="3"/>
  <c r="F1487" i="3"/>
  <c r="F1488" i="3"/>
  <c r="F1489" i="3"/>
  <c r="F1490" i="3"/>
  <c r="F1491" i="3"/>
  <c r="F1492" i="3"/>
  <c r="F1484" i="3"/>
  <c r="F1474" i="3"/>
  <c r="F1475" i="3"/>
  <c r="F1476" i="3"/>
  <c r="F1477" i="3"/>
  <c r="F1478" i="3"/>
  <c r="F1479" i="3"/>
  <c r="F1480" i="3"/>
  <c r="F1481" i="3"/>
  <c r="F1473" i="3"/>
  <c r="F1463" i="3"/>
  <c r="F1464" i="3"/>
  <c r="F1465" i="3"/>
  <c r="F1466" i="3"/>
  <c r="F1467" i="3"/>
  <c r="F1468" i="3"/>
  <c r="F1469" i="3"/>
  <c r="F1470" i="3"/>
  <c r="F1462" i="3"/>
  <c r="F1452" i="3"/>
  <c r="F1453" i="3"/>
  <c r="F1454" i="3"/>
  <c r="F1455" i="3"/>
  <c r="F1456" i="3"/>
  <c r="F1457" i="3"/>
  <c r="F1458" i="3"/>
  <c r="F1459" i="3"/>
  <c r="F1451" i="3"/>
  <c r="F1441" i="3"/>
  <c r="F1442" i="3"/>
  <c r="F1443" i="3"/>
  <c r="F1444" i="3"/>
  <c r="F1445" i="3"/>
  <c r="F1446" i="3"/>
  <c r="F1447" i="3"/>
  <c r="F1448" i="3"/>
  <c r="F1440" i="3"/>
  <c r="H2049" i="3" l="1"/>
  <c r="H2054" i="3"/>
  <c r="H2056" i="3"/>
  <c r="H2048" i="3"/>
  <c r="S1463" i="3"/>
  <c r="S1464" i="3"/>
  <c r="S1465" i="3"/>
  <c r="S1466" i="3"/>
  <c r="S1467" i="3"/>
  <c r="S1468" i="3"/>
  <c r="S1469" i="3"/>
  <c r="S1470" i="3"/>
  <c r="S1462" i="3"/>
  <c r="S1452" i="3"/>
  <c r="S1453" i="3"/>
  <c r="S1454" i="3"/>
  <c r="S1455" i="3"/>
  <c r="S1456" i="3"/>
  <c r="S1457" i="3"/>
  <c r="S1458" i="3"/>
  <c r="S1459" i="3"/>
  <c r="S1451" i="3"/>
  <c r="S1602" i="3"/>
  <c r="O1602" i="3"/>
  <c r="M1602" i="3"/>
  <c r="S1601" i="3"/>
  <c r="O1601" i="3"/>
  <c r="M1601" i="3"/>
  <c r="S1600" i="3"/>
  <c r="O1600" i="3"/>
  <c r="M1600" i="3"/>
  <c r="S1599" i="3"/>
  <c r="O1599" i="3"/>
  <c r="M1599" i="3"/>
  <c r="S1598" i="3"/>
  <c r="O1598" i="3"/>
  <c r="M1598" i="3"/>
  <c r="S1597" i="3"/>
  <c r="O1597" i="3"/>
  <c r="M1597" i="3"/>
  <c r="S1596" i="3"/>
  <c r="O1596" i="3"/>
  <c r="M1596" i="3"/>
  <c r="S1595" i="3"/>
  <c r="O1595" i="3"/>
  <c r="M1595" i="3"/>
  <c r="S1594" i="3"/>
  <c r="O1594" i="3"/>
  <c r="M1594" i="3"/>
  <c r="S1591" i="3"/>
  <c r="O1591" i="3"/>
  <c r="M1591" i="3"/>
  <c r="S1590" i="3"/>
  <c r="O1590" i="3"/>
  <c r="M1590" i="3"/>
  <c r="S1589" i="3"/>
  <c r="O1589" i="3"/>
  <c r="M1589" i="3"/>
  <c r="S1588" i="3"/>
  <c r="O1588" i="3"/>
  <c r="M1588" i="3"/>
  <c r="S1587" i="3"/>
  <c r="O1587" i="3"/>
  <c r="M1587" i="3"/>
  <c r="S1586" i="3"/>
  <c r="O1586" i="3"/>
  <c r="M1586" i="3"/>
  <c r="S1585" i="3"/>
  <c r="O1585" i="3"/>
  <c r="M1585" i="3"/>
  <c r="S1584" i="3"/>
  <c r="O1584" i="3"/>
  <c r="M1584" i="3"/>
  <c r="S1583" i="3"/>
  <c r="O1583" i="3"/>
  <c r="M1583" i="3"/>
  <c r="S1580" i="3"/>
  <c r="O1580" i="3"/>
  <c r="M1580" i="3"/>
  <c r="S1579" i="3"/>
  <c r="O1579" i="3"/>
  <c r="M1579" i="3"/>
  <c r="S1578" i="3"/>
  <c r="O1578" i="3"/>
  <c r="M1578" i="3"/>
  <c r="S1577" i="3"/>
  <c r="O1577" i="3"/>
  <c r="M1577" i="3"/>
  <c r="S1576" i="3"/>
  <c r="O1576" i="3"/>
  <c r="M1576" i="3"/>
  <c r="S1575" i="3"/>
  <c r="O1575" i="3"/>
  <c r="M1575" i="3"/>
  <c r="S1574" i="3"/>
  <c r="O1574" i="3"/>
  <c r="M1574" i="3"/>
  <c r="S1573" i="3"/>
  <c r="O1573" i="3"/>
  <c r="M1573" i="3"/>
  <c r="S1572" i="3"/>
  <c r="O1572" i="3"/>
  <c r="M1572" i="3"/>
  <c r="S1569" i="3"/>
  <c r="O1569" i="3"/>
  <c r="M1569" i="3"/>
  <c r="S1568" i="3"/>
  <c r="O1568" i="3"/>
  <c r="M1568" i="3"/>
  <c r="S1567" i="3"/>
  <c r="O1567" i="3"/>
  <c r="M1567" i="3"/>
  <c r="S1566" i="3"/>
  <c r="O1566" i="3"/>
  <c r="M1566" i="3"/>
  <c r="S1565" i="3"/>
  <c r="O1565" i="3"/>
  <c r="M1565" i="3"/>
  <c r="S1564" i="3"/>
  <c r="O1564" i="3"/>
  <c r="M1564" i="3"/>
  <c r="S1563" i="3"/>
  <c r="O1563" i="3"/>
  <c r="M1563" i="3"/>
  <c r="S1562" i="3"/>
  <c r="O1562" i="3"/>
  <c r="M1562" i="3"/>
  <c r="S1561" i="3"/>
  <c r="O1561" i="3"/>
  <c r="M1561" i="3"/>
  <c r="S1558" i="3"/>
  <c r="O1558" i="3"/>
  <c r="M1558" i="3"/>
  <c r="S1557" i="3"/>
  <c r="O1557" i="3"/>
  <c r="M1557" i="3"/>
  <c r="S1556" i="3"/>
  <c r="O1556" i="3"/>
  <c r="M1556" i="3"/>
  <c r="S1555" i="3"/>
  <c r="O1555" i="3"/>
  <c r="M1555" i="3"/>
  <c r="S1554" i="3"/>
  <c r="O1554" i="3"/>
  <c r="M1554" i="3"/>
  <c r="S1553" i="3"/>
  <c r="O1553" i="3"/>
  <c r="M1553" i="3"/>
  <c r="S1552" i="3"/>
  <c r="O1552" i="3"/>
  <c r="M1552" i="3"/>
  <c r="S1551" i="3"/>
  <c r="O1551" i="3"/>
  <c r="M1551" i="3"/>
  <c r="S1550" i="3"/>
  <c r="O1550" i="3"/>
  <c r="M1550" i="3"/>
  <c r="S1547" i="3"/>
  <c r="O1547" i="3"/>
  <c r="M1547" i="3"/>
  <c r="S1546" i="3"/>
  <c r="O1546" i="3"/>
  <c r="M1546" i="3"/>
  <c r="S1545" i="3"/>
  <c r="O1545" i="3"/>
  <c r="M1545" i="3"/>
  <c r="S1544" i="3"/>
  <c r="O1544" i="3"/>
  <c r="M1544" i="3"/>
  <c r="S1543" i="3"/>
  <c r="O1543" i="3"/>
  <c r="M1543" i="3"/>
  <c r="S1542" i="3"/>
  <c r="O1542" i="3"/>
  <c r="M1542" i="3"/>
  <c r="S1541" i="3"/>
  <c r="O1541" i="3"/>
  <c r="M1541" i="3"/>
  <c r="S1540" i="3"/>
  <c r="O1540" i="3"/>
  <c r="M1540" i="3"/>
  <c r="S1539" i="3"/>
  <c r="O1539" i="3"/>
  <c r="M1539" i="3"/>
  <c r="S1536" i="3"/>
  <c r="O1536" i="3"/>
  <c r="M1536" i="3"/>
  <c r="S1535" i="3"/>
  <c r="O1535" i="3"/>
  <c r="M1535" i="3"/>
  <c r="S1534" i="3"/>
  <c r="O1534" i="3"/>
  <c r="M1534" i="3"/>
  <c r="S1533" i="3"/>
  <c r="O1533" i="3"/>
  <c r="M1533" i="3"/>
  <c r="S1532" i="3"/>
  <c r="O1532" i="3"/>
  <c r="M1532" i="3"/>
  <c r="S1531" i="3"/>
  <c r="O1531" i="3"/>
  <c r="M1531" i="3"/>
  <c r="S1530" i="3"/>
  <c r="O1530" i="3"/>
  <c r="M1530" i="3"/>
  <c r="S1529" i="3"/>
  <c r="O1529" i="3"/>
  <c r="M1529" i="3"/>
  <c r="S1528" i="3"/>
  <c r="O1528" i="3"/>
  <c r="M1528" i="3"/>
  <c r="S1525" i="3"/>
  <c r="O1525" i="3"/>
  <c r="M1525" i="3"/>
  <c r="S1524" i="3"/>
  <c r="O1524" i="3"/>
  <c r="M1524" i="3"/>
  <c r="S1523" i="3"/>
  <c r="O1523" i="3"/>
  <c r="M1523" i="3"/>
  <c r="S1522" i="3"/>
  <c r="O1522" i="3"/>
  <c r="M1522" i="3"/>
  <c r="S1521" i="3"/>
  <c r="O1521" i="3"/>
  <c r="M1521" i="3"/>
  <c r="S1520" i="3"/>
  <c r="O1520" i="3"/>
  <c r="M1520" i="3"/>
  <c r="S1519" i="3"/>
  <c r="O1519" i="3"/>
  <c r="M1519" i="3"/>
  <c r="S1518" i="3"/>
  <c r="O1518" i="3"/>
  <c r="M1518" i="3"/>
  <c r="S1517" i="3"/>
  <c r="O1517" i="3"/>
  <c r="M1517" i="3"/>
  <c r="O1514" i="3"/>
  <c r="M1514" i="3"/>
  <c r="Q1514" i="3" s="1"/>
  <c r="O1513" i="3"/>
  <c r="M1513" i="3"/>
  <c r="Q1513" i="3" s="1"/>
  <c r="O1512" i="3"/>
  <c r="M1512" i="3"/>
  <c r="O1511" i="3"/>
  <c r="M1511" i="3"/>
  <c r="O1510" i="3"/>
  <c r="M1510" i="3"/>
  <c r="Q1510" i="3" s="1"/>
  <c r="O1509" i="3"/>
  <c r="M1509" i="3"/>
  <c r="Q1509" i="3" s="1"/>
  <c r="O1508" i="3"/>
  <c r="M1508" i="3"/>
  <c r="O1507" i="3"/>
  <c r="M1507" i="3"/>
  <c r="Q1507" i="3" s="1"/>
  <c r="J1507" i="3" s="1"/>
  <c r="O1506" i="3"/>
  <c r="M1506" i="3"/>
  <c r="O1503" i="3"/>
  <c r="M1503" i="3"/>
  <c r="Q1503" i="3" s="1"/>
  <c r="O1502" i="3"/>
  <c r="M1502" i="3"/>
  <c r="Q1502" i="3" s="1"/>
  <c r="J1502" i="3" s="1"/>
  <c r="O1501" i="3"/>
  <c r="M1501" i="3"/>
  <c r="Q1501" i="3" s="1"/>
  <c r="J1501" i="3" s="1"/>
  <c r="O1500" i="3"/>
  <c r="M1500" i="3"/>
  <c r="O1499" i="3"/>
  <c r="M1499" i="3"/>
  <c r="Q1499" i="3" s="1"/>
  <c r="O1498" i="3"/>
  <c r="M1498" i="3"/>
  <c r="Q1498" i="3" s="1"/>
  <c r="O1497" i="3"/>
  <c r="M1497" i="3"/>
  <c r="Q1497" i="3" s="1"/>
  <c r="J1497" i="3" s="1"/>
  <c r="O1496" i="3"/>
  <c r="M1496" i="3"/>
  <c r="O1495" i="3"/>
  <c r="M1495" i="3"/>
  <c r="Q1495" i="3" s="1"/>
  <c r="S1492" i="3"/>
  <c r="O1492" i="3"/>
  <c r="M1492" i="3"/>
  <c r="S1491" i="3"/>
  <c r="O1491" i="3"/>
  <c r="M1491" i="3"/>
  <c r="S1490" i="3"/>
  <c r="O1490" i="3"/>
  <c r="M1490" i="3"/>
  <c r="S1489" i="3"/>
  <c r="O1489" i="3"/>
  <c r="M1489" i="3"/>
  <c r="S1488" i="3"/>
  <c r="O1488" i="3"/>
  <c r="M1488" i="3"/>
  <c r="S1487" i="3"/>
  <c r="O1487" i="3"/>
  <c r="M1487" i="3"/>
  <c r="S1486" i="3"/>
  <c r="O1486" i="3"/>
  <c r="M1486" i="3"/>
  <c r="S1485" i="3"/>
  <c r="O1485" i="3"/>
  <c r="M1485" i="3"/>
  <c r="S1484" i="3"/>
  <c r="O1484" i="3"/>
  <c r="M1484" i="3"/>
  <c r="O1481" i="3"/>
  <c r="M1481" i="3"/>
  <c r="O1480" i="3"/>
  <c r="M1480" i="3"/>
  <c r="Q1480" i="3" s="1"/>
  <c r="O1479" i="3"/>
  <c r="M1479" i="3"/>
  <c r="Q1479" i="3" s="1"/>
  <c r="J1479" i="3" s="1"/>
  <c r="O1478" i="3"/>
  <c r="M1478" i="3"/>
  <c r="O1477" i="3"/>
  <c r="M1477" i="3"/>
  <c r="O1476" i="3"/>
  <c r="M1476" i="3"/>
  <c r="Q1476" i="3" s="1"/>
  <c r="O1475" i="3"/>
  <c r="M1475" i="3"/>
  <c r="Q1475" i="3" s="1"/>
  <c r="J1475" i="3" s="1"/>
  <c r="O1474" i="3"/>
  <c r="M1474" i="3"/>
  <c r="Q1474" i="3" s="1"/>
  <c r="J1474" i="3" s="1"/>
  <c r="O1473" i="3"/>
  <c r="M1473" i="3"/>
  <c r="O1470" i="3"/>
  <c r="M1470" i="3"/>
  <c r="O1469" i="3"/>
  <c r="M1469" i="3"/>
  <c r="J1469" i="3" s="1"/>
  <c r="O1468" i="3"/>
  <c r="M1468" i="3"/>
  <c r="J1468" i="3" s="1"/>
  <c r="O1467" i="3"/>
  <c r="M1467" i="3"/>
  <c r="J1467" i="3" s="1"/>
  <c r="O1466" i="3"/>
  <c r="M1466" i="3"/>
  <c r="O1465" i="3"/>
  <c r="M1465" i="3"/>
  <c r="J1465" i="3" s="1"/>
  <c r="O1464" i="3"/>
  <c r="M1464" i="3"/>
  <c r="O1463" i="3"/>
  <c r="M1463" i="3"/>
  <c r="J1463" i="3" s="1"/>
  <c r="O1462" i="3"/>
  <c r="M1462" i="3"/>
  <c r="J1462" i="3" s="1"/>
  <c r="O1459" i="3"/>
  <c r="M1459" i="3"/>
  <c r="O1458" i="3"/>
  <c r="M1458" i="3"/>
  <c r="O1457" i="3"/>
  <c r="M1457" i="3"/>
  <c r="O1456" i="3"/>
  <c r="M1456" i="3"/>
  <c r="O1455" i="3"/>
  <c r="M1455" i="3"/>
  <c r="O1454" i="3"/>
  <c r="M1454" i="3"/>
  <c r="O1453" i="3"/>
  <c r="M1453" i="3"/>
  <c r="O1452" i="3"/>
  <c r="M1452" i="3"/>
  <c r="O1451" i="3"/>
  <c r="M1451" i="3"/>
  <c r="O1448" i="3"/>
  <c r="M1448" i="3"/>
  <c r="Q1448" i="3" s="1"/>
  <c r="O1447" i="3"/>
  <c r="M1447" i="3"/>
  <c r="Q1447" i="3" s="1"/>
  <c r="O1446" i="3"/>
  <c r="M1446" i="3"/>
  <c r="O1445" i="3"/>
  <c r="M1445" i="3"/>
  <c r="O1444" i="3"/>
  <c r="M1444" i="3"/>
  <c r="Q1444" i="3" s="1"/>
  <c r="J1444" i="3" s="1"/>
  <c r="O1443" i="3"/>
  <c r="M1443" i="3"/>
  <c r="O1442" i="3"/>
  <c r="M1442" i="3"/>
  <c r="Q1442" i="3" s="1"/>
  <c r="O1441" i="3"/>
  <c r="M1441" i="3"/>
  <c r="O1440" i="3"/>
  <c r="M1440" i="3"/>
  <c r="Q1440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457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484" i="3"/>
  <c r="J1484" i="3" s="1"/>
  <c r="Q1488" i="3"/>
  <c r="J1488" i="3" s="1"/>
  <c r="Q1492" i="3"/>
  <c r="J1492" i="3" s="1"/>
  <c r="P1541" i="3"/>
  <c r="P1545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454" i="3"/>
  <c r="J1454" i="3" s="1"/>
  <c r="Q1458" i="3"/>
  <c r="J1458" i="3" s="1"/>
  <c r="Q150" i="3"/>
  <c r="J150" i="3" s="1"/>
  <c r="Q155" i="3"/>
  <c r="J155" i="3" s="1"/>
  <c r="Q151" i="3"/>
  <c r="J151" i="3" s="1"/>
  <c r="Q1562" i="3"/>
  <c r="J1562" i="3" s="1"/>
  <c r="Q1566" i="3"/>
  <c r="J1566" i="3" s="1"/>
  <c r="Q1572" i="3"/>
  <c r="J1572" i="3" s="1"/>
  <c r="Q1576" i="3"/>
  <c r="J1576" i="3" s="1"/>
  <c r="Q1580" i="3"/>
  <c r="J1580" i="3" s="1"/>
  <c r="Q173" i="3"/>
  <c r="J173" i="3" s="1"/>
  <c r="Q119" i="3"/>
  <c r="Q158" i="3"/>
  <c r="J158" i="3" s="1"/>
  <c r="P199" i="3"/>
  <c r="Q1517" i="3"/>
  <c r="J1517" i="3" s="1"/>
  <c r="Q1525" i="3"/>
  <c r="J1525" i="3" s="1"/>
  <c r="Q1531" i="3"/>
  <c r="J1531" i="3" s="1"/>
  <c r="Q1535" i="3"/>
  <c r="J1535" i="3" s="1"/>
  <c r="Q1541" i="3"/>
  <c r="J1541" i="3" s="1"/>
  <c r="Q1545" i="3"/>
  <c r="Q1551" i="3"/>
  <c r="J1551" i="3" s="1"/>
  <c r="Q1555" i="3"/>
  <c r="J1555" i="3" s="1"/>
  <c r="Q1575" i="3"/>
  <c r="J1575" i="3" s="1"/>
  <c r="Q1577" i="3"/>
  <c r="J1577" i="3" s="1"/>
  <c r="Q1579" i="3"/>
  <c r="J1579" i="3" s="1"/>
  <c r="Q1585" i="3"/>
  <c r="J1585" i="3" s="1"/>
  <c r="Q1595" i="3"/>
  <c r="J1595" i="3" s="1"/>
  <c r="Q1599" i="3"/>
  <c r="J1599" i="3" s="1"/>
  <c r="I2048" i="3"/>
  <c r="K2048" i="3" s="1"/>
  <c r="I2056" i="3"/>
  <c r="K2056" i="3" s="1"/>
  <c r="P1596" i="3"/>
  <c r="P1586" i="3"/>
  <c r="P1501" i="3"/>
  <c r="R1501" i="3" s="1"/>
  <c r="E1501" i="3" s="1"/>
  <c r="P1486" i="3"/>
  <c r="Q1583" i="3"/>
  <c r="J1583" i="3" s="1"/>
  <c r="Q1591" i="3"/>
  <c r="J1591" i="3" s="1"/>
  <c r="P1523" i="3"/>
  <c r="P1535" i="3"/>
  <c r="R1535" i="3" s="1"/>
  <c r="E1535" i="3" s="1"/>
  <c r="P1498" i="3"/>
  <c r="R1498" i="3" s="1"/>
  <c r="E1498" i="3" s="1"/>
  <c r="P1517" i="3"/>
  <c r="Q161" i="3"/>
  <c r="J161" i="3" s="1"/>
  <c r="P161" i="3"/>
  <c r="P163" i="3"/>
  <c r="P167" i="3"/>
  <c r="Q167" i="3"/>
  <c r="J167" i="3" s="1"/>
  <c r="Q163" i="3"/>
  <c r="J163" i="3" s="1"/>
  <c r="P202" i="3"/>
  <c r="P1440" i="3"/>
  <c r="R1440" i="3" s="1"/>
  <c r="E1440" i="3" s="1"/>
  <c r="P1448" i="3"/>
  <c r="R1448" i="3" s="1"/>
  <c r="P1451" i="3"/>
  <c r="P1468" i="3"/>
  <c r="R1468" i="3" s="1"/>
  <c r="P1474" i="3"/>
  <c r="R1474" i="3" s="1"/>
  <c r="E1474" i="3" s="1"/>
  <c r="J1510" i="3"/>
  <c r="P1522" i="3"/>
  <c r="P1532" i="3"/>
  <c r="P1536" i="3"/>
  <c r="P1542" i="3"/>
  <c r="Q1553" i="3"/>
  <c r="J1553" i="3" s="1"/>
  <c r="P1600" i="3"/>
  <c r="I2049" i="3"/>
  <c r="K2049" i="3" s="1"/>
  <c r="P131" i="3"/>
  <c r="P135" i="3"/>
  <c r="Q141" i="3"/>
  <c r="J141" i="3" s="1"/>
  <c r="Q145" i="3"/>
  <c r="J145" i="3" s="1"/>
  <c r="P172" i="3"/>
  <c r="R172" i="3" s="1"/>
  <c r="Q1522" i="3"/>
  <c r="J1522" i="3" s="1"/>
  <c r="Q1524" i="3"/>
  <c r="J1524" i="3" s="1"/>
  <c r="Q1532" i="3"/>
  <c r="J1532" i="3" s="1"/>
  <c r="I2054" i="3"/>
  <c r="K2054" i="3" s="1"/>
  <c r="Q188" i="3"/>
  <c r="J188" i="3" s="1"/>
  <c r="Q184" i="3"/>
  <c r="J184" i="3" s="1"/>
  <c r="Q166" i="3"/>
  <c r="J166" i="3" s="1"/>
  <c r="P1452" i="3"/>
  <c r="P1454" i="3"/>
  <c r="P1481" i="3"/>
  <c r="P1488" i="3"/>
  <c r="D2057" i="3"/>
  <c r="D2066" i="3" s="1"/>
  <c r="P180" i="3"/>
  <c r="P191" i="3"/>
  <c r="P201" i="3"/>
  <c r="P1456" i="3"/>
  <c r="P1458" i="3"/>
  <c r="R1458" i="3" s="1"/>
  <c r="E1458" i="3" s="1"/>
  <c r="J1498" i="3"/>
  <c r="P1510" i="3"/>
  <c r="R1510" i="3" s="1"/>
  <c r="P1514" i="3"/>
  <c r="R1514" i="3" s="1"/>
  <c r="E1514" i="3" s="1"/>
  <c r="Q1518" i="3"/>
  <c r="J1518" i="3" s="1"/>
  <c r="Q1521" i="3"/>
  <c r="P1525" i="3"/>
  <c r="R1525" i="3" s="1"/>
  <c r="E1525" i="3" s="1"/>
  <c r="P1590" i="3"/>
  <c r="Q162" i="3"/>
  <c r="J162" i="3" s="1"/>
  <c r="P1453" i="3"/>
  <c r="P1521" i="3"/>
  <c r="P1533" i="3"/>
  <c r="P1555" i="3"/>
  <c r="R1555" i="3" s="1"/>
  <c r="E1555" i="3" s="1"/>
  <c r="P153" i="3"/>
  <c r="R153" i="3" s="1"/>
  <c r="P1465" i="3"/>
  <c r="R1465" i="3" s="1"/>
  <c r="E1465" i="3" s="1"/>
  <c r="P1497" i="3"/>
  <c r="R1497" i="3" s="1"/>
  <c r="E1497" i="3" s="1"/>
  <c r="P1479" i="3"/>
  <c r="R1479" i="3" s="1"/>
  <c r="P1507" i="3"/>
  <c r="R1507" i="3" s="1"/>
  <c r="Q1528" i="3"/>
  <c r="J1528" i="3" s="1"/>
  <c r="P1531" i="3"/>
  <c r="Q1534" i="3"/>
  <c r="J1534" i="3" s="1"/>
  <c r="Q1536" i="3"/>
  <c r="J1536" i="3" s="1"/>
  <c r="Q1546" i="3"/>
  <c r="J1546" i="3" s="1"/>
  <c r="P1551" i="3"/>
  <c r="R1551" i="3" s="1"/>
  <c r="E1551" i="3" s="1"/>
  <c r="P1553" i="3"/>
  <c r="Q1589" i="3"/>
  <c r="J1589" i="3" s="1"/>
  <c r="Q186" i="3"/>
  <c r="J186" i="3" s="1"/>
  <c r="P1441" i="3"/>
  <c r="P1442" i="3"/>
  <c r="R1442" i="3" s="1"/>
  <c r="E1442" i="3" s="1"/>
  <c r="P1447" i="3"/>
  <c r="R1447" i="3" s="1"/>
  <c r="Q1452" i="3"/>
  <c r="J1452" i="3" s="1"/>
  <c r="P1473" i="3"/>
  <c r="Q1486" i="3"/>
  <c r="J1486" i="3" s="1"/>
  <c r="Q1490" i="3"/>
  <c r="J1490" i="3" s="1"/>
  <c r="P1508" i="3"/>
  <c r="P111" i="3"/>
  <c r="R111" i="3" s="1"/>
  <c r="E111" i="3" s="1"/>
  <c r="P157" i="3"/>
  <c r="Q1456" i="3"/>
  <c r="J1456" i="3" s="1"/>
  <c r="P1502" i="3"/>
  <c r="R1502" i="3" s="1"/>
  <c r="E1502" i="3" s="1"/>
  <c r="P1556" i="3"/>
  <c r="P1562" i="3"/>
  <c r="P1566" i="3"/>
  <c r="P1572" i="3"/>
  <c r="P1576" i="3"/>
  <c r="P1580" i="3"/>
  <c r="Q1590" i="3"/>
  <c r="J1590" i="3" s="1"/>
  <c r="P122" i="3"/>
  <c r="Q133" i="3"/>
  <c r="J133" i="3" s="1"/>
  <c r="Q1443" i="3"/>
  <c r="J1443" i="3" s="1"/>
  <c r="P1443" i="3"/>
  <c r="P1484" i="3"/>
  <c r="P1492" i="3"/>
  <c r="Q1508" i="3"/>
  <c r="J1508" i="3" s="1"/>
  <c r="Q1547" i="3"/>
  <c r="J1547" i="3" s="1"/>
  <c r="P1547" i="3"/>
  <c r="Q1557" i="3"/>
  <c r="J1557" i="3" s="1"/>
  <c r="P1557" i="3"/>
  <c r="P1475" i="3"/>
  <c r="R1475" i="3" s="1"/>
  <c r="J1464" i="3"/>
  <c r="P1464" i="3"/>
  <c r="R1464" i="3" s="1"/>
  <c r="P1469" i="3"/>
  <c r="R1469" i="3" s="1"/>
  <c r="E1469" i="3" s="1"/>
  <c r="Q164" i="3"/>
  <c r="J164" i="3" s="1"/>
  <c r="Q1478" i="3"/>
  <c r="J1478" i="3" s="1"/>
  <c r="P1478" i="3"/>
  <c r="P1490" i="3"/>
  <c r="Q1511" i="3"/>
  <c r="P1561" i="3"/>
  <c r="Q1561" i="3"/>
  <c r="J1561" i="3" s="1"/>
  <c r="P1565" i="3"/>
  <c r="Q1565" i="3"/>
  <c r="J1565" i="3" s="1"/>
  <c r="P1569" i="3"/>
  <c r="Q1569" i="3"/>
  <c r="J1569" i="3" s="1"/>
  <c r="J1440" i="3"/>
  <c r="J1448" i="3"/>
  <c r="P1524" i="3"/>
  <c r="P1534" i="3"/>
  <c r="Q1542" i="3"/>
  <c r="J1542" i="3" s="1"/>
  <c r="P1552" i="3"/>
  <c r="P1575" i="3"/>
  <c r="Q1586" i="3"/>
  <c r="Q1587" i="3"/>
  <c r="J1587" i="3" s="1"/>
  <c r="Q1600" i="3"/>
  <c r="J1600" i="3" s="1"/>
  <c r="Q1601" i="3"/>
  <c r="J1601" i="3" s="1"/>
  <c r="Q129" i="3"/>
  <c r="J129" i="3" s="1"/>
  <c r="Q146" i="3"/>
  <c r="J146" i="3" s="1"/>
  <c r="P107" i="3"/>
  <c r="R107" i="3" s="1"/>
  <c r="E107" i="3" s="1"/>
  <c r="J1447" i="3"/>
  <c r="Q1487" i="3"/>
  <c r="Q1489" i="3"/>
  <c r="J1489" i="3" s="1"/>
  <c r="P1512" i="3"/>
  <c r="P1513" i="3"/>
  <c r="R1513" i="3" s="1"/>
  <c r="E1513" i="3" s="1"/>
  <c r="Q1563" i="3"/>
  <c r="J1563" i="3" s="1"/>
  <c r="Q1567" i="3"/>
  <c r="J1567" i="3" s="1"/>
  <c r="Q1573" i="3"/>
  <c r="J1573" i="3" s="1"/>
  <c r="Q1596" i="3"/>
  <c r="J1596" i="3" s="1"/>
  <c r="Q1597" i="3"/>
  <c r="J1597" i="3" s="1"/>
  <c r="P123" i="3"/>
  <c r="Q117" i="3"/>
  <c r="J117" i="3" s="1"/>
  <c r="P128" i="3"/>
  <c r="Q130" i="3"/>
  <c r="J130" i="3" s="1"/>
  <c r="P139" i="3"/>
  <c r="P147" i="3"/>
  <c r="P189" i="3"/>
  <c r="P1457" i="3"/>
  <c r="R1457" i="3" s="1"/>
  <c r="P1463" i="3"/>
  <c r="R1463" i="3" s="1"/>
  <c r="P1470" i="3"/>
  <c r="R1470" i="3" s="1"/>
  <c r="J1470" i="3"/>
  <c r="P1489" i="3"/>
  <c r="Q1506" i="3"/>
  <c r="J1506" i="3" s="1"/>
  <c r="P1506" i="3"/>
  <c r="Q1544" i="3"/>
  <c r="J1544" i="3" s="1"/>
  <c r="P1567" i="3"/>
  <c r="P1444" i="3"/>
  <c r="R1444" i="3" s="1"/>
  <c r="P1445" i="3"/>
  <c r="P1455" i="3"/>
  <c r="P1462" i="3"/>
  <c r="R1462" i="3" s="1"/>
  <c r="P1476" i="3"/>
  <c r="R1476" i="3" s="1"/>
  <c r="P1480" i="3"/>
  <c r="R1480" i="3" s="1"/>
  <c r="Q1485" i="3"/>
  <c r="J1485" i="3" s="1"/>
  <c r="P1487" i="3"/>
  <c r="P1495" i="3"/>
  <c r="R1495" i="3" s="1"/>
  <c r="E1495" i="3" s="1"/>
  <c r="Q1519" i="3"/>
  <c r="J1519" i="3" s="1"/>
  <c r="Q1530" i="3"/>
  <c r="P1597" i="3"/>
  <c r="Q1445" i="3"/>
  <c r="P1446" i="3"/>
  <c r="Q1455" i="3"/>
  <c r="J1455" i="3" s="1"/>
  <c r="P1466" i="3"/>
  <c r="R1466" i="3" s="1"/>
  <c r="E1466" i="3" s="1"/>
  <c r="J1466" i="3"/>
  <c r="P1511" i="3"/>
  <c r="P1518" i="3"/>
  <c r="Q1540" i="3"/>
  <c r="J1540" i="3" s="1"/>
  <c r="Q1441" i="3"/>
  <c r="J1442" i="3"/>
  <c r="Q1446" i="3"/>
  <c r="J1446" i="3" s="1"/>
  <c r="Q1451" i="3"/>
  <c r="J1451" i="3" s="1"/>
  <c r="Q1459" i="3"/>
  <c r="Q1473" i="3"/>
  <c r="Q1477" i="3"/>
  <c r="J1477" i="3" s="1"/>
  <c r="P1477" i="3"/>
  <c r="Q1481" i="3"/>
  <c r="P1485" i="3"/>
  <c r="Q1491" i="3"/>
  <c r="J1491" i="3" s="1"/>
  <c r="Q1496" i="3"/>
  <c r="P1496" i="3"/>
  <c r="P1499" i="3"/>
  <c r="R1499" i="3" s="1"/>
  <c r="E1499" i="3" s="1"/>
  <c r="P1528" i="3"/>
  <c r="P1467" i="3"/>
  <c r="R1467" i="3" s="1"/>
  <c r="Q1453" i="3"/>
  <c r="J1453" i="3" s="1"/>
  <c r="P1459" i="3"/>
  <c r="P1491" i="3"/>
  <c r="Q1500" i="3"/>
  <c r="P1500" i="3"/>
  <c r="P1503" i="3"/>
  <c r="R1503" i="3" s="1"/>
  <c r="P1509" i="3"/>
  <c r="R1509" i="3" s="1"/>
  <c r="Q1520" i="3"/>
  <c r="J1520" i="3" s="1"/>
  <c r="Q1529" i="3"/>
  <c r="J1529" i="3" s="1"/>
  <c r="J1457" i="3"/>
  <c r="J1476" i="3"/>
  <c r="J1480" i="3"/>
  <c r="J1495" i="3"/>
  <c r="J1499" i="3"/>
  <c r="J1503" i="3"/>
  <c r="J1509" i="3"/>
  <c r="Q1512" i="3"/>
  <c r="J1513" i="3"/>
  <c r="J1514" i="3"/>
  <c r="P1519" i="3"/>
  <c r="P1520" i="3"/>
  <c r="P1529" i="3"/>
  <c r="P1530" i="3"/>
  <c r="P1540" i="3"/>
  <c r="P1544" i="3"/>
  <c r="P1573" i="3"/>
  <c r="Q1602" i="3"/>
  <c r="J1602" i="3" s="1"/>
  <c r="P1602" i="3"/>
  <c r="Q1523" i="3"/>
  <c r="Q1533" i="3"/>
  <c r="Q1539" i="3"/>
  <c r="Q1543" i="3"/>
  <c r="J1543" i="3" s="1"/>
  <c r="P1577" i="3"/>
  <c r="P1539" i="3"/>
  <c r="P1543" i="3"/>
  <c r="P1563" i="3"/>
  <c r="Q1584" i="3"/>
  <c r="J1584" i="3" s="1"/>
  <c r="Q1550" i="3"/>
  <c r="J1550" i="3" s="1"/>
  <c r="Q1554" i="3"/>
  <c r="J1554" i="3" s="1"/>
  <c r="Q1558" i="3"/>
  <c r="J1558" i="3" s="1"/>
  <c r="Q1564" i="3"/>
  <c r="J1564" i="3" s="1"/>
  <c r="Q1568" i="3"/>
  <c r="J1568" i="3" s="1"/>
  <c r="Q1574" i="3"/>
  <c r="J1574" i="3" s="1"/>
  <c r="Q1578" i="3"/>
  <c r="P1584" i="3"/>
  <c r="P1591" i="3"/>
  <c r="Q1598" i="3"/>
  <c r="P1598" i="3"/>
  <c r="P1546" i="3"/>
  <c r="P1550" i="3"/>
  <c r="P1554" i="3"/>
  <c r="P1558" i="3"/>
  <c r="P1564" i="3"/>
  <c r="P1568" i="3"/>
  <c r="P1574" i="3"/>
  <c r="P1578" i="3"/>
  <c r="P1587" i="3"/>
  <c r="Q1594" i="3"/>
  <c r="P1594" i="3"/>
  <c r="Q1552" i="3"/>
  <c r="Q1556" i="3"/>
  <c r="P1583" i="3"/>
  <c r="Q1588" i="3"/>
  <c r="P1588" i="3"/>
  <c r="P1601" i="3"/>
  <c r="P1579" i="3"/>
  <c r="P1585" i="3"/>
  <c r="P1589" i="3"/>
  <c r="P1595" i="3"/>
  <c r="P1599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488" i="3" l="1"/>
  <c r="E1488" i="3" s="1"/>
  <c r="R124" i="3"/>
  <c r="E124" i="3" s="1"/>
  <c r="R1599" i="3"/>
  <c r="E1599" i="3" s="1"/>
  <c r="R1531" i="3"/>
  <c r="E1531" i="3" s="1"/>
  <c r="R1518" i="3"/>
  <c r="E1518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492" i="3"/>
  <c r="E1492" i="3" s="1"/>
  <c r="R200" i="3"/>
  <c r="E200" i="3" s="1"/>
  <c r="R157" i="3"/>
  <c r="E157" i="3" s="1"/>
  <c r="R195" i="3"/>
  <c r="E195" i="3" s="1"/>
  <c r="R1595" i="3"/>
  <c r="E1595" i="3" s="1"/>
  <c r="R1536" i="3"/>
  <c r="E1536" i="3" s="1"/>
  <c r="R1545" i="3"/>
  <c r="E1545" i="3" s="1"/>
  <c r="R156" i="3"/>
  <c r="E156" i="3" s="1"/>
  <c r="R196" i="3"/>
  <c r="E196" i="3" s="1"/>
  <c r="R1575" i="3"/>
  <c r="E1575" i="3" s="1"/>
  <c r="R1484" i="3"/>
  <c r="E1484" i="3" s="1"/>
  <c r="R1572" i="3"/>
  <c r="E1572" i="3" s="1"/>
  <c r="R201" i="3"/>
  <c r="E201" i="3" s="1"/>
  <c r="R120" i="3"/>
  <c r="E120" i="3" s="1"/>
  <c r="R1591" i="3"/>
  <c r="E1591" i="3" s="1"/>
  <c r="J1545" i="3"/>
  <c r="R155" i="3"/>
  <c r="E155" i="3" s="1"/>
  <c r="R166" i="3"/>
  <c r="E166" i="3" s="1"/>
  <c r="R1577" i="3"/>
  <c r="E1577" i="3" s="1"/>
  <c r="R202" i="3"/>
  <c r="E202" i="3" s="1"/>
  <c r="R173" i="3"/>
  <c r="E173" i="3" s="1"/>
  <c r="R1589" i="3"/>
  <c r="E1589" i="3" s="1"/>
  <c r="R1583" i="3"/>
  <c r="E1583" i="3" s="1"/>
  <c r="R1541" i="3"/>
  <c r="E1541" i="3" s="1"/>
  <c r="R1573" i="3"/>
  <c r="E1573" i="3" s="1"/>
  <c r="R1524" i="3"/>
  <c r="E1524" i="3" s="1"/>
  <c r="R184" i="3"/>
  <c r="E184" i="3" s="1"/>
  <c r="R1585" i="3"/>
  <c r="E1585" i="3" s="1"/>
  <c r="R1566" i="3"/>
  <c r="E1566" i="3" s="1"/>
  <c r="R1517" i="3"/>
  <c r="E1517" i="3" s="1"/>
  <c r="R1456" i="3"/>
  <c r="E1456" i="3" s="1"/>
  <c r="R1454" i="3"/>
  <c r="E1454" i="3" s="1"/>
  <c r="R161" i="3"/>
  <c r="E161" i="3" s="1"/>
  <c r="R1486" i="3"/>
  <c r="E1486" i="3" s="1"/>
  <c r="R158" i="3"/>
  <c r="E158" i="3" s="1"/>
  <c r="R1576" i="3"/>
  <c r="E1576" i="3" s="1"/>
  <c r="R1596" i="3"/>
  <c r="E1596" i="3" s="1"/>
  <c r="R1590" i="3"/>
  <c r="E1590" i="3" s="1"/>
  <c r="R151" i="3"/>
  <c r="E151" i="3" s="1"/>
  <c r="R188" i="3"/>
  <c r="E188" i="3" s="1"/>
  <c r="R1579" i="3"/>
  <c r="E1579" i="3" s="1"/>
  <c r="R1587" i="3"/>
  <c r="R1489" i="3"/>
  <c r="E1489" i="3" s="1"/>
  <c r="R1580" i="3"/>
  <c r="E1580" i="3" s="1"/>
  <c r="R1562" i="3"/>
  <c r="E1562" i="3" s="1"/>
  <c r="R1523" i="3"/>
  <c r="E1523" i="3" s="1"/>
  <c r="R189" i="3"/>
  <c r="E189" i="3" s="1"/>
  <c r="R163" i="3"/>
  <c r="E163" i="3" s="1"/>
  <c r="R1451" i="3"/>
  <c r="E1451" i="3" s="1"/>
  <c r="R1586" i="3"/>
  <c r="E1586" i="3" s="1"/>
  <c r="R131" i="3"/>
  <c r="E131" i="3" s="1"/>
  <c r="R162" i="3"/>
  <c r="E162" i="3" s="1"/>
  <c r="R135" i="3"/>
  <c r="E135" i="3" s="1"/>
  <c r="J189" i="3"/>
  <c r="R1533" i="3"/>
  <c r="E1533" i="3" s="1"/>
  <c r="R1441" i="3"/>
  <c r="E1441" i="3" s="1"/>
  <c r="R1534" i="3"/>
  <c r="E1534" i="3" s="1"/>
  <c r="R1522" i="3"/>
  <c r="E1522" i="3" s="1"/>
  <c r="R1521" i="3"/>
  <c r="E1521" i="3" s="1"/>
  <c r="R141" i="3"/>
  <c r="E141" i="3" s="1"/>
  <c r="R1490" i="3"/>
  <c r="E1490" i="3" s="1"/>
  <c r="R1445" i="3"/>
  <c r="E1445" i="3" s="1"/>
  <c r="R1552" i="3"/>
  <c r="E1552" i="3" s="1"/>
  <c r="R1491" i="3"/>
  <c r="E1491" i="3" s="1"/>
  <c r="R1473" i="3"/>
  <c r="E1473" i="3" s="1"/>
  <c r="R1597" i="3"/>
  <c r="E1597" i="3" s="1"/>
  <c r="R142" i="3"/>
  <c r="E142" i="3" s="1"/>
  <c r="R1553" i="3"/>
  <c r="E1553" i="3" s="1"/>
  <c r="R130" i="3"/>
  <c r="E130" i="3" s="1"/>
  <c r="R167" i="3"/>
  <c r="E167" i="3" s="1"/>
  <c r="R145" i="3"/>
  <c r="E145" i="3" s="1"/>
  <c r="R1601" i="3"/>
  <c r="E1601" i="3" s="1"/>
  <c r="R1532" i="3"/>
  <c r="E1532" i="3" s="1"/>
  <c r="R1459" i="3"/>
  <c r="E1459" i="3" s="1"/>
  <c r="R1594" i="3"/>
  <c r="E1594" i="3" s="1"/>
  <c r="R1563" i="3"/>
  <c r="E1563" i="3" s="1"/>
  <c r="R1512" i="3"/>
  <c r="E1512" i="3" s="1"/>
  <c r="J1586" i="3"/>
  <c r="R154" i="3"/>
  <c r="E154" i="3" s="1"/>
  <c r="R1500" i="3"/>
  <c r="E1500" i="3" s="1"/>
  <c r="R1453" i="3"/>
  <c r="E1453" i="3" s="1"/>
  <c r="R1481" i="3"/>
  <c r="E1481" i="3" s="1"/>
  <c r="R1508" i="3"/>
  <c r="E1508" i="3" s="1"/>
  <c r="J1521" i="3"/>
  <c r="R164" i="3"/>
  <c r="E164" i="3" s="1"/>
  <c r="R197" i="3"/>
  <c r="E197" i="3" s="1"/>
  <c r="R129" i="3"/>
  <c r="E129" i="3" s="1"/>
  <c r="R180" i="3"/>
  <c r="E180" i="3" s="1"/>
  <c r="R1588" i="3"/>
  <c r="E1588" i="3" s="1"/>
  <c r="J1533" i="3"/>
  <c r="R1487" i="3"/>
  <c r="E1487" i="3" s="1"/>
  <c r="R1557" i="3"/>
  <c r="E1557" i="3" s="1"/>
  <c r="R1511" i="3"/>
  <c r="E1511" i="3" s="1"/>
  <c r="R1443" i="3"/>
  <c r="E1443" i="3" s="1"/>
  <c r="R133" i="3"/>
  <c r="E133" i="3" s="1"/>
  <c r="R144" i="3"/>
  <c r="E144" i="3" s="1"/>
  <c r="R179" i="3"/>
  <c r="E179" i="3" s="1"/>
  <c r="R1546" i="3"/>
  <c r="E1546" i="3" s="1"/>
  <c r="R1598" i="3"/>
  <c r="E1598" i="3" s="1"/>
  <c r="R1485" i="3"/>
  <c r="E1485" i="3" s="1"/>
  <c r="J1511" i="3"/>
  <c r="R1556" i="3"/>
  <c r="E1556" i="3" s="1"/>
  <c r="R1539" i="3"/>
  <c r="E1539" i="3" s="1"/>
  <c r="R1528" i="3"/>
  <c r="E1528" i="3" s="1"/>
  <c r="R1452" i="3"/>
  <c r="E1452" i="3" s="1"/>
  <c r="R117" i="3"/>
  <c r="E117" i="3" s="1"/>
  <c r="R183" i="3"/>
  <c r="E183" i="3" s="1"/>
  <c r="R190" i="3"/>
  <c r="E190" i="3" s="1"/>
  <c r="R186" i="3"/>
  <c r="E186" i="3" s="1"/>
  <c r="R1543" i="3"/>
  <c r="E1543" i="3" s="1"/>
  <c r="J1523" i="3"/>
  <c r="R1529" i="3"/>
  <c r="E1529" i="3" s="1"/>
  <c r="J1459" i="3"/>
  <c r="E1587" i="3"/>
  <c r="E1476" i="3"/>
  <c r="E1503" i="3"/>
  <c r="E1463" i="3"/>
  <c r="R1478" i="3"/>
  <c r="E1478" i="3" s="1"/>
  <c r="R1569" i="3"/>
  <c r="E1569" i="3" s="1"/>
  <c r="R1561" i="3"/>
  <c r="E1561" i="3" s="1"/>
  <c r="J1487" i="3"/>
  <c r="R1496" i="3"/>
  <c r="E1496" i="3" s="1"/>
  <c r="E1464" i="3"/>
  <c r="E1510" i="3"/>
  <c r="R146" i="3"/>
  <c r="E146" i="3" s="1"/>
  <c r="R147" i="3"/>
  <c r="E147" i="3" s="1"/>
  <c r="R178" i="3"/>
  <c r="E178" i="3" s="1"/>
  <c r="J1556" i="3"/>
  <c r="J1594" i="3"/>
  <c r="R1547" i="3"/>
  <c r="R1600" i="3"/>
  <c r="E1600" i="3" s="1"/>
  <c r="J1539" i="3"/>
  <c r="R1519" i="3"/>
  <c r="J1445" i="3"/>
  <c r="E1507" i="3"/>
  <c r="E1479" i="3"/>
  <c r="E1475" i="3"/>
  <c r="E1467" i="3"/>
  <c r="E1468" i="3"/>
  <c r="E1480" i="3"/>
  <c r="E1462" i="3"/>
  <c r="R1578" i="3"/>
  <c r="R121" i="3"/>
  <c r="E121" i="3" s="1"/>
  <c r="R187" i="3"/>
  <c r="E187" i="3" s="1"/>
  <c r="R1542" i="3"/>
  <c r="E1509" i="3"/>
  <c r="R1446" i="3"/>
  <c r="E1446" i="3" s="1"/>
  <c r="R1455" i="3"/>
  <c r="E1455" i="3" s="1"/>
  <c r="R1567" i="3"/>
  <c r="E1470" i="3"/>
  <c r="R1565" i="3"/>
  <c r="E1565" i="3" s="1"/>
  <c r="E1457" i="3"/>
  <c r="E1447" i="3"/>
  <c r="E1448" i="3"/>
  <c r="J1441" i="3"/>
  <c r="E1444" i="3"/>
  <c r="R1568" i="3"/>
  <c r="R1558" i="3"/>
  <c r="R1554" i="3"/>
  <c r="R1550" i="3"/>
  <c r="R1602" i="3"/>
  <c r="J1481" i="3"/>
  <c r="R1477" i="3"/>
  <c r="R1506" i="3"/>
  <c r="J1588" i="3"/>
  <c r="J1598" i="3"/>
  <c r="J1500" i="3"/>
  <c r="J1496" i="3"/>
  <c r="R1540" i="3"/>
  <c r="R1530" i="3"/>
  <c r="R1544" i="3"/>
  <c r="J1552" i="3"/>
  <c r="J1578" i="3"/>
  <c r="R1574" i="3"/>
  <c r="R1564" i="3"/>
  <c r="R1584" i="3"/>
  <c r="J1512" i="3"/>
  <c r="R1520" i="3"/>
  <c r="J1473" i="3"/>
  <c r="J1530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540" i="3" l="1"/>
  <c r="E1506" i="3"/>
  <c r="E1567" i="3"/>
  <c r="E1542" i="3"/>
  <c r="E1578" i="3"/>
  <c r="E1520" i="3"/>
  <c r="E1564" i="3"/>
  <c r="E1602" i="3"/>
  <c r="E2043" i="3" s="1"/>
  <c r="E1554" i="3"/>
  <c r="E1584" i="3"/>
  <c r="E1550" i="3"/>
  <c r="E1574" i="3"/>
  <c r="E1530" i="3"/>
  <c r="E1477" i="3"/>
  <c r="E1558" i="3"/>
  <c r="E1547" i="3"/>
  <c r="E1544" i="3"/>
  <c r="E1568" i="3"/>
  <c r="E1519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H1004" i="3" l="1"/>
  <c r="H927" i="3"/>
  <c r="H1059" i="3"/>
  <c r="H1015" i="3"/>
  <c r="H993" i="3"/>
  <c r="H971" i="3"/>
  <c r="H949" i="3"/>
  <c r="H938" i="3"/>
  <c r="H916" i="3"/>
  <c r="H1037" i="3"/>
  <c r="H1026" i="3"/>
  <c r="H960" i="3"/>
  <c r="H1070" i="3"/>
  <c r="H1048" i="3"/>
  <c r="H982" i="3"/>
  <c r="H2030" i="3"/>
  <c r="H1986" i="3"/>
  <c r="H1942" i="3"/>
  <c r="H1898" i="3"/>
  <c r="H1854" i="3"/>
  <c r="H1810" i="3"/>
  <c r="H1766" i="3"/>
  <c r="H1722" i="3"/>
  <c r="H1678" i="3"/>
  <c r="H1634" i="3"/>
  <c r="H1590" i="3"/>
  <c r="H1546" i="3"/>
  <c r="H1502" i="3"/>
  <c r="H1458" i="3"/>
  <c r="H1411" i="3"/>
  <c r="H1367" i="3"/>
  <c r="H1323" i="3"/>
  <c r="H2019" i="3"/>
  <c r="H1975" i="3"/>
  <c r="H1931" i="3"/>
  <c r="H1887" i="3"/>
  <c r="H1843" i="3"/>
  <c r="H1799" i="3"/>
  <c r="H1755" i="3"/>
  <c r="H1711" i="3"/>
  <c r="H1667" i="3"/>
  <c r="H1623" i="3"/>
  <c r="H1579" i="3"/>
  <c r="H1535" i="3"/>
  <c r="H1491" i="3"/>
  <c r="H1447" i="3"/>
  <c r="H1400" i="3"/>
  <c r="H1356" i="3"/>
  <c r="H1312" i="3"/>
  <c r="H2008" i="3"/>
  <c r="H1964" i="3"/>
  <c r="H1920" i="3"/>
  <c r="H1876" i="3"/>
  <c r="H1832" i="3"/>
  <c r="H1788" i="3"/>
  <c r="H1744" i="3"/>
  <c r="H1700" i="3"/>
  <c r="H1656" i="3"/>
  <c r="H1612" i="3"/>
  <c r="H1568" i="3"/>
  <c r="H1524" i="3"/>
  <c r="H1480" i="3"/>
  <c r="H1433" i="3"/>
  <c r="H1389" i="3"/>
  <c r="H1345" i="3"/>
  <c r="G2055" i="3"/>
  <c r="H2041" i="3"/>
  <c r="H1865" i="3"/>
  <c r="H1689" i="3"/>
  <c r="H1513" i="3"/>
  <c r="H1334" i="3"/>
  <c r="H1301" i="3"/>
  <c r="H1257" i="3"/>
  <c r="H1213" i="3"/>
  <c r="H1169" i="3"/>
  <c r="H1125" i="3"/>
  <c r="H1081" i="3"/>
  <c r="H872" i="3"/>
  <c r="H828" i="3"/>
  <c r="H784" i="3"/>
  <c r="H740" i="3"/>
  <c r="H696" i="3"/>
  <c r="H652" i="3"/>
  <c r="H608" i="3"/>
  <c r="H1997" i="3"/>
  <c r="H1821" i="3"/>
  <c r="H1645" i="3"/>
  <c r="H1469" i="3"/>
  <c r="H1290" i="3"/>
  <c r="H1246" i="3"/>
  <c r="H1202" i="3"/>
  <c r="H1158" i="3"/>
  <c r="H1114" i="3"/>
  <c r="H905" i="3"/>
  <c r="H861" i="3"/>
  <c r="H817" i="3"/>
  <c r="H773" i="3"/>
  <c r="H729" i="3"/>
  <c r="H685" i="3"/>
  <c r="H641" i="3"/>
  <c r="H597" i="3"/>
  <c r="H1953" i="3"/>
  <c r="H1777" i="3"/>
  <c r="H1601" i="3"/>
  <c r="H1422" i="3"/>
  <c r="H1279" i="3"/>
  <c r="H1235" i="3"/>
  <c r="H1191" i="3"/>
  <c r="H1147" i="3"/>
  <c r="H1103" i="3"/>
  <c r="H894" i="3"/>
  <c r="H850" i="3"/>
  <c r="H806" i="3"/>
  <c r="H762" i="3"/>
  <c r="H718" i="3"/>
  <c r="H674" i="3"/>
  <c r="H630" i="3"/>
  <c r="H586" i="3"/>
  <c r="H1378" i="3"/>
  <c r="H1180" i="3"/>
  <c r="H839" i="3"/>
  <c r="H663" i="3"/>
  <c r="H564" i="3"/>
  <c r="H520" i="3"/>
  <c r="H476" i="3"/>
  <c r="H432" i="3"/>
  <c r="H388" i="3"/>
  <c r="H344" i="3"/>
  <c r="H300" i="3"/>
  <c r="H333" i="3"/>
  <c r="H1224" i="3"/>
  <c r="H707" i="3"/>
  <c r="H575" i="3"/>
  <c r="H1909" i="3"/>
  <c r="H1136" i="3"/>
  <c r="H795" i="3"/>
  <c r="H619" i="3"/>
  <c r="H553" i="3"/>
  <c r="H509" i="3"/>
  <c r="H465" i="3"/>
  <c r="H421" i="3"/>
  <c r="H377" i="3"/>
  <c r="H289" i="3"/>
  <c r="H487" i="3"/>
  <c r="H443" i="3"/>
  <c r="H399" i="3"/>
  <c r="H355" i="3"/>
  <c r="H1733" i="3"/>
  <c r="H1268" i="3"/>
  <c r="H1092" i="3"/>
  <c r="H751" i="3"/>
  <c r="H542" i="3"/>
  <c r="H498" i="3"/>
  <c r="H454" i="3"/>
  <c r="H410" i="3"/>
  <c r="H366" i="3"/>
  <c r="H322" i="3"/>
  <c r="H278" i="3"/>
  <c r="H1557" i="3"/>
  <c r="H883" i="3"/>
  <c r="H531" i="3"/>
  <c r="H311" i="3"/>
  <c r="H1065" i="3"/>
  <c r="H1043" i="3"/>
  <c r="H1010" i="3"/>
  <c r="H977" i="3"/>
  <c r="H955" i="3"/>
  <c r="H922" i="3"/>
  <c r="H911" i="3"/>
  <c r="H944" i="3"/>
  <c r="H1032" i="3"/>
  <c r="H966" i="3"/>
  <c r="H1054" i="3"/>
  <c r="H1021" i="3"/>
  <c r="H999" i="3"/>
  <c r="H933" i="3"/>
  <c r="H988" i="3"/>
  <c r="H2036" i="3"/>
  <c r="H1992" i="3"/>
  <c r="H1948" i="3"/>
  <c r="H1904" i="3"/>
  <c r="H1860" i="3"/>
  <c r="H1816" i="3"/>
  <c r="H1772" i="3"/>
  <c r="H1728" i="3"/>
  <c r="H1684" i="3"/>
  <c r="H1640" i="3"/>
  <c r="H1596" i="3"/>
  <c r="H1552" i="3"/>
  <c r="H1508" i="3"/>
  <c r="H1464" i="3"/>
  <c r="H1417" i="3"/>
  <c r="H1373" i="3"/>
  <c r="H1329" i="3"/>
  <c r="H2025" i="3"/>
  <c r="H1981" i="3"/>
  <c r="H1937" i="3"/>
  <c r="H1893" i="3"/>
  <c r="H1849" i="3"/>
  <c r="H1805" i="3"/>
  <c r="H1761" i="3"/>
  <c r="H1717" i="3"/>
  <c r="H1673" i="3"/>
  <c r="H1629" i="3"/>
  <c r="H1585" i="3"/>
  <c r="H1541" i="3"/>
  <c r="H1497" i="3"/>
  <c r="H1453" i="3"/>
  <c r="H1406" i="3"/>
  <c r="H1362" i="3"/>
  <c r="H1318" i="3"/>
  <c r="G2050" i="3"/>
  <c r="H2050" i="3" s="1"/>
  <c r="I2050" i="3" s="1"/>
  <c r="H2014" i="3"/>
  <c r="H1970" i="3"/>
  <c r="H1926" i="3"/>
  <c r="H1882" i="3"/>
  <c r="H1838" i="3"/>
  <c r="H1794" i="3"/>
  <c r="H1750" i="3"/>
  <c r="H1706" i="3"/>
  <c r="H1662" i="3"/>
  <c r="H1618" i="3"/>
  <c r="H1574" i="3"/>
  <c r="H1530" i="3"/>
  <c r="H1486" i="3"/>
  <c r="H1442" i="3"/>
  <c r="H1395" i="3"/>
  <c r="H1351" i="3"/>
  <c r="H1307" i="3"/>
  <c r="H1871" i="3"/>
  <c r="H1695" i="3"/>
  <c r="H1519" i="3"/>
  <c r="H1340" i="3"/>
  <c r="H1263" i="3"/>
  <c r="H1219" i="3"/>
  <c r="H1175" i="3"/>
  <c r="H1131" i="3"/>
  <c r="H1087" i="3"/>
  <c r="H878" i="3"/>
  <c r="H834" i="3"/>
  <c r="H790" i="3"/>
  <c r="H746" i="3"/>
  <c r="H702" i="3"/>
  <c r="H658" i="3"/>
  <c r="H614" i="3"/>
  <c r="H2003" i="3"/>
  <c r="H1827" i="3"/>
  <c r="H1651" i="3"/>
  <c r="H1475" i="3"/>
  <c r="H1296" i="3"/>
  <c r="H1252" i="3"/>
  <c r="H1208" i="3"/>
  <c r="H1164" i="3"/>
  <c r="H1120" i="3"/>
  <c r="H1076" i="3"/>
  <c r="H867" i="3"/>
  <c r="H823" i="3"/>
  <c r="H779" i="3"/>
  <c r="H735" i="3"/>
  <c r="H691" i="3"/>
  <c r="H647" i="3"/>
  <c r="H603" i="3"/>
  <c r="H1959" i="3"/>
  <c r="H1783" i="3"/>
  <c r="H1607" i="3"/>
  <c r="H1428" i="3"/>
  <c r="H1285" i="3"/>
  <c r="H1241" i="3"/>
  <c r="H1197" i="3"/>
  <c r="H1153" i="3"/>
  <c r="H1109" i="3"/>
  <c r="H900" i="3"/>
  <c r="H856" i="3"/>
  <c r="H812" i="3"/>
  <c r="H768" i="3"/>
  <c r="H724" i="3"/>
  <c r="H680" i="3"/>
  <c r="H636" i="3"/>
  <c r="H592" i="3"/>
  <c r="H1384" i="3"/>
  <c r="H1186" i="3"/>
  <c r="H845" i="3"/>
  <c r="H669" i="3"/>
  <c r="H570" i="3"/>
  <c r="H526" i="3"/>
  <c r="H482" i="3"/>
  <c r="H438" i="3"/>
  <c r="H394" i="3"/>
  <c r="H350" i="3"/>
  <c r="H306" i="3"/>
  <c r="H295" i="3"/>
  <c r="H537" i="3"/>
  <c r="H493" i="3"/>
  <c r="H361" i="3"/>
  <c r="H1915" i="3"/>
  <c r="H1142" i="3"/>
  <c r="H801" i="3"/>
  <c r="H625" i="3"/>
  <c r="H559" i="3"/>
  <c r="H515" i="3"/>
  <c r="H471" i="3"/>
  <c r="H427" i="3"/>
  <c r="H383" i="3"/>
  <c r="H339" i="3"/>
  <c r="H889" i="3"/>
  <c r="H713" i="3"/>
  <c r="H317" i="3"/>
  <c r="H273" i="3"/>
  <c r="H1739" i="3"/>
  <c r="H1274" i="3"/>
  <c r="H1098" i="3"/>
  <c r="H757" i="3"/>
  <c r="H548" i="3"/>
  <c r="H504" i="3"/>
  <c r="H460" i="3"/>
  <c r="H416" i="3"/>
  <c r="H372" i="3"/>
  <c r="H328" i="3"/>
  <c r="H284" i="3"/>
  <c r="H1563" i="3"/>
  <c r="H1230" i="3"/>
  <c r="H581" i="3"/>
  <c r="H449" i="3"/>
  <c r="H405" i="3"/>
  <c r="H1056" i="3"/>
  <c r="H1001" i="3"/>
  <c r="H990" i="3"/>
  <c r="H935" i="3"/>
  <c r="H1067" i="3"/>
  <c r="H1045" i="3"/>
  <c r="H1023" i="3"/>
  <c r="H1012" i="3"/>
  <c r="H979" i="3"/>
  <c r="H957" i="3"/>
  <c r="H924" i="3"/>
  <c r="H913" i="3"/>
  <c r="H1034" i="3"/>
  <c r="H968" i="3"/>
  <c r="H946" i="3"/>
  <c r="G2052" i="3"/>
  <c r="H2052" i="3" s="1"/>
  <c r="I2052" i="3" s="1"/>
  <c r="K2052" i="3" s="1"/>
  <c r="H2016" i="3"/>
  <c r="H1972" i="3"/>
  <c r="H1928" i="3"/>
  <c r="H1884" i="3"/>
  <c r="H1840" i="3"/>
  <c r="H1796" i="3"/>
  <c r="H1752" i="3"/>
  <c r="H1708" i="3"/>
  <c r="H1664" i="3"/>
  <c r="H1620" i="3"/>
  <c r="H1576" i="3"/>
  <c r="H1532" i="3"/>
  <c r="H1488" i="3"/>
  <c r="H1444" i="3"/>
  <c r="H1397" i="3"/>
  <c r="H1353" i="3"/>
  <c r="H1309" i="3"/>
  <c r="H2005" i="3"/>
  <c r="H1961" i="3"/>
  <c r="H1917" i="3"/>
  <c r="H1873" i="3"/>
  <c r="H1829" i="3"/>
  <c r="H1785" i="3"/>
  <c r="H1741" i="3"/>
  <c r="H1697" i="3"/>
  <c r="H1653" i="3"/>
  <c r="H1609" i="3"/>
  <c r="H1565" i="3"/>
  <c r="H1521" i="3"/>
  <c r="H1477" i="3"/>
  <c r="H1430" i="3"/>
  <c r="H1386" i="3"/>
  <c r="H1342" i="3"/>
  <c r="H2038" i="3"/>
  <c r="H1994" i="3"/>
  <c r="H1950" i="3"/>
  <c r="H1906" i="3"/>
  <c r="H1862" i="3"/>
  <c r="H1818" i="3"/>
  <c r="H1774" i="3"/>
  <c r="H1730" i="3"/>
  <c r="H1686" i="3"/>
  <c r="H1642" i="3"/>
  <c r="H1598" i="3"/>
  <c r="H1554" i="3"/>
  <c r="H1510" i="3"/>
  <c r="H1466" i="3"/>
  <c r="H1419" i="3"/>
  <c r="H1375" i="3"/>
  <c r="H1331" i="3"/>
  <c r="H1983" i="3"/>
  <c r="H1807" i="3"/>
  <c r="H1631" i="3"/>
  <c r="H1455" i="3"/>
  <c r="H1287" i="3"/>
  <c r="H1243" i="3"/>
  <c r="H1199" i="3"/>
  <c r="H1155" i="3"/>
  <c r="H1111" i="3"/>
  <c r="H902" i="3"/>
  <c r="H858" i="3"/>
  <c r="H814" i="3"/>
  <c r="H770" i="3"/>
  <c r="H726" i="3"/>
  <c r="H682" i="3"/>
  <c r="H638" i="3"/>
  <c r="H594" i="3"/>
  <c r="H1939" i="3"/>
  <c r="H1763" i="3"/>
  <c r="H1587" i="3"/>
  <c r="H1408" i="3"/>
  <c r="H1276" i="3"/>
  <c r="H1232" i="3"/>
  <c r="H1188" i="3"/>
  <c r="H1144" i="3"/>
  <c r="H1100" i="3"/>
  <c r="H891" i="3"/>
  <c r="H847" i="3"/>
  <c r="H803" i="3"/>
  <c r="H759" i="3"/>
  <c r="H715" i="3"/>
  <c r="H671" i="3"/>
  <c r="H627" i="3"/>
  <c r="H583" i="3"/>
  <c r="H1895" i="3"/>
  <c r="H1719" i="3"/>
  <c r="H1543" i="3"/>
  <c r="H1364" i="3"/>
  <c r="H1265" i="3"/>
  <c r="H1221" i="3"/>
  <c r="H1177" i="3"/>
  <c r="H1133" i="3"/>
  <c r="H1089" i="3"/>
  <c r="H880" i="3"/>
  <c r="H836" i="3"/>
  <c r="H792" i="3"/>
  <c r="H748" i="3"/>
  <c r="H704" i="3"/>
  <c r="H660" i="3"/>
  <c r="H616" i="3"/>
  <c r="H1851" i="3"/>
  <c r="H1298" i="3"/>
  <c r="H1122" i="3"/>
  <c r="H781" i="3"/>
  <c r="H605" i="3"/>
  <c r="H550" i="3"/>
  <c r="H506" i="3"/>
  <c r="H462" i="3"/>
  <c r="H418" i="3"/>
  <c r="H374" i="3"/>
  <c r="H330" i="3"/>
  <c r="H286" i="3"/>
  <c r="H275" i="3"/>
  <c r="H825" i="3"/>
  <c r="H561" i="3"/>
  <c r="H517" i="3"/>
  <c r="H1675" i="3"/>
  <c r="H1254" i="3"/>
  <c r="H1078" i="3"/>
  <c r="H737" i="3"/>
  <c r="H539" i="3"/>
  <c r="H495" i="3"/>
  <c r="H451" i="3"/>
  <c r="H407" i="3"/>
  <c r="H363" i="3"/>
  <c r="H319" i="3"/>
  <c r="H473" i="3"/>
  <c r="H429" i="3"/>
  <c r="H385" i="3"/>
  <c r="H1499" i="3"/>
  <c r="H1210" i="3"/>
  <c r="H869" i="3"/>
  <c r="H693" i="3"/>
  <c r="H572" i="3"/>
  <c r="H528" i="3"/>
  <c r="H484" i="3"/>
  <c r="H440" i="3"/>
  <c r="H396" i="3"/>
  <c r="H352" i="3"/>
  <c r="H308" i="3"/>
  <c r="H2027" i="3"/>
  <c r="H1320" i="3"/>
  <c r="H1166" i="3"/>
  <c r="H649" i="3"/>
  <c r="H341" i="3"/>
  <c r="H297" i="3"/>
  <c r="H1022" i="3"/>
  <c r="H989" i="3"/>
  <c r="H934" i="3"/>
  <c r="H1066" i="3"/>
  <c r="H1044" i="3"/>
  <c r="H1011" i="3"/>
  <c r="H978" i="3"/>
  <c r="H956" i="3"/>
  <c r="H923" i="3"/>
  <c r="H912" i="3"/>
  <c r="H1055" i="3"/>
  <c r="H945" i="3"/>
  <c r="H1033" i="3"/>
  <c r="H967" i="3"/>
  <c r="H1000" i="3"/>
  <c r="H2026" i="3"/>
  <c r="H1982" i="3"/>
  <c r="H1938" i="3"/>
  <c r="H1894" i="3"/>
  <c r="H1850" i="3"/>
  <c r="H1806" i="3"/>
  <c r="H1762" i="3"/>
  <c r="H1718" i="3"/>
  <c r="H1674" i="3"/>
  <c r="H1630" i="3"/>
  <c r="H1586" i="3"/>
  <c r="H1542" i="3"/>
  <c r="H1498" i="3"/>
  <c r="H1454" i="3"/>
  <c r="H1407" i="3"/>
  <c r="H1363" i="3"/>
  <c r="H1319" i="3"/>
  <c r="H2015" i="3"/>
  <c r="H1971" i="3"/>
  <c r="H1927" i="3"/>
  <c r="H1883" i="3"/>
  <c r="H1839" i="3"/>
  <c r="H1795" i="3"/>
  <c r="H1751" i="3"/>
  <c r="H1707" i="3"/>
  <c r="H1663" i="3"/>
  <c r="H1619" i="3"/>
  <c r="H1575" i="3"/>
  <c r="H1531" i="3"/>
  <c r="H1487" i="3"/>
  <c r="H1443" i="3"/>
  <c r="H1396" i="3"/>
  <c r="H1352" i="3"/>
  <c r="H1308" i="3"/>
  <c r="H2004" i="3"/>
  <c r="H1960" i="3"/>
  <c r="H1916" i="3"/>
  <c r="H1872" i="3"/>
  <c r="H1828" i="3"/>
  <c r="H1784" i="3"/>
  <c r="H1740" i="3"/>
  <c r="H1696" i="3"/>
  <c r="H1652" i="3"/>
  <c r="H1608" i="3"/>
  <c r="H1564" i="3"/>
  <c r="H1520" i="3"/>
  <c r="H1476" i="3"/>
  <c r="H1429" i="3"/>
  <c r="H1385" i="3"/>
  <c r="H1341" i="3"/>
  <c r="H1949" i="3"/>
  <c r="H1773" i="3"/>
  <c r="H1597" i="3"/>
  <c r="H1418" i="3"/>
  <c r="H1297" i="3"/>
  <c r="H1253" i="3"/>
  <c r="H1209" i="3"/>
  <c r="H1165" i="3"/>
  <c r="H1121" i="3"/>
  <c r="H1077" i="3"/>
  <c r="H868" i="3"/>
  <c r="H824" i="3"/>
  <c r="H780" i="3"/>
  <c r="H736" i="3"/>
  <c r="H692" i="3"/>
  <c r="H648" i="3"/>
  <c r="H604" i="3"/>
  <c r="H1905" i="3"/>
  <c r="H1729" i="3"/>
  <c r="H1553" i="3"/>
  <c r="H1374" i="3"/>
  <c r="H1286" i="3"/>
  <c r="H1242" i="3"/>
  <c r="H1198" i="3"/>
  <c r="H1154" i="3"/>
  <c r="H1110" i="3"/>
  <c r="H901" i="3"/>
  <c r="H857" i="3"/>
  <c r="H813" i="3"/>
  <c r="H769" i="3"/>
  <c r="H725" i="3"/>
  <c r="H681" i="3"/>
  <c r="H637" i="3"/>
  <c r="H593" i="3"/>
  <c r="G2051" i="3"/>
  <c r="H2037" i="3"/>
  <c r="H1861" i="3"/>
  <c r="H1685" i="3"/>
  <c r="H1509" i="3"/>
  <c r="H1330" i="3"/>
  <c r="H1275" i="3"/>
  <c r="H1231" i="3"/>
  <c r="H1187" i="3"/>
  <c r="H1143" i="3"/>
  <c r="H1099" i="3"/>
  <c r="H890" i="3"/>
  <c r="H846" i="3"/>
  <c r="H802" i="3"/>
  <c r="H758" i="3"/>
  <c r="H714" i="3"/>
  <c r="H670" i="3"/>
  <c r="H626" i="3"/>
  <c r="H1993" i="3"/>
  <c r="H1264" i="3"/>
  <c r="H1088" i="3"/>
  <c r="H747" i="3"/>
  <c r="H560" i="3"/>
  <c r="H516" i="3"/>
  <c r="H472" i="3"/>
  <c r="H428" i="3"/>
  <c r="H384" i="3"/>
  <c r="H340" i="3"/>
  <c r="H296" i="3"/>
  <c r="H285" i="3"/>
  <c r="H1465" i="3"/>
  <c r="H791" i="3"/>
  <c r="H615" i="3"/>
  <c r="H307" i="3"/>
  <c r="H1817" i="3"/>
  <c r="H1220" i="3"/>
  <c r="H879" i="3"/>
  <c r="H703" i="3"/>
  <c r="H549" i="3"/>
  <c r="H505" i="3"/>
  <c r="H461" i="3"/>
  <c r="H417" i="3"/>
  <c r="H373" i="3"/>
  <c r="H329" i="3"/>
  <c r="H571" i="3"/>
  <c r="H1641" i="3"/>
  <c r="H1176" i="3"/>
  <c r="H835" i="3"/>
  <c r="H659" i="3"/>
  <c r="H582" i="3"/>
  <c r="H538" i="3"/>
  <c r="H494" i="3"/>
  <c r="H450" i="3"/>
  <c r="H406" i="3"/>
  <c r="H362" i="3"/>
  <c r="H318" i="3"/>
  <c r="H274" i="3"/>
  <c r="H1132" i="3"/>
  <c r="H527" i="3"/>
  <c r="H483" i="3"/>
  <c r="H439" i="3"/>
  <c r="H395" i="3"/>
  <c r="H351" i="3"/>
  <c r="H1035" i="3"/>
  <c r="H947" i="3"/>
  <c r="H1068" i="3"/>
  <c r="H1046" i="3"/>
  <c r="H969" i="3"/>
  <c r="H1057" i="3"/>
  <c r="H1002" i="3"/>
  <c r="H914" i="3"/>
  <c r="H991" i="3"/>
  <c r="H958" i="3"/>
  <c r="H925" i="3"/>
  <c r="H1024" i="3"/>
  <c r="H1013" i="3"/>
  <c r="H980" i="3"/>
  <c r="H936" i="3"/>
  <c r="H2006" i="3"/>
  <c r="H1962" i="3"/>
  <c r="H1918" i="3"/>
  <c r="H1874" i="3"/>
  <c r="H1830" i="3"/>
  <c r="H1786" i="3"/>
  <c r="H1742" i="3"/>
  <c r="H1698" i="3"/>
  <c r="H1654" i="3"/>
  <c r="H1610" i="3"/>
  <c r="H1566" i="3"/>
  <c r="H1522" i="3"/>
  <c r="H1478" i="3"/>
  <c r="H1431" i="3"/>
  <c r="H1387" i="3"/>
  <c r="H1343" i="3"/>
  <c r="G2053" i="3"/>
  <c r="H2039" i="3"/>
  <c r="H1995" i="3"/>
  <c r="H1951" i="3"/>
  <c r="H1907" i="3"/>
  <c r="H1863" i="3"/>
  <c r="H1819" i="3"/>
  <c r="H1775" i="3"/>
  <c r="H1731" i="3"/>
  <c r="H1687" i="3"/>
  <c r="H1643" i="3"/>
  <c r="H1599" i="3"/>
  <c r="H1555" i="3"/>
  <c r="H1511" i="3"/>
  <c r="H1467" i="3"/>
  <c r="H1420" i="3"/>
  <c r="H1376" i="3"/>
  <c r="H1332" i="3"/>
  <c r="H2028" i="3"/>
  <c r="H1984" i="3"/>
  <c r="H1940" i="3"/>
  <c r="H1896" i="3"/>
  <c r="H1852" i="3"/>
  <c r="H1808" i="3"/>
  <c r="H1764" i="3"/>
  <c r="H1720" i="3"/>
  <c r="H1676" i="3"/>
  <c r="H1632" i="3"/>
  <c r="H1588" i="3"/>
  <c r="H1544" i="3"/>
  <c r="H1500" i="3"/>
  <c r="H1456" i="3"/>
  <c r="H1409" i="3"/>
  <c r="H1365" i="3"/>
  <c r="H1321" i="3"/>
  <c r="H2017" i="3"/>
  <c r="H1841" i="3"/>
  <c r="H1665" i="3"/>
  <c r="H1489" i="3"/>
  <c r="H1310" i="3"/>
  <c r="H1277" i="3"/>
  <c r="H1233" i="3"/>
  <c r="H1189" i="3"/>
  <c r="H1145" i="3"/>
  <c r="H1101" i="3"/>
  <c r="H892" i="3"/>
  <c r="H848" i="3"/>
  <c r="H804" i="3"/>
  <c r="H760" i="3"/>
  <c r="H716" i="3"/>
  <c r="H672" i="3"/>
  <c r="H628" i="3"/>
  <c r="H584" i="3"/>
  <c r="H1973" i="3"/>
  <c r="H1797" i="3"/>
  <c r="H1621" i="3"/>
  <c r="H1445" i="3"/>
  <c r="H1266" i="3"/>
  <c r="H1222" i="3"/>
  <c r="H1178" i="3"/>
  <c r="H1134" i="3"/>
  <c r="H1090" i="3"/>
  <c r="H881" i="3"/>
  <c r="H837" i="3"/>
  <c r="H793" i="3"/>
  <c r="H749" i="3"/>
  <c r="H705" i="3"/>
  <c r="H661" i="3"/>
  <c r="H617" i="3"/>
  <c r="H1929" i="3"/>
  <c r="H1753" i="3"/>
  <c r="H1577" i="3"/>
  <c r="H1398" i="3"/>
  <c r="H1299" i="3"/>
  <c r="H1255" i="3"/>
  <c r="H1211" i="3"/>
  <c r="H1167" i="3"/>
  <c r="H1123" i="3"/>
  <c r="H1079" i="3"/>
  <c r="H870" i="3"/>
  <c r="H826" i="3"/>
  <c r="H782" i="3"/>
  <c r="H738" i="3"/>
  <c r="H694" i="3"/>
  <c r="H650" i="3"/>
  <c r="H606" i="3"/>
  <c r="H1709" i="3"/>
  <c r="H1156" i="3"/>
  <c r="H815" i="3"/>
  <c r="H639" i="3"/>
  <c r="H540" i="3"/>
  <c r="H496" i="3"/>
  <c r="H452" i="3"/>
  <c r="H408" i="3"/>
  <c r="H364" i="3"/>
  <c r="H320" i="3"/>
  <c r="H276" i="3"/>
  <c r="H309" i="3"/>
  <c r="H859" i="3"/>
  <c r="H551" i="3"/>
  <c r="H507" i="3"/>
  <c r="H463" i="3"/>
  <c r="H419" i="3"/>
  <c r="H375" i="3"/>
  <c r="H331" i="3"/>
  <c r="H1533" i="3"/>
  <c r="H1288" i="3"/>
  <c r="H1112" i="3"/>
  <c r="H771" i="3"/>
  <c r="H595" i="3"/>
  <c r="H573" i="3"/>
  <c r="H529" i="3"/>
  <c r="H485" i="3"/>
  <c r="H441" i="3"/>
  <c r="H397" i="3"/>
  <c r="H353" i="3"/>
  <c r="H287" i="3"/>
  <c r="H1354" i="3"/>
  <c r="H1244" i="3"/>
  <c r="H903" i="3"/>
  <c r="H727" i="3"/>
  <c r="H562" i="3"/>
  <c r="H518" i="3"/>
  <c r="H474" i="3"/>
  <c r="H430" i="3"/>
  <c r="H386" i="3"/>
  <c r="H342" i="3"/>
  <c r="H298" i="3"/>
  <c r="H1885" i="3"/>
  <c r="H1200" i="3"/>
  <c r="H683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2055" i="3"/>
  <c r="I2055" i="3" s="1"/>
  <c r="K2055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2051" i="3"/>
  <c r="I2051" i="3" s="1"/>
  <c r="K2051" i="3" s="1"/>
  <c r="H175" i="3"/>
  <c r="H142" i="3"/>
  <c r="H131" i="3"/>
  <c r="H2053" i="3"/>
  <c r="I2053" i="3" s="1"/>
  <c r="K2053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936" i="3" l="1"/>
  <c r="I936" i="3" s="1"/>
  <c r="K936" i="3" s="1"/>
  <c r="G669" i="3"/>
  <c r="I669" i="3" s="1"/>
  <c r="K669" i="3" s="1"/>
  <c r="G559" i="3"/>
  <c r="I559" i="3" s="1"/>
  <c r="K559" i="3" s="1"/>
  <c r="G461" i="3"/>
  <c r="I461" i="3" s="1"/>
  <c r="K461" i="3" s="1"/>
  <c r="G375" i="3"/>
  <c r="I375" i="3" s="1"/>
  <c r="K375" i="3" s="1"/>
  <c r="G301" i="3"/>
  <c r="I301" i="3" s="1"/>
  <c r="K301" i="3" s="1"/>
  <c r="G229" i="3"/>
  <c r="I229" i="3" s="1"/>
  <c r="K229" i="3" s="1"/>
  <c r="G95" i="3"/>
  <c r="I95" i="3" s="1"/>
  <c r="G1277" i="3"/>
  <c r="I1277" i="3" s="1"/>
  <c r="K1277" i="3" s="1"/>
  <c r="G935" i="3"/>
  <c r="I935" i="3" s="1"/>
  <c r="K935" i="3" s="1"/>
  <c r="G1272" i="3"/>
  <c r="I1272" i="3" s="1"/>
  <c r="K1272" i="3" s="1"/>
  <c r="G1102" i="3"/>
  <c r="I1102" i="3" s="1"/>
  <c r="K1102" i="3" s="1"/>
  <c r="G934" i="3"/>
  <c r="I934" i="3" s="1"/>
  <c r="K934" i="3" s="1"/>
  <c r="G673" i="3"/>
  <c r="I673" i="3" s="1"/>
  <c r="K673" i="3" s="1"/>
  <c r="G294" i="3"/>
  <c r="I294" i="3" s="1"/>
  <c r="K294" i="3" s="1"/>
  <c r="G172" i="3"/>
  <c r="I172" i="3" s="1"/>
  <c r="K172" i="3" s="1"/>
  <c r="G130" i="3"/>
  <c r="I130" i="3" s="1"/>
  <c r="K130" i="3" s="1"/>
  <c r="G102" i="3"/>
  <c r="I102" i="3" s="1"/>
  <c r="K102" i="3" s="1"/>
  <c r="G1101" i="3"/>
  <c r="I1101" i="3" s="1"/>
  <c r="K1101" i="3" s="1"/>
  <c r="G796" i="3"/>
  <c r="I796" i="3" s="1"/>
  <c r="K796" i="3" s="1"/>
  <c r="G672" i="3"/>
  <c r="I672" i="3" s="1"/>
  <c r="K672" i="3" s="1"/>
  <c r="G293" i="3"/>
  <c r="I293" i="3" s="1"/>
  <c r="K293" i="3" s="1"/>
  <c r="G129" i="3"/>
  <c r="I129" i="3" s="1"/>
  <c r="K129" i="3" s="1"/>
  <c r="G101" i="3"/>
  <c r="I101" i="3" s="1"/>
  <c r="K101" i="3" s="1"/>
  <c r="G1100" i="3"/>
  <c r="I1100" i="3" s="1"/>
  <c r="K1100" i="3" s="1"/>
  <c r="G932" i="3"/>
  <c r="I932" i="3" s="1"/>
  <c r="K932" i="3" s="1"/>
  <c r="G795" i="3"/>
  <c r="I795" i="3" s="1"/>
  <c r="K795" i="3" s="1"/>
  <c r="G671" i="3"/>
  <c r="I671" i="3" s="1"/>
  <c r="K671" i="3" s="1"/>
  <c r="G235" i="3"/>
  <c r="I235" i="3" s="1"/>
  <c r="K235" i="3" s="1"/>
  <c r="G128" i="3"/>
  <c r="I128" i="3" s="1"/>
  <c r="K128" i="3" s="1"/>
  <c r="G100" i="3"/>
  <c r="I100" i="3" s="1"/>
  <c r="K100" i="3" s="1"/>
  <c r="G1099" i="3"/>
  <c r="I1099" i="3" s="1"/>
  <c r="K1099" i="3" s="1"/>
  <c r="G931" i="3"/>
  <c r="I931" i="3" s="1"/>
  <c r="K931" i="3" s="1"/>
  <c r="G794" i="3"/>
  <c r="I794" i="3" s="1"/>
  <c r="K794" i="3" s="1"/>
  <c r="G371" i="3"/>
  <c r="I371" i="3" s="1"/>
  <c r="K371" i="3" s="1"/>
  <c r="G296" i="3"/>
  <c r="I296" i="3" s="1"/>
  <c r="K296" i="3" s="1"/>
  <c r="G99" i="3"/>
  <c r="G465" i="3"/>
  <c r="I465" i="3" s="1"/>
  <c r="K465" i="3" s="1"/>
  <c r="G370" i="3"/>
  <c r="I370" i="3" s="1"/>
  <c r="K370" i="3" s="1"/>
  <c r="G295" i="3"/>
  <c r="I295" i="3" s="1"/>
  <c r="K295" i="3" s="1"/>
  <c r="G233" i="3"/>
  <c r="I233" i="3" s="1"/>
  <c r="K233" i="3" s="1"/>
  <c r="G176" i="3"/>
  <c r="I176" i="3" s="1"/>
  <c r="K176" i="3" s="1"/>
  <c r="G136" i="3"/>
  <c r="I136" i="3" s="1"/>
  <c r="K136" i="3" s="1"/>
  <c r="G1104" i="3"/>
  <c r="I1104" i="3" s="1"/>
  <c r="K1104" i="3" s="1"/>
  <c r="G561" i="3"/>
  <c r="I561" i="3" s="1"/>
  <c r="K561" i="3" s="1"/>
  <c r="G464" i="3"/>
  <c r="I464" i="3" s="1"/>
  <c r="K464" i="3" s="1"/>
  <c r="G175" i="3"/>
  <c r="I175" i="3" s="1"/>
  <c r="K175" i="3" s="1"/>
  <c r="G135" i="3"/>
  <c r="I135" i="3" s="1"/>
  <c r="K135" i="3" s="1"/>
  <c r="G97" i="3"/>
  <c r="I97" i="3" s="1"/>
  <c r="K97" i="3" s="1"/>
  <c r="G1279" i="3"/>
  <c r="I1279" i="3" s="1"/>
  <c r="K1279" i="3" s="1"/>
  <c r="G463" i="3"/>
  <c r="I463" i="3" s="1"/>
  <c r="K463" i="3" s="1"/>
  <c r="G231" i="3"/>
  <c r="I231" i="3" s="1"/>
  <c r="K231" i="3" s="1"/>
  <c r="G174" i="3"/>
  <c r="I174" i="3" s="1"/>
  <c r="K174" i="3" s="1"/>
  <c r="G134" i="3"/>
  <c r="I134" i="3" s="1"/>
  <c r="K134" i="3" s="1"/>
  <c r="G96" i="3"/>
  <c r="I96" i="3" s="1"/>
  <c r="K96" i="3" s="1"/>
  <c r="G1098" i="3"/>
  <c r="I1098" i="3" s="1"/>
  <c r="K1098" i="3" s="1"/>
  <c r="G793" i="3"/>
  <c r="I793" i="3" s="1"/>
  <c r="K793" i="3" s="1"/>
  <c r="G462" i="3"/>
  <c r="I462" i="3" s="1"/>
  <c r="K462" i="3" s="1"/>
  <c r="G230" i="3"/>
  <c r="I230" i="3" s="1"/>
  <c r="K230" i="3" s="1"/>
  <c r="G173" i="3"/>
  <c r="I173" i="3" s="1"/>
  <c r="K173" i="3" s="1"/>
  <c r="G133" i="3"/>
  <c r="I133" i="3" s="1"/>
  <c r="K133" i="3" s="1"/>
  <c r="G1275" i="3"/>
  <c r="I1275" i="3" s="1"/>
  <c r="K1275" i="3" s="1"/>
  <c r="G1097" i="3"/>
  <c r="I1097" i="3" s="1"/>
  <c r="K1097" i="3" s="1"/>
  <c r="G792" i="3"/>
  <c r="I792" i="3" s="1"/>
  <c r="K792" i="3" s="1"/>
  <c r="G228" i="3"/>
  <c r="I228" i="3" s="1"/>
  <c r="K228" i="3" s="1"/>
  <c r="G132" i="3"/>
  <c r="I132" i="3" s="1"/>
  <c r="K132" i="3" s="1"/>
  <c r="G1274" i="3"/>
  <c r="I1274" i="3" s="1"/>
  <c r="K1274" i="3" s="1"/>
  <c r="G789" i="3"/>
  <c r="I789" i="3" s="1"/>
  <c r="K789" i="3" s="1"/>
  <c r="G670" i="3"/>
  <c r="I670" i="3" s="1"/>
  <c r="K670" i="3" s="1"/>
  <c r="G459" i="3"/>
  <c r="I459" i="3" s="1"/>
  <c r="K459" i="3" s="1"/>
  <c r="G300" i="3"/>
  <c r="I300" i="3" s="1"/>
  <c r="K300" i="3" s="1"/>
  <c r="G227" i="3"/>
  <c r="I227" i="3" s="1"/>
  <c r="K227" i="3" s="1"/>
  <c r="G788" i="3"/>
  <c r="I788" i="3" s="1"/>
  <c r="K788" i="3" s="1"/>
  <c r="G458" i="3"/>
  <c r="I458" i="3" s="1"/>
  <c r="K458" i="3" s="1"/>
  <c r="G378" i="3"/>
  <c r="I378" i="3" s="1"/>
  <c r="K378" i="3" s="1"/>
  <c r="G299" i="3"/>
  <c r="I299" i="3" s="1"/>
  <c r="K299" i="3" s="1"/>
  <c r="G938" i="3"/>
  <c r="I938" i="3" s="1"/>
  <c r="K938" i="3" s="1"/>
  <c r="G667" i="3"/>
  <c r="I667" i="3" s="1"/>
  <c r="K667" i="3" s="1"/>
  <c r="G377" i="3"/>
  <c r="I377" i="3" s="1"/>
  <c r="K377" i="3" s="1"/>
  <c r="G937" i="3"/>
  <c r="I937" i="3" s="1"/>
  <c r="K937" i="3" s="1"/>
  <c r="G376" i="3"/>
  <c r="I376" i="3" s="1"/>
  <c r="K376" i="3" s="1"/>
  <c r="G297" i="3"/>
  <c r="I297" i="3" s="1"/>
  <c r="K297" i="3" s="1"/>
  <c r="G103" i="3"/>
  <c r="G1132" i="3"/>
  <c r="I1132" i="3" s="1"/>
  <c r="K1132" i="3" s="1"/>
  <c r="G972" i="3"/>
  <c r="I972" i="3" s="1"/>
  <c r="K972" i="3" s="1"/>
  <c r="G827" i="3"/>
  <c r="I827" i="3" s="1"/>
  <c r="K827" i="3" s="1"/>
  <c r="G497" i="3"/>
  <c r="I497" i="3" s="1"/>
  <c r="K497" i="3" s="1"/>
  <c r="G411" i="3"/>
  <c r="I411" i="3" s="1"/>
  <c r="K411" i="3" s="1"/>
  <c r="G327" i="3"/>
  <c r="I327" i="3" s="1"/>
  <c r="K327" i="3" s="1"/>
  <c r="G265" i="3"/>
  <c r="G1313" i="3"/>
  <c r="I1313" i="3" s="1"/>
  <c r="K1313" i="3" s="1"/>
  <c r="G971" i="3"/>
  <c r="I971" i="3" s="1"/>
  <c r="K971" i="3" s="1"/>
  <c r="G826" i="3"/>
  <c r="I826" i="3" s="1"/>
  <c r="K826" i="3" s="1"/>
  <c r="G829" i="3"/>
  <c r="I829" i="3" s="1"/>
  <c r="K829" i="3" s="1"/>
  <c r="G701" i="3"/>
  <c r="I701" i="3" s="1"/>
  <c r="K701" i="3" s="1"/>
  <c r="G592" i="3"/>
  <c r="I592" i="3" s="1"/>
  <c r="K592" i="3" s="1"/>
  <c r="G496" i="3"/>
  <c r="I496" i="3" s="1"/>
  <c r="K496" i="3" s="1"/>
  <c r="G403" i="3"/>
  <c r="I403" i="3" s="1"/>
  <c r="K403" i="3" s="1"/>
  <c r="G333" i="3"/>
  <c r="I333" i="3" s="1"/>
  <c r="K333" i="3" s="1"/>
  <c r="G266" i="3"/>
  <c r="G700" i="3"/>
  <c r="I700" i="3" s="1"/>
  <c r="K700" i="3" s="1"/>
  <c r="G591" i="3"/>
  <c r="G495" i="3"/>
  <c r="I495" i="3" s="1"/>
  <c r="K495" i="3" s="1"/>
  <c r="G332" i="3"/>
  <c r="I332" i="3" s="1"/>
  <c r="K332" i="3" s="1"/>
  <c r="G264" i="3"/>
  <c r="G1312" i="3"/>
  <c r="I1312" i="3" s="1"/>
  <c r="K1312" i="3" s="1"/>
  <c r="G1130" i="3"/>
  <c r="I1130" i="3" s="1"/>
  <c r="K1130" i="3" s="1"/>
  <c r="G964" i="3"/>
  <c r="I964" i="3" s="1"/>
  <c r="K964" i="3" s="1"/>
  <c r="G494" i="3"/>
  <c r="I494" i="3" s="1"/>
  <c r="K494" i="3" s="1"/>
  <c r="G263" i="3"/>
  <c r="G1311" i="3"/>
  <c r="I1311" i="3" s="1"/>
  <c r="K1311" i="3" s="1"/>
  <c r="G1129" i="3"/>
  <c r="I1129" i="3" s="1"/>
  <c r="K1129" i="3" s="1"/>
  <c r="G824" i="3"/>
  <c r="I824" i="3" s="1"/>
  <c r="K824" i="3" s="1"/>
  <c r="G1310" i="3"/>
  <c r="I1310" i="3" s="1"/>
  <c r="K1310" i="3" s="1"/>
  <c r="G1136" i="3"/>
  <c r="I1136" i="3" s="1"/>
  <c r="K1136" i="3" s="1"/>
  <c r="G334" i="3"/>
  <c r="I334" i="3" s="1"/>
  <c r="K334" i="3" s="1"/>
  <c r="G1309" i="3"/>
  <c r="I1309" i="3" s="1"/>
  <c r="K1309" i="3" s="1"/>
  <c r="G1135" i="3"/>
  <c r="I1135" i="3" s="1"/>
  <c r="K1135" i="3" s="1"/>
  <c r="G408" i="3"/>
  <c r="I408" i="3" s="1"/>
  <c r="K408" i="3" s="1"/>
  <c r="G330" i="3"/>
  <c r="I330" i="3" s="1"/>
  <c r="K330" i="3" s="1"/>
  <c r="G1308" i="3"/>
  <c r="I1308" i="3" s="1"/>
  <c r="K1308" i="3" s="1"/>
  <c r="G823" i="3"/>
  <c r="I823" i="3" s="1"/>
  <c r="K823" i="3" s="1"/>
  <c r="G1307" i="3"/>
  <c r="I1307" i="3" s="1"/>
  <c r="K1307" i="3" s="1"/>
  <c r="G822" i="3"/>
  <c r="I822" i="3" s="1"/>
  <c r="K822" i="3" s="1"/>
  <c r="G598" i="3"/>
  <c r="I598" i="3" s="1"/>
  <c r="K598" i="3" s="1"/>
  <c r="G406" i="3"/>
  <c r="I406" i="3" s="1"/>
  <c r="K406" i="3" s="1"/>
  <c r="G328" i="3"/>
  <c r="I328" i="3" s="1"/>
  <c r="K328" i="3" s="1"/>
  <c r="AD8" i="12"/>
  <c r="G1306" i="3"/>
  <c r="I1306" i="3" s="1"/>
  <c r="K1306" i="3" s="1"/>
  <c r="G970" i="3"/>
  <c r="I970" i="3" s="1"/>
  <c r="K970" i="3" s="1"/>
  <c r="G405" i="3"/>
  <c r="I405" i="3" s="1"/>
  <c r="K405" i="3" s="1"/>
  <c r="G326" i="3"/>
  <c r="I326" i="3" s="1"/>
  <c r="K326" i="3" s="1"/>
  <c r="G268" i="3"/>
  <c r="G1305" i="3"/>
  <c r="I1305" i="3" s="1"/>
  <c r="K1305" i="3" s="1"/>
  <c r="G969" i="3"/>
  <c r="I969" i="3" s="1"/>
  <c r="K969" i="3" s="1"/>
  <c r="G596" i="3"/>
  <c r="I596" i="3" s="1"/>
  <c r="K596" i="3" s="1"/>
  <c r="G499" i="3"/>
  <c r="I499" i="3" s="1"/>
  <c r="K499" i="3" s="1"/>
  <c r="G404" i="3"/>
  <c r="I404" i="3" s="1"/>
  <c r="K404" i="3" s="1"/>
  <c r="G708" i="3"/>
  <c r="I708" i="3" s="1"/>
  <c r="K708" i="3" s="1"/>
  <c r="G594" i="3"/>
  <c r="I594" i="3" s="1"/>
  <c r="K594" i="3" s="1"/>
  <c r="G498" i="3"/>
  <c r="I498" i="3" s="1"/>
  <c r="K498" i="3" s="1"/>
  <c r="G262" i="3"/>
  <c r="G967" i="3"/>
  <c r="I967" i="3" s="1"/>
  <c r="K967" i="3" s="1"/>
  <c r="G707" i="3"/>
  <c r="I707" i="3" s="1"/>
  <c r="K707" i="3" s="1"/>
  <c r="G593" i="3"/>
  <c r="I593" i="3" s="1"/>
  <c r="K593" i="3" s="1"/>
  <c r="G493" i="3"/>
  <c r="I493" i="3" s="1"/>
  <c r="K493" i="3" s="1"/>
  <c r="G492" i="3"/>
  <c r="I492" i="3" s="1"/>
  <c r="K492" i="3" s="1"/>
  <c r="G260" i="3"/>
  <c r="G1137" i="3"/>
  <c r="I1137" i="3" s="1"/>
  <c r="K1137" i="3" s="1"/>
  <c r="G704" i="3"/>
  <c r="I704" i="3" s="1"/>
  <c r="K704" i="3" s="1"/>
  <c r="G491" i="3"/>
  <c r="I491" i="3" s="1"/>
  <c r="K491" i="3" s="1"/>
  <c r="G410" i="3"/>
  <c r="I410" i="3" s="1"/>
  <c r="K410" i="3" s="1"/>
  <c r="G1266" i="3"/>
  <c r="I1266" i="3" s="1"/>
  <c r="K1266" i="3" s="1"/>
  <c r="G925" i="3"/>
  <c r="I925" i="3" s="1"/>
  <c r="K925" i="3" s="1"/>
  <c r="G547" i="3"/>
  <c r="I547" i="3" s="1"/>
  <c r="K547" i="3" s="1"/>
  <c r="G449" i="3"/>
  <c r="I449" i="3" s="1"/>
  <c r="K449" i="3" s="1"/>
  <c r="G363" i="3"/>
  <c r="I363" i="3" s="1"/>
  <c r="K363" i="3" s="1"/>
  <c r="G289" i="3"/>
  <c r="I289" i="3" s="1"/>
  <c r="K289" i="3" s="1"/>
  <c r="G217" i="3"/>
  <c r="I217" i="3" s="1"/>
  <c r="K217" i="3" s="1"/>
  <c r="G167" i="3"/>
  <c r="I167" i="3" s="1"/>
  <c r="K167" i="3" s="1"/>
  <c r="G119" i="3"/>
  <c r="I119" i="3" s="1"/>
  <c r="K119" i="3" s="1"/>
  <c r="G69" i="3"/>
  <c r="G924" i="3"/>
  <c r="I924" i="3" s="1"/>
  <c r="K924" i="3" s="1"/>
  <c r="G778" i="3"/>
  <c r="I778" i="3" s="1"/>
  <c r="K778" i="3" s="1"/>
  <c r="G1088" i="3"/>
  <c r="I1088" i="3" s="1"/>
  <c r="K1088" i="3" s="1"/>
  <c r="G921" i="3"/>
  <c r="I921" i="3" s="1"/>
  <c r="K921" i="3" s="1"/>
  <c r="G783" i="3"/>
  <c r="I783" i="3" s="1"/>
  <c r="K783" i="3" s="1"/>
  <c r="G660" i="3"/>
  <c r="I660" i="3" s="1"/>
  <c r="K660" i="3" s="1"/>
  <c r="G551" i="3"/>
  <c r="I551" i="3" s="1"/>
  <c r="K551" i="3" s="1"/>
  <c r="G455" i="3"/>
  <c r="I455" i="3" s="1"/>
  <c r="K455" i="3" s="1"/>
  <c r="G117" i="3"/>
  <c r="I117" i="3" s="1"/>
  <c r="K117" i="3" s="1"/>
  <c r="G89" i="3"/>
  <c r="I89" i="3" s="1"/>
  <c r="K89" i="3" s="1"/>
  <c r="G63" i="3"/>
  <c r="G1269" i="3"/>
  <c r="I1269" i="3" s="1"/>
  <c r="K1269" i="3" s="1"/>
  <c r="G1087" i="3"/>
  <c r="I1087" i="3" s="1"/>
  <c r="K1087" i="3" s="1"/>
  <c r="G920" i="3"/>
  <c r="I920" i="3" s="1"/>
  <c r="K920" i="3" s="1"/>
  <c r="G782" i="3"/>
  <c r="I782" i="3" s="1"/>
  <c r="K782" i="3" s="1"/>
  <c r="G659" i="3"/>
  <c r="I659" i="3" s="1"/>
  <c r="K659" i="3" s="1"/>
  <c r="G360" i="3"/>
  <c r="I360" i="3" s="1"/>
  <c r="K360" i="3" s="1"/>
  <c r="G223" i="3"/>
  <c r="I223" i="3" s="1"/>
  <c r="K223" i="3" s="1"/>
  <c r="G169" i="3"/>
  <c r="I169" i="3" s="1"/>
  <c r="K169" i="3" s="1"/>
  <c r="G88" i="3"/>
  <c r="I88" i="3" s="1"/>
  <c r="K88" i="3" s="1"/>
  <c r="G62" i="3"/>
  <c r="G1268" i="3"/>
  <c r="I1268" i="3" s="1"/>
  <c r="K1268" i="3" s="1"/>
  <c r="G1086" i="3"/>
  <c r="I1086" i="3" s="1"/>
  <c r="K1086" i="3" s="1"/>
  <c r="G781" i="3"/>
  <c r="I781" i="3" s="1"/>
  <c r="K781" i="3" s="1"/>
  <c r="G453" i="3"/>
  <c r="I453" i="3" s="1"/>
  <c r="K453" i="3" s="1"/>
  <c r="G359" i="3"/>
  <c r="I359" i="3" s="1"/>
  <c r="K359" i="3" s="1"/>
  <c r="G290" i="3"/>
  <c r="I290" i="3" s="1"/>
  <c r="K290" i="3" s="1"/>
  <c r="G222" i="3"/>
  <c r="I222" i="3" s="1"/>
  <c r="K222" i="3" s="1"/>
  <c r="G168" i="3"/>
  <c r="I168" i="3" s="1"/>
  <c r="K168" i="3" s="1"/>
  <c r="G87" i="3"/>
  <c r="I87" i="3" s="1"/>
  <c r="K87" i="3" s="1"/>
  <c r="G1267" i="3"/>
  <c r="I1267" i="3" s="1"/>
  <c r="K1267" i="3" s="1"/>
  <c r="G1085" i="3"/>
  <c r="I1085" i="3" s="1"/>
  <c r="K1085" i="3" s="1"/>
  <c r="G663" i="3"/>
  <c r="I663" i="3" s="1"/>
  <c r="K663" i="3" s="1"/>
  <c r="G546" i="3"/>
  <c r="I546" i="3" s="1"/>
  <c r="K546" i="3" s="1"/>
  <c r="G450" i="3"/>
  <c r="I450" i="3" s="1"/>
  <c r="K450" i="3" s="1"/>
  <c r="G218" i="3"/>
  <c r="I218" i="3" s="1"/>
  <c r="K218" i="3" s="1"/>
  <c r="G161" i="3"/>
  <c r="I161" i="3" s="1"/>
  <c r="K161" i="3" s="1"/>
  <c r="G121" i="3"/>
  <c r="I121" i="3" s="1"/>
  <c r="K121" i="3" s="1"/>
  <c r="G64" i="3"/>
  <c r="G1261" i="3"/>
  <c r="I1261" i="3" s="1"/>
  <c r="K1261" i="3" s="1"/>
  <c r="G662" i="3"/>
  <c r="I662" i="3" s="1"/>
  <c r="K662" i="3" s="1"/>
  <c r="G448" i="3"/>
  <c r="I448" i="3" s="1"/>
  <c r="K448" i="3" s="1"/>
  <c r="G216" i="3"/>
  <c r="I216" i="3" s="1"/>
  <c r="K216" i="3" s="1"/>
  <c r="G120" i="3"/>
  <c r="I120" i="3" s="1"/>
  <c r="K120" i="3" s="1"/>
  <c r="G927" i="3"/>
  <c r="I927" i="3" s="1"/>
  <c r="K927" i="3" s="1"/>
  <c r="G661" i="3"/>
  <c r="I661" i="3" s="1"/>
  <c r="K661" i="3" s="1"/>
  <c r="G447" i="3"/>
  <c r="I447" i="3" s="1"/>
  <c r="K447" i="3" s="1"/>
  <c r="G367" i="3"/>
  <c r="I367" i="3" s="1"/>
  <c r="K367" i="3" s="1"/>
  <c r="G926" i="3"/>
  <c r="I926" i="3" s="1"/>
  <c r="K926" i="3" s="1"/>
  <c r="G656" i="3"/>
  <c r="I656" i="3" s="1"/>
  <c r="K656" i="3" s="1"/>
  <c r="G366" i="3"/>
  <c r="I366" i="3" s="1"/>
  <c r="K366" i="3" s="1"/>
  <c r="G287" i="3"/>
  <c r="I287" i="3" s="1"/>
  <c r="K287" i="3" s="1"/>
  <c r="G923" i="3"/>
  <c r="I923" i="3" s="1"/>
  <c r="K923" i="3" s="1"/>
  <c r="G365" i="3"/>
  <c r="I365" i="3" s="1"/>
  <c r="K365" i="3" s="1"/>
  <c r="G286" i="3"/>
  <c r="I286" i="3" s="1"/>
  <c r="K286" i="3" s="1"/>
  <c r="G92" i="3"/>
  <c r="I92" i="3" s="1"/>
  <c r="K92" i="3" s="1"/>
  <c r="G285" i="3"/>
  <c r="I285" i="3" s="1"/>
  <c r="K285" i="3" s="1"/>
  <c r="G166" i="3"/>
  <c r="I166" i="3" s="1"/>
  <c r="K166" i="3" s="1"/>
  <c r="G91" i="3"/>
  <c r="I91" i="3" s="1"/>
  <c r="K91" i="3" s="1"/>
  <c r="G70" i="3"/>
  <c r="G1092" i="3"/>
  <c r="I1092" i="3" s="1"/>
  <c r="K1092" i="3" s="1"/>
  <c r="G554" i="3"/>
  <c r="I554" i="3" s="1"/>
  <c r="K554" i="3" s="1"/>
  <c r="G362" i="3"/>
  <c r="I362" i="3" s="1"/>
  <c r="K362" i="3" s="1"/>
  <c r="G284" i="3"/>
  <c r="I284" i="3" s="1"/>
  <c r="K284" i="3" s="1"/>
  <c r="G90" i="3"/>
  <c r="I90" i="3" s="1"/>
  <c r="K90" i="3" s="1"/>
  <c r="G68" i="3"/>
  <c r="G1091" i="3"/>
  <c r="I1091" i="3" s="1"/>
  <c r="K1091" i="3" s="1"/>
  <c r="G553" i="3"/>
  <c r="I553" i="3" s="1"/>
  <c r="K553" i="3" s="1"/>
  <c r="G283" i="3"/>
  <c r="I283" i="3" s="1"/>
  <c r="K283" i="3" s="1"/>
  <c r="G221" i="3"/>
  <c r="I221" i="3" s="1"/>
  <c r="K221" i="3" s="1"/>
  <c r="G164" i="3"/>
  <c r="I164" i="3" s="1"/>
  <c r="K164" i="3" s="1"/>
  <c r="G124" i="3"/>
  <c r="I124" i="3" s="1"/>
  <c r="K124" i="3" s="1"/>
  <c r="G1264" i="3"/>
  <c r="I1264" i="3" s="1"/>
  <c r="K1264" i="3" s="1"/>
  <c r="G1090" i="3"/>
  <c r="I1090" i="3" s="1"/>
  <c r="K1090" i="3" s="1"/>
  <c r="G785" i="3"/>
  <c r="I785" i="3" s="1"/>
  <c r="K785" i="3" s="1"/>
  <c r="G552" i="3"/>
  <c r="I552" i="3" s="1"/>
  <c r="K552" i="3" s="1"/>
  <c r="G452" i="3"/>
  <c r="I452" i="3" s="1"/>
  <c r="K452" i="3" s="1"/>
  <c r="G282" i="3"/>
  <c r="I282" i="3" s="1"/>
  <c r="K282" i="3" s="1"/>
  <c r="G220" i="3"/>
  <c r="I220" i="3" s="1"/>
  <c r="K220" i="3" s="1"/>
  <c r="G163" i="3"/>
  <c r="I163" i="3" s="1"/>
  <c r="K163" i="3" s="1"/>
  <c r="G66" i="3"/>
  <c r="G1263" i="3"/>
  <c r="I1263" i="3" s="1"/>
  <c r="K1263" i="3" s="1"/>
  <c r="G1089" i="3"/>
  <c r="I1089" i="3" s="1"/>
  <c r="K1089" i="3" s="1"/>
  <c r="G784" i="3"/>
  <c r="I784" i="3" s="1"/>
  <c r="K784" i="3" s="1"/>
  <c r="G664" i="3"/>
  <c r="I664" i="3" s="1"/>
  <c r="K664" i="3" s="1"/>
  <c r="G548" i="3"/>
  <c r="I548" i="3" s="1"/>
  <c r="K548" i="3" s="1"/>
  <c r="G451" i="3"/>
  <c r="I451" i="3" s="1"/>
  <c r="K451" i="3" s="1"/>
  <c r="G219" i="3"/>
  <c r="I219" i="3" s="1"/>
  <c r="K219" i="3" s="1"/>
  <c r="G84" i="3"/>
  <c r="I84" i="3" s="1"/>
  <c r="K84" i="3" s="1"/>
  <c r="G65" i="3"/>
  <c r="G1290" i="3"/>
  <c r="I1290" i="3" s="1"/>
  <c r="K1290" i="3" s="1"/>
  <c r="G1108" i="3"/>
  <c r="I1108" i="3" s="1"/>
  <c r="K1108" i="3" s="1"/>
  <c r="G948" i="3"/>
  <c r="I948" i="3" s="1"/>
  <c r="K948" i="3" s="1"/>
  <c r="G803" i="3"/>
  <c r="I803" i="3" s="1"/>
  <c r="K803" i="3" s="1"/>
  <c r="G681" i="3"/>
  <c r="I681" i="3" s="1"/>
  <c r="K681" i="3" s="1"/>
  <c r="G571" i="3"/>
  <c r="I571" i="3" s="1"/>
  <c r="K571" i="3" s="1"/>
  <c r="G241" i="3"/>
  <c r="I241" i="3" s="1"/>
  <c r="K241" i="3" s="1"/>
  <c r="G191" i="3"/>
  <c r="I191" i="3" s="1"/>
  <c r="K191" i="3" s="1"/>
  <c r="G143" i="3"/>
  <c r="I143" i="3" s="1"/>
  <c r="K143" i="3" s="1"/>
  <c r="G1289" i="3"/>
  <c r="I1289" i="3" s="1"/>
  <c r="K1289" i="3" s="1"/>
  <c r="G1107" i="3"/>
  <c r="I1107" i="3" s="1"/>
  <c r="K1107" i="3" s="1"/>
  <c r="G947" i="3"/>
  <c r="I947" i="3" s="1"/>
  <c r="K947" i="3" s="1"/>
  <c r="G802" i="3"/>
  <c r="I802" i="3" s="1"/>
  <c r="K802" i="3" s="1"/>
  <c r="G1286" i="3"/>
  <c r="I1286" i="3" s="1"/>
  <c r="K1286" i="3" s="1"/>
  <c r="G686" i="3"/>
  <c r="I686" i="3" s="1"/>
  <c r="K686" i="3" s="1"/>
  <c r="G470" i="3"/>
  <c r="I470" i="3" s="1"/>
  <c r="K470" i="3" s="1"/>
  <c r="G388" i="3"/>
  <c r="I388" i="3" s="1"/>
  <c r="K388" i="3" s="1"/>
  <c r="G307" i="3"/>
  <c r="I307" i="3" s="1"/>
  <c r="K307" i="3" s="1"/>
  <c r="G239" i="3"/>
  <c r="I239" i="3" s="1"/>
  <c r="K239" i="3" s="1"/>
  <c r="G185" i="3"/>
  <c r="I185" i="3" s="1"/>
  <c r="K185" i="3" s="1"/>
  <c r="G144" i="3"/>
  <c r="I144" i="3" s="1"/>
  <c r="K144" i="3" s="1"/>
  <c r="G1285" i="3"/>
  <c r="I1285" i="3" s="1"/>
  <c r="K1285" i="3" s="1"/>
  <c r="G685" i="3"/>
  <c r="I685" i="3" s="1"/>
  <c r="K685" i="3" s="1"/>
  <c r="G576" i="3"/>
  <c r="I576" i="3" s="1"/>
  <c r="K576" i="3" s="1"/>
  <c r="G469" i="3"/>
  <c r="I469" i="3" s="1"/>
  <c r="K469" i="3" s="1"/>
  <c r="G386" i="3"/>
  <c r="I386" i="3" s="1"/>
  <c r="K386" i="3" s="1"/>
  <c r="G306" i="3"/>
  <c r="I306" i="3" s="1"/>
  <c r="K306" i="3" s="1"/>
  <c r="G238" i="3"/>
  <c r="I238" i="3" s="1"/>
  <c r="K238" i="3" s="1"/>
  <c r="G184" i="3"/>
  <c r="I184" i="3" s="1"/>
  <c r="K184" i="3" s="1"/>
  <c r="G142" i="3"/>
  <c r="I142" i="3" s="1"/>
  <c r="K142" i="3" s="1"/>
  <c r="G946" i="3"/>
  <c r="I946" i="3" s="1"/>
  <c r="K946" i="3" s="1"/>
  <c r="G684" i="3"/>
  <c r="I684" i="3" s="1"/>
  <c r="K684" i="3" s="1"/>
  <c r="G575" i="3"/>
  <c r="I575" i="3" s="1"/>
  <c r="K575" i="3" s="1"/>
  <c r="G385" i="3"/>
  <c r="I385" i="3" s="1"/>
  <c r="K385" i="3" s="1"/>
  <c r="G305" i="3"/>
  <c r="I305" i="3" s="1"/>
  <c r="K305" i="3" s="1"/>
  <c r="G183" i="3"/>
  <c r="I183" i="3" s="1"/>
  <c r="K183" i="3" s="1"/>
  <c r="G141" i="3"/>
  <c r="I141" i="3" s="1"/>
  <c r="K141" i="3" s="1"/>
  <c r="G1283" i="3"/>
  <c r="I1283" i="3" s="1"/>
  <c r="K1283" i="3" s="1"/>
  <c r="G1288" i="3"/>
  <c r="I1288" i="3" s="1"/>
  <c r="K1288" i="3" s="1"/>
  <c r="G1110" i="3"/>
  <c r="I1110" i="3" s="1"/>
  <c r="K1110" i="3" s="1"/>
  <c r="G805" i="3"/>
  <c r="I805" i="3" s="1"/>
  <c r="K805" i="3" s="1"/>
  <c r="G682" i="3"/>
  <c r="I682" i="3" s="1"/>
  <c r="K682" i="3" s="1"/>
  <c r="G568" i="3"/>
  <c r="I568" i="3" s="1"/>
  <c r="K568" i="3" s="1"/>
  <c r="G471" i="3"/>
  <c r="I471" i="3" s="1"/>
  <c r="K471" i="3" s="1"/>
  <c r="G312" i="3"/>
  <c r="I312" i="3" s="1"/>
  <c r="K312" i="3" s="1"/>
  <c r="G139" i="3"/>
  <c r="I139" i="3" s="1"/>
  <c r="K139" i="3" s="1"/>
  <c r="G804" i="3"/>
  <c r="I804" i="3" s="1"/>
  <c r="K804" i="3" s="1"/>
  <c r="G680" i="3"/>
  <c r="I680" i="3" s="1"/>
  <c r="K680" i="3" s="1"/>
  <c r="G311" i="3"/>
  <c r="I311" i="3" s="1"/>
  <c r="K311" i="3" s="1"/>
  <c r="G801" i="3"/>
  <c r="I801" i="3" s="1"/>
  <c r="K801" i="3" s="1"/>
  <c r="G679" i="3"/>
  <c r="I679" i="3" s="1"/>
  <c r="K679" i="3" s="1"/>
  <c r="G389" i="3"/>
  <c r="I389" i="3" s="1"/>
  <c r="K389" i="3" s="1"/>
  <c r="G310" i="3"/>
  <c r="I310" i="3" s="1"/>
  <c r="K310" i="3" s="1"/>
  <c r="G800" i="3"/>
  <c r="I800" i="3" s="1"/>
  <c r="K800" i="3" s="1"/>
  <c r="G309" i="3"/>
  <c r="I309" i="3" s="1"/>
  <c r="K309" i="3" s="1"/>
  <c r="G190" i="3"/>
  <c r="I190" i="3" s="1"/>
  <c r="K190" i="3" s="1"/>
  <c r="G944" i="3"/>
  <c r="I944" i="3" s="1"/>
  <c r="K944" i="3" s="1"/>
  <c r="G383" i="3"/>
  <c r="I383" i="3" s="1"/>
  <c r="K383" i="3" s="1"/>
  <c r="G308" i="3"/>
  <c r="I308" i="3" s="1"/>
  <c r="K308" i="3" s="1"/>
  <c r="G246" i="3"/>
  <c r="I246" i="3" s="1"/>
  <c r="K246" i="3" s="1"/>
  <c r="G189" i="3"/>
  <c r="I189" i="3" s="1"/>
  <c r="K189" i="3" s="1"/>
  <c r="G943" i="3"/>
  <c r="I943" i="3" s="1"/>
  <c r="K943" i="3" s="1"/>
  <c r="G382" i="3"/>
  <c r="I382" i="3" s="1"/>
  <c r="K382" i="3" s="1"/>
  <c r="G304" i="3"/>
  <c r="I304" i="3" s="1"/>
  <c r="K304" i="3" s="1"/>
  <c r="G245" i="3"/>
  <c r="I245" i="3" s="1"/>
  <c r="K245" i="3" s="1"/>
  <c r="G188" i="3"/>
  <c r="I188" i="3" s="1"/>
  <c r="K188" i="3" s="1"/>
  <c r="G942" i="3"/>
  <c r="I942" i="3" s="1"/>
  <c r="K942" i="3" s="1"/>
  <c r="G573" i="3"/>
  <c r="I573" i="3" s="1"/>
  <c r="K573" i="3" s="1"/>
  <c r="G476" i="3"/>
  <c r="I476" i="3" s="1"/>
  <c r="K476" i="3" s="1"/>
  <c r="G381" i="3"/>
  <c r="I381" i="3" s="1"/>
  <c r="K381" i="3" s="1"/>
  <c r="G147" i="3"/>
  <c r="I147" i="3" s="1"/>
  <c r="K147" i="3" s="1"/>
  <c r="G572" i="3"/>
  <c r="I572" i="3" s="1"/>
  <c r="K572" i="3" s="1"/>
  <c r="G475" i="3"/>
  <c r="I475" i="3" s="1"/>
  <c r="K475" i="3" s="1"/>
  <c r="G243" i="3"/>
  <c r="I243" i="3" s="1"/>
  <c r="K243" i="3" s="1"/>
  <c r="G186" i="3"/>
  <c r="I186" i="3" s="1"/>
  <c r="K186" i="3" s="1"/>
  <c r="G146" i="3"/>
  <c r="I146" i="3" s="1"/>
  <c r="K146" i="3" s="1"/>
  <c r="G1112" i="3"/>
  <c r="I1112" i="3" s="1"/>
  <c r="K1112" i="3" s="1"/>
  <c r="G807" i="3"/>
  <c r="I807" i="3" s="1"/>
  <c r="K807" i="3" s="1"/>
  <c r="G242" i="3"/>
  <c r="I242" i="3" s="1"/>
  <c r="K242" i="3" s="1"/>
  <c r="G145" i="3"/>
  <c r="I145" i="3" s="1"/>
  <c r="K145" i="3" s="1"/>
  <c r="G1291" i="3"/>
  <c r="I1291" i="3" s="1"/>
  <c r="K1291" i="3" s="1"/>
  <c r="G1111" i="3"/>
  <c r="I1111" i="3" s="1"/>
  <c r="K1111" i="3" s="1"/>
  <c r="G806" i="3"/>
  <c r="I806" i="3" s="1"/>
  <c r="K806" i="3" s="1"/>
  <c r="G683" i="3"/>
  <c r="I683" i="3" s="1"/>
  <c r="K683" i="3" s="1"/>
  <c r="G569" i="3"/>
  <c r="I569" i="3" s="1"/>
  <c r="K569" i="3" s="1"/>
  <c r="G472" i="3"/>
  <c r="I472" i="3" s="1"/>
  <c r="K472" i="3" s="1"/>
  <c r="G1254" i="3"/>
  <c r="I1254" i="3" s="1"/>
  <c r="K1254" i="3" s="1"/>
  <c r="G1082" i="3"/>
  <c r="I1082" i="3" s="1"/>
  <c r="K1082" i="3" s="1"/>
  <c r="G913" i="3"/>
  <c r="I913" i="3" s="1"/>
  <c r="K913" i="3" s="1"/>
  <c r="G767" i="3"/>
  <c r="I767" i="3" s="1"/>
  <c r="K767" i="3" s="1"/>
  <c r="G645" i="3"/>
  <c r="I645" i="3" s="1"/>
  <c r="K645" i="3" s="1"/>
  <c r="G535" i="3"/>
  <c r="I535" i="3" s="1"/>
  <c r="K535" i="3" s="1"/>
  <c r="G437" i="3"/>
  <c r="I437" i="3" s="1"/>
  <c r="K437" i="3" s="1"/>
  <c r="G351" i="3"/>
  <c r="I351" i="3" s="1"/>
  <c r="K351" i="3" s="1"/>
  <c r="G155" i="3"/>
  <c r="I155" i="3" s="1"/>
  <c r="K155" i="3" s="1"/>
  <c r="G107" i="3"/>
  <c r="I107" i="3" s="1"/>
  <c r="K107" i="3" s="1"/>
  <c r="G81" i="3"/>
  <c r="I81" i="3" s="1"/>
  <c r="K81" i="3" s="1"/>
  <c r="G57" i="3"/>
  <c r="G45" i="3"/>
  <c r="I45" i="3" s="1"/>
  <c r="K45" i="3" s="1"/>
  <c r="G31" i="3"/>
  <c r="G19" i="3"/>
  <c r="G1253" i="3"/>
  <c r="I1253" i="3" s="1"/>
  <c r="K1253" i="3" s="1"/>
  <c r="G1256" i="3"/>
  <c r="I1256" i="3" s="1"/>
  <c r="K1256" i="3" s="1"/>
  <c r="G1074" i="3"/>
  <c r="I1074" i="3" s="1"/>
  <c r="K1074" i="3" s="1"/>
  <c r="G769" i="3"/>
  <c r="I769" i="3" s="1"/>
  <c r="K769" i="3" s="1"/>
  <c r="G647" i="3"/>
  <c r="I647" i="3" s="1"/>
  <c r="K647" i="3" s="1"/>
  <c r="G538" i="3"/>
  <c r="I538" i="3" s="1"/>
  <c r="K538" i="3" s="1"/>
  <c r="G442" i="3"/>
  <c r="I442" i="3" s="1"/>
  <c r="K442" i="3" s="1"/>
  <c r="G348" i="3"/>
  <c r="I348" i="3" s="1"/>
  <c r="K348" i="3" s="1"/>
  <c r="G279" i="3"/>
  <c r="I279" i="3" s="1"/>
  <c r="K279" i="3" s="1"/>
  <c r="G76" i="3"/>
  <c r="I76" i="3" s="1"/>
  <c r="K76" i="3" s="1"/>
  <c r="G48" i="3"/>
  <c r="I48" i="3" s="1"/>
  <c r="K48" i="3" s="1"/>
  <c r="G33" i="3"/>
  <c r="G20" i="3"/>
  <c r="G1255" i="3"/>
  <c r="I1255" i="3" s="1"/>
  <c r="K1255" i="3" s="1"/>
  <c r="G768" i="3"/>
  <c r="I768" i="3" s="1"/>
  <c r="K768" i="3" s="1"/>
  <c r="G646" i="3"/>
  <c r="I646" i="3" s="1"/>
  <c r="K646" i="3" s="1"/>
  <c r="G537" i="3"/>
  <c r="I537" i="3" s="1"/>
  <c r="K537" i="3" s="1"/>
  <c r="G210" i="3"/>
  <c r="I210" i="3" s="1"/>
  <c r="K210" i="3" s="1"/>
  <c r="G156" i="3"/>
  <c r="I156" i="3" s="1"/>
  <c r="K156" i="3" s="1"/>
  <c r="G114" i="3"/>
  <c r="I114" i="3" s="1"/>
  <c r="K114" i="3" s="1"/>
  <c r="G75" i="3"/>
  <c r="I75" i="3" s="1"/>
  <c r="K75" i="3" s="1"/>
  <c r="G47" i="3"/>
  <c r="I47" i="3" s="1"/>
  <c r="K47" i="3" s="1"/>
  <c r="G32" i="3"/>
  <c r="G18" i="3"/>
  <c r="G1252" i="3"/>
  <c r="I1252" i="3" s="1"/>
  <c r="K1252" i="3" s="1"/>
  <c r="G536" i="3"/>
  <c r="I536" i="3" s="1"/>
  <c r="K536" i="3" s="1"/>
  <c r="G440" i="3"/>
  <c r="I440" i="3" s="1"/>
  <c r="K440" i="3" s="1"/>
  <c r="G276" i="3"/>
  <c r="I276" i="3" s="1"/>
  <c r="K276" i="3" s="1"/>
  <c r="G209" i="3"/>
  <c r="I209" i="3" s="1"/>
  <c r="K209" i="3" s="1"/>
  <c r="G154" i="3"/>
  <c r="I154" i="3" s="1"/>
  <c r="K154" i="3" s="1"/>
  <c r="G113" i="3"/>
  <c r="I113" i="3" s="1"/>
  <c r="K113" i="3" s="1"/>
  <c r="G74" i="3"/>
  <c r="I74" i="3" s="1"/>
  <c r="K74" i="3" s="1"/>
  <c r="G59" i="3"/>
  <c r="G30" i="3"/>
  <c r="G17" i="3"/>
  <c r="G1251" i="3"/>
  <c r="I1251" i="3" s="1"/>
  <c r="K1251" i="3" s="1"/>
  <c r="G916" i="3"/>
  <c r="I916" i="3" s="1"/>
  <c r="K916" i="3" s="1"/>
  <c r="G1080" i="3"/>
  <c r="I1080" i="3" s="1"/>
  <c r="K1080" i="3" s="1"/>
  <c r="G909" i="3"/>
  <c r="I909" i="3" s="1"/>
  <c r="K909" i="3" s="1"/>
  <c r="G353" i="3"/>
  <c r="I353" i="3" s="1"/>
  <c r="K353" i="3" s="1"/>
  <c r="G274" i="3"/>
  <c r="I274" i="3" s="1"/>
  <c r="K274" i="3" s="1"/>
  <c r="G80" i="3"/>
  <c r="I80" i="3" s="1"/>
  <c r="K80" i="3" s="1"/>
  <c r="G22" i="3"/>
  <c r="G1079" i="3"/>
  <c r="I1079" i="3" s="1"/>
  <c r="K1079" i="3" s="1"/>
  <c r="G543" i="3"/>
  <c r="I543" i="3" s="1"/>
  <c r="K543" i="3" s="1"/>
  <c r="G352" i="3"/>
  <c r="I352" i="3" s="1"/>
  <c r="K352" i="3" s="1"/>
  <c r="G273" i="3"/>
  <c r="I273" i="3" s="1"/>
  <c r="K273" i="3" s="1"/>
  <c r="G158" i="3"/>
  <c r="I158" i="3" s="1"/>
  <c r="K158" i="3" s="1"/>
  <c r="G79" i="3"/>
  <c r="G58" i="3"/>
  <c r="G41" i="3"/>
  <c r="I41" i="3" s="1"/>
  <c r="K41" i="3" s="1"/>
  <c r="G21" i="3"/>
  <c r="G1078" i="3"/>
  <c r="I1078" i="3" s="1"/>
  <c r="K1078" i="3" s="1"/>
  <c r="G774" i="3"/>
  <c r="I774" i="3" s="1"/>
  <c r="K774" i="3" s="1"/>
  <c r="G542" i="3"/>
  <c r="I542" i="3" s="1"/>
  <c r="K542" i="3" s="1"/>
  <c r="G350" i="3"/>
  <c r="I350" i="3" s="1"/>
  <c r="K350" i="3" s="1"/>
  <c r="G272" i="3"/>
  <c r="I272" i="3" s="1"/>
  <c r="K272" i="3" s="1"/>
  <c r="G213" i="3"/>
  <c r="I213" i="3" s="1"/>
  <c r="K213" i="3" s="1"/>
  <c r="G153" i="3"/>
  <c r="I153" i="3" s="1"/>
  <c r="K153" i="3" s="1"/>
  <c r="G78" i="3"/>
  <c r="I78" i="3" s="1"/>
  <c r="K78" i="3" s="1"/>
  <c r="G16" i="3"/>
  <c r="G1257" i="3"/>
  <c r="I1257" i="3" s="1"/>
  <c r="K1257" i="3" s="1"/>
  <c r="G1077" i="3"/>
  <c r="I1077" i="3" s="1"/>
  <c r="K1077" i="3" s="1"/>
  <c r="G773" i="3"/>
  <c r="I773" i="3" s="1"/>
  <c r="K773" i="3" s="1"/>
  <c r="G541" i="3"/>
  <c r="I541" i="3" s="1"/>
  <c r="K541" i="3" s="1"/>
  <c r="G444" i="3"/>
  <c r="I444" i="3" s="1"/>
  <c r="K444" i="3" s="1"/>
  <c r="G349" i="3"/>
  <c r="I349" i="3" s="1"/>
  <c r="K349" i="3" s="1"/>
  <c r="G271" i="3"/>
  <c r="I271" i="3" s="1"/>
  <c r="G112" i="3"/>
  <c r="I112" i="3" s="1"/>
  <c r="K112" i="3" s="1"/>
  <c r="G77" i="3"/>
  <c r="I77" i="3" s="1"/>
  <c r="K77" i="3" s="1"/>
  <c r="G55" i="3"/>
  <c r="G35" i="3"/>
  <c r="G1250" i="3"/>
  <c r="I1250" i="3" s="1"/>
  <c r="K1250" i="3" s="1"/>
  <c r="G1076" i="3"/>
  <c r="I1076" i="3" s="1"/>
  <c r="K1076" i="3" s="1"/>
  <c r="G772" i="3"/>
  <c r="I772" i="3" s="1"/>
  <c r="K772" i="3" s="1"/>
  <c r="G653" i="3"/>
  <c r="I653" i="3" s="1"/>
  <c r="K653" i="3" s="1"/>
  <c r="G208" i="3"/>
  <c r="I208" i="3" s="1"/>
  <c r="K208" i="3" s="1"/>
  <c r="G151" i="3"/>
  <c r="I151" i="3" s="1"/>
  <c r="K151" i="3" s="1"/>
  <c r="G111" i="3"/>
  <c r="I111" i="3" s="1"/>
  <c r="K111" i="3" s="1"/>
  <c r="G73" i="3"/>
  <c r="I73" i="3" s="1"/>
  <c r="K73" i="3" s="1"/>
  <c r="G54" i="3"/>
  <c r="I54" i="3" s="1"/>
  <c r="K54" i="3" s="1"/>
  <c r="G34" i="3"/>
  <c r="G1075" i="3"/>
  <c r="I1075" i="3" s="1"/>
  <c r="K1075" i="3" s="1"/>
  <c r="G771" i="3"/>
  <c r="I771" i="3" s="1"/>
  <c r="K771" i="3" s="1"/>
  <c r="G439" i="3"/>
  <c r="I439" i="3" s="1"/>
  <c r="K439" i="3" s="1"/>
  <c r="G207" i="3"/>
  <c r="I207" i="3" s="1"/>
  <c r="K207" i="3" s="1"/>
  <c r="G150" i="3"/>
  <c r="I150" i="3" s="1"/>
  <c r="K150" i="3" s="1"/>
  <c r="G110" i="3"/>
  <c r="I110" i="3" s="1"/>
  <c r="K110" i="3" s="1"/>
  <c r="G53" i="3"/>
  <c r="G29" i="3"/>
  <c r="G915" i="3"/>
  <c r="I915" i="3" s="1"/>
  <c r="K915" i="3" s="1"/>
  <c r="G770" i="3"/>
  <c r="I770" i="3" s="1"/>
  <c r="K770" i="3" s="1"/>
  <c r="G206" i="3"/>
  <c r="I206" i="3" s="1"/>
  <c r="K206" i="3" s="1"/>
  <c r="G109" i="3"/>
  <c r="I109" i="3" s="1"/>
  <c r="K109" i="3" s="1"/>
  <c r="G52" i="3"/>
  <c r="I52" i="3" s="1"/>
  <c r="K52" i="3" s="1"/>
  <c r="G28" i="3"/>
  <c r="G914" i="3"/>
  <c r="I914" i="3" s="1"/>
  <c r="K914" i="3" s="1"/>
  <c r="G650" i="3"/>
  <c r="I650" i="3" s="1"/>
  <c r="K650" i="3" s="1"/>
  <c r="G436" i="3"/>
  <c r="I436" i="3" s="1"/>
  <c r="K436" i="3" s="1"/>
  <c r="G356" i="3"/>
  <c r="I356" i="3" s="1"/>
  <c r="K356" i="3" s="1"/>
  <c r="G27" i="3"/>
  <c r="G911" i="3"/>
  <c r="I911" i="3" s="1"/>
  <c r="K911" i="3" s="1"/>
  <c r="G649" i="3"/>
  <c r="I649" i="3" s="1"/>
  <c r="K649" i="3" s="1"/>
  <c r="G355" i="3"/>
  <c r="I355" i="3" s="1"/>
  <c r="K355" i="3" s="1"/>
  <c r="G106" i="3"/>
  <c r="I106" i="3" s="1"/>
  <c r="K106" i="3" s="1"/>
  <c r="G44" i="3"/>
  <c r="I44" i="3" s="1"/>
  <c r="K44" i="3" s="1"/>
  <c r="G24" i="3"/>
  <c r="G910" i="3"/>
  <c r="I910" i="3" s="1"/>
  <c r="K910" i="3" s="1"/>
  <c r="G275" i="3"/>
  <c r="I275" i="3" s="1"/>
  <c r="K275" i="3" s="1"/>
  <c r="G43" i="3"/>
  <c r="I43" i="3" s="1"/>
  <c r="K43" i="3" s="1"/>
  <c r="G23" i="3"/>
  <c r="G1302" i="3"/>
  <c r="I1302" i="3" s="1"/>
  <c r="K1302" i="3" s="1"/>
  <c r="G1120" i="3"/>
  <c r="I1120" i="3" s="1"/>
  <c r="K1120" i="3" s="1"/>
  <c r="G960" i="3"/>
  <c r="I960" i="3" s="1"/>
  <c r="K960" i="3" s="1"/>
  <c r="G815" i="3"/>
  <c r="I815" i="3" s="1"/>
  <c r="K815" i="3" s="1"/>
  <c r="G693" i="3"/>
  <c r="I693" i="3" s="1"/>
  <c r="K693" i="3" s="1"/>
  <c r="G399" i="3"/>
  <c r="I399" i="3" s="1"/>
  <c r="K399" i="3" s="1"/>
  <c r="G315" i="3"/>
  <c r="I315" i="3" s="1"/>
  <c r="K315" i="3" s="1"/>
  <c r="G253" i="3"/>
  <c r="G1301" i="3"/>
  <c r="I1301" i="3" s="1"/>
  <c r="K1301" i="3" s="1"/>
  <c r="G1119" i="3"/>
  <c r="I1119" i="3" s="1"/>
  <c r="K1119" i="3" s="1"/>
  <c r="G959" i="3"/>
  <c r="I959" i="3" s="1"/>
  <c r="K959" i="3" s="1"/>
  <c r="G814" i="3"/>
  <c r="I814" i="3" s="1"/>
  <c r="K814" i="3" s="1"/>
  <c r="G1300" i="3"/>
  <c r="I1300" i="3" s="1"/>
  <c r="K1300" i="3" s="1"/>
  <c r="G579" i="3"/>
  <c r="I579" i="3" s="1"/>
  <c r="K579" i="3" s="1"/>
  <c r="G483" i="3"/>
  <c r="I483" i="3" s="1"/>
  <c r="K483" i="3" s="1"/>
  <c r="G320" i="3"/>
  <c r="I320" i="3" s="1"/>
  <c r="K320" i="3" s="1"/>
  <c r="G252" i="3"/>
  <c r="G198" i="3"/>
  <c r="G1299" i="3"/>
  <c r="I1299" i="3" s="1"/>
  <c r="K1299" i="3" s="1"/>
  <c r="G812" i="3"/>
  <c r="I812" i="3" s="1"/>
  <c r="K812" i="3" s="1"/>
  <c r="G482" i="3"/>
  <c r="I482" i="3" s="1"/>
  <c r="K482" i="3" s="1"/>
  <c r="G251" i="3"/>
  <c r="G197" i="3"/>
  <c r="G1298" i="3"/>
  <c r="I1298" i="3" s="1"/>
  <c r="K1298" i="3" s="1"/>
  <c r="G811" i="3"/>
  <c r="I811" i="3" s="1"/>
  <c r="K811" i="3" s="1"/>
  <c r="G697" i="3"/>
  <c r="I697" i="3" s="1"/>
  <c r="K697" i="3" s="1"/>
  <c r="G481" i="3"/>
  <c r="I481" i="3" s="1"/>
  <c r="K481" i="3" s="1"/>
  <c r="G398" i="3"/>
  <c r="I398" i="3" s="1"/>
  <c r="K398" i="3" s="1"/>
  <c r="G318" i="3"/>
  <c r="I318" i="3" s="1"/>
  <c r="K318" i="3" s="1"/>
  <c r="G1297" i="3"/>
  <c r="I1297" i="3" s="1"/>
  <c r="K1297" i="3" s="1"/>
  <c r="G961" i="3"/>
  <c r="I961" i="3" s="1"/>
  <c r="K961" i="3" s="1"/>
  <c r="G810" i="3"/>
  <c r="I810" i="3" s="1"/>
  <c r="K810" i="3" s="1"/>
  <c r="G956" i="3"/>
  <c r="I956" i="3" s="1"/>
  <c r="K956" i="3" s="1"/>
  <c r="G585" i="3"/>
  <c r="I585" i="3" s="1"/>
  <c r="K585" i="3" s="1"/>
  <c r="G488" i="3"/>
  <c r="I488" i="3" s="1"/>
  <c r="K488" i="3" s="1"/>
  <c r="G393" i="3"/>
  <c r="I393" i="3" s="1"/>
  <c r="K393" i="3" s="1"/>
  <c r="G256" i="3"/>
  <c r="G584" i="3"/>
  <c r="I584" i="3" s="1"/>
  <c r="K584" i="3" s="1"/>
  <c r="G487" i="3"/>
  <c r="I487" i="3" s="1"/>
  <c r="K487" i="3" s="1"/>
  <c r="G392" i="3"/>
  <c r="I392" i="3" s="1"/>
  <c r="K392" i="3" s="1"/>
  <c r="G255" i="3"/>
  <c r="G195" i="3"/>
  <c r="G1126" i="3"/>
  <c r="I1126" i="3" s="1"/>
  <c r="K1126" i="3" s="1"/>
  <c r="G954" i="3"/>
  <c r="I954" i="3" s="1"/>
  <c r="K954" i="3" s="1"/>
  <c r="G696" i="3"/>
  <c r="I696" i="3" s="1"/>
  <c r="K696" i="3" s="1"/>
  <c r="G254" i="3"/>
  <c r="G194" i="3"/>
  <c r="G1125" i="3"/>
  <c r="I1125" i="3" s="1"/>
  <c r="K1125" i="3" s="1"/>
  <c r="G953" i="3"/>
  <c r="I953" i="3" s="1"/>
  <c r="K953" i="3" s="1"/>
  <c r="G695" i="3"/>
  <c r="I695" i="3" s="1"/>
  <c r="K695" i="3" s="1"/>
  <c r="G581" i="3"/>
  <c r="I581" i="3" s="1"/>
  <c r="K581" i="3" s="1"/>
  <c r="G484" i="3"/>
  <c r="I484" i="3" s="1"/>
  <c r="K484" i="3" s="1"/>
  <c r="G249" i="3"/>
  <c r="G580" i="3"/>
  <c r="I580" i="3" s="1"/>
  <c r="K580" i="3" s="1"/>
  <c r="G480" i="3"/>
  <c r="I480" i="3" s="1"/>
  <c r="K480" i="3" s="1"/>
  <c r="G1123" i="3"/>
  <c r="I1123" i="3" s="1"/>
  <c r="K1123" i="3" s="1"/>
  <c r="G818" i="3"/>
  <c r="I818" i="3" s="1"/>
  <c r="K818" i="3" s="1"/>
  <c r="G692" i="3"/>
  <c r="I692" i="3" s="1"/>
  <c r="K692" i="3" s="1"/>
  <c r="G323" i="3"/>
  <c r="I323" i="3" s="1"/>
  <c r="K323" i="3" s="1"/>
  <c r="G1296" i="3"/>
  <c r="I1296" i="3" s="1"/>
  <c r="K1296" i="3" s="1"/>
  <c r="G1122" i="3"/>
  <c r="I1122" i="3" s="1"/>
  <c r="K1122" i="3" s="1"/>
  <c r="G397" i="3"/>
  <c r="I397" i="3" s="1"/>
  <c r="K397" i="3" s="1"/>
  <c r="G322" i="3"/>
  <c r="I322" i="3" s="1"/>
  <c r="K322" i="3" s="1"/>
  <c r="G1295" i="3"/>
  <c r="I1295" i="3" s="1"/>
  <c r="K1295" i="3" s="1"/>
  <c r="G1121" i="3"/>
  <c r="I1121" i="3" s="1"/>
  <c r="K1121" i="3" s="1"/>
  <c r="G816" i="3"/>
  <c r="I816" i="3" s="1"/>
  <c r="K816" i="3" s="1"/>
  <c r="G690" i="3"/>
  <c r="I690" i="3" s="1"/>
  <c r="K690" i="3" s="1"/>
  <c r="G396" i="3"/>
  <c r="I396" i="3" s="1"/>
  <c r="K396" i="3" s="1"/>
  <c r="G321" i="3"/>
  <c r="I321" i="3" s="1"/>
  <c r="K321" i="3" s="1"/>
  <c r="G958" i="3"/>
  <c r="I958" i="3" s="1"/>
  <c r="K958" i="3" s="1"/>
  <c r="G689" i="3"/>
  <c r="I689" i="3" s="1"/>
  <c r="K689" i="3" s="1"/>
  <c r="G587" i="3"/>
  <c r="I587" i="3" s="1"/>
  <c r="K587" i="3" s="1"/>
  <c r="G395" i="3"/>
  <c r="I395" i="3" s="1"/>
  <c r="K395" i="3" s="1"/>
  <c r="G317" i="3"/>
  <c r="I317" i="3" s="1"/>
  <c r="K317" i="3" s="1"/>
  <c r="G201" i="3"/>
  <c r="G957" i="3"/>
  <c r="I957" i="3" s="1"/>
  <c r="K957" i="3" s="1"/>
  <c r="G586" i="3"/>
  <c r="I586" i="3" s="1"/>
  <c r="K586" i="3" s="1"/>
  <c r="G257" i="3"/>
  <c r="G200" i="3"/>
  <c r="R59" i="3"/>
  <c r="E59" i="3" s="1"/>
  <c r="R53" i="3"/>
  <c r="E53" i="3" s="1"/>
  <c r="R58" i="3"/>
  <c r="E58" i="3" s="1"/>
  <c r="G1833" i="3"/>
  <c r="I1833" i="3" s="1"/>
  <c r="K1833" i="3" s="1"/>
  <c r="G1832" i="3"/>
  <c r="I1832" i="3" s="1"/>
  <c r="K1832" i="3" s="1"/>
  <c r="G1831" i="3"/>
  <c r="I1831" i="3" s="1"/>
  <c r="K1831" i="3" s="1"/>
  <c r="G1830" i="3"/>
  <c r="I1830" i="3" s="1"/>
  <c r="K1830" i="3" s="1"/>
  <c r="G1829" i="3"/>
  <c r="I1829" i="3" s="1"/>
  <c r="K1829" i="3" s="1"/>
  <c r="G1828" i="3"/>
  <c r="I1828" i="3" s="1"/>
  <c r="K1828" i="3" s="1"/>
  <c r="G1827" i="3"/>
  <c r="I1827" i="3" s="1"/>
  <c r="K1827" i="3" s="1"/>
  <c r="G1826" i="3"/>
  <c r="I1826" i="3" s="1"/>
  <c r="K1826" i="3" s="1"/>
  <c r="G1825" i="3"/>
  <c r="I1825" i="3" s="1"/>
  <c r="K1825" i="3" s="1"/>
  <c r="G1822" i="3"/>
  <c r="I1822" i="3" s="1"/>
  <c r="K1822" i="3" s="1"/>
  <c r="G1821" i="3"/>
  <c r="I1821" i="3" s="1"/>
  <c r="K1821" i="3" s="1"/>
  <c r="G1820" i="3"/>
  <c r="I1820" i="3" s="1"/>
  <c r="K1820" i="3" s="1"/>
  <c r="G1819" i="3"/>
  <c r="I1819" i="3" s="1"/>
  <c r="K1819" i="3" s="1"/>
  <c r="G1818" i="3"/>
  <c r="I1818" i="3" s="1"/>
  <c r="K1818" i="3" s="1"/>
  <c r="G1817" i="3"/>
  <c r="I1817" i="3" s="1"/>
  <c r="K1817" i="3" s="1"/>
  <c r="G1816" i="3"/>
  <c r="I1816" i="3" s="1"/>
  <c r="K1816" i="3" s="1"/>
  <c r="G1815" i="3"/>
  <c r="I1815" i="3" s="1"/>
  <c r="K1815" i="3" s="1"/>
  <c r="G1814" i="3"/>
  <c r="I1814" i="3" s="1"/>
  <c r="K1814" i="3" s="1"/>
  <c r="G1811" i="3"/>
  <c r="I1811" i="3" s="1"/>
  <c r="K1811" i="3" s="1"/>
  <c r="G1810" i="3"/>
  <c r="I1810" i="3" s="1"/>
  <c r="K1810" i="3" s="1"/>
  <c r="G1809" i="3"/>
  <c r="I1809" i="3" s="1"/>
  <c r="K1809" i="3" s="1"/>
  <c r="G1808" i="3"/>
  <c r="I1808" i="3" s="1"/>
  <c r="K1808" i="3" s="1"/>
  <c r="G1807" i="3"/>
  <c r="I1807" i="3" s="1"/>
  <c r="K1807" i="3" s="1"/>
  <c r="G1806" i="3"/>
  <c r="I1806" i="3" s="1"/>
  <c r="K1806" i="3" s="1"/>
  <c r="G1805" i="3"/>
  <c r="I1805" i="3" s="1"/>
  <c r="K1805" i="3" s="1"/>
  <c r="G1804" i="3"/>
  <c r="I1804" i="3" s="1"/>
  <c r="K1804" i="3" s="1"/>
  <c r="G1803" i="3"/>
  <c r="I1803" i="3" s="1"/>
  <c r="K1803" i="3" s="1"/>
  <c r="G1800" i="3"/>
  <c r="I1800" i="3" s="1"/>
  <c r="K1800" i="3" s="1"/>
  <c r="G1799" i="3"/>
  <c r="I1799" i="3" s="1"/>
  <c r="K1799" i="3" s="1"/>
  <c r="G1798" i="3"/>
  <c r="I1798" i="3" s="1"/>
  <c r="K1798" i="3" s="1"/>
  <c r="G1797" i="3"/>
  <c r="I1797" i="3" s="1"/>
  <c r="K1797" i="3" s="1"/>
  <c r="G1796" i="3"/>
  <c r="I1796" i="3" s="1"/>
  <c r="K1796" i="3" s="1"/>
  <c r="G1795" i="3"/>
  <c r="I1795" i="3" s="1"/>
  <c r="K1795" i="3" s="1"/>
  <c r="G1794" i="3"/>
  <c r="I1794" i="3" s="1"/>
  <c r="K1794" i="3" s="1"/>
  <c r="G1793" i="3"/>
  <c r="I1793" i="3" s="1"/>
  <c r="K1793" i="3" s="1"/>
  <c r="G1792" i="3"/>
  <c r="I1792" i="3" s="1"/>
  <c r="K1792" i="3" s="1"/>
  <c r="G1789" i="3"/>
  <c r="I1789" i="3" s="1"/>
  <c r="K1789" i="3" s="1"/>
  <c r="G1788" i="3"/>
  <c r="I1788" i="3" s="1"/>
  <c r="K1788" i="3" s="1"/>
  <c r="G1787" i="3"/>
  <c r="I1787" i="3" s="1"/>
  <c r="K1787" i="3" s="1"/>
  <c r="G1786" i="3"/>
  <c r="I1786" i="3" s="1"/>
  <c r="K1786" i="3" s="1"/>
  <c r="G1785" i="3"/>
  <c r="I1785" i="3" s="1"/>
  <c r="K1785" i="3" s="1"/>
  <c r="G1784" i="3"/>
  <c r="I1784" i="3" s="1"/>
  <c r="K1784" i="3" s="1"/>
  <c r="G1783" i="3"/>
  <c r="I1783" i="3" s="1"/>
  <c r="K1783" i="3" s="1"/>
  <c r="G1782" i="3"/>
  <c r="I1782" i="3" s="1"/>
  <c r="K1782" i="3" s="1"/>
  <c r="G1781" i="3"/>
  <c r="I1781" i="3" s="1"/>
  <c r="K1781" i="3" s="1"/>
  <c r="G1778" i="3"/>
  <c r="I1778" i="3" s="1"/>
  <c r="K1778" i="3" s="1"/>
  <c r="G1777" i="3"/>
  <c r="I1777" i="3" s="1"/>
  <c r="K1777" i="3" s="1"/>
  <c r="G1776" i="3"/>
  <c r="I1776" i="3" s="1"/>
  <c r="K1776" i="3" s="1"/>
  <c r="G1775" i="3"/>
  <c r="I1775" i="3" s="1"/>
  <c r="K1775" i="3" s="1"/>
  <c r="G1774" i="3"/>
  <c r="I1774" i="3" s="1"/>
  <c r="K1774" i="3" s="1"/>
  <c r="G1773" i="3"/>
  <c r="I1773" i="3" s="1"/>
  <c r="K1773" i="3" s="1"/>
  <c r="G1772" i="3"/>
  <c r="I1772" i="3" s="1"/>
  <c r="K1772" i="3" s="1"/>
  <c r="G1771" i="3"/>
  <c r="I1771" i="3" s="1"/>
  <c r="K1771" i="3" s="1"/>
  <c r="G1770" i="3"/>
  <c r="I1770" i="3" s="1"/>
  <c r="K1770" i="3" s="1"/>
  <c r="G1767" i="3"/>
  <c r="I1767" i="3" s="1"/>
  <c r="K1767" i="3" s="1"/>
  <c r="G1766" i="3"/>
  <c r="I1766" i="3" s="1"/>
  <c r="K1766" i="3" s="1"/>
  <c r="G1765" i="3"/>
  <c r="I1765" i="3" s="1"/>
  <c r="K1765" i="3" s="1"/>
  <c r="G1764" i="3"/>
  <c r="I1764" i="3" s="1"/>
  <c r="K1764" i="3" s="1"/>
  <c r="G1763" i="3"/>
  <c r="I1763" i="3" s="1"/>
  <c r="K1763" i="3" s="1"/>
  <c r="G1762" i="3"/>
  <c r="I1762" i="3" s="1"/>
  <c r="K1762" i="3" s="1"/>
  <c r="G1761" i="3"/>
  <c r="I1761" i="3" s="1"/>
  <c r="K1761" i="3" s="1"/>
  <c r="G1760" i="3"/>
  <c r="I1760" i="3" s="1"/>
  <c r="K1760" i="3" s="1"/>
  <c r="G1759" i="3"/>
  <c r="I1759" i="3" s="1"/>
  <c r="K1759" i="3" s="1"/>
  <c r="G1745" i="3"/>
  <c r="I1745" i="3" s="1"/>
  <c r="K1745" i="3" s="1"/>
  <c r="G1744" i="3"/>
  <c r="I1744" i="3" s="1"/>
  <c r="K1744" i="3" s="1"/>
  <c r="G1743" i="3"/>
  <c r="I1743" i="3" s="1"/>
  <c r="K1743" i="3" s="1"/>
  <c r="G1742" i="3"/>
  <c r="I1742" i="3" s="1"/>
  <c r="K1742" i="3" s="1"/>
  <c r="G1741" i="3"/>
  <c r="I1741" i="3" s="1"/>
  <c r="K1741" i="3" s="1"/>
  <c r="G1740" i="3"/>
  <c r="I1740" i="3" s="1"/>
  <c r="K1740" i="3" s="1"/>
  <c r="G1739" i="3"/>
  <c r="I1739" i="3" s="1"/>
  <c r="K1739" i="3" s="1"/>
  <c r="G1738" i="3"/>
  <c r="I1738" i="3" s="1"/>
  <c r="K1738" i="3" s="1"/>
  <c r="G1737" i="3"/>
  <c r="I1737" i="3" s="1"/>
  <c r="K1737" i="3" s="1"/>
  <c r="G1734" i="3"/>
  <c r="I1734" i="3" s="1"/>
  <c r="K1734" i="3" s="1"/>
  <c r="G1733" i="3"/>
  <c r="I1733" i="3" s="1"/>
  <c r="K1733" i="3" s="1"/>
  <c r="G1732" i="3"/>
  <c r="I1732" i="3" s="1"/>
  <c r="K1732" i="3" s="1"/>
  <c r="G1731" i="3"/>
  <c r="I1731" i="3" s="1"/>
  <c r="K1731" i="3" s="1"/>
  <c r="G1730" i="3"/>
  <c r="I1730" i="3" s="1"/>
  <c r="K1730" i="3" s="1"/>
  <c r="G1729" i="3"/>
  <c r="I1729" i="3" s="1"/>
  <c r="K1729" i="3" s="1"/>
  <c r="G1728" i="3"/>
  <c r="I1728" i="3" s="1"/>
  <c r="K1728" i="3" s="1"/>
  <c r="G1727" i="3"/>
  <c r="I1727" i="3" s="1"/>
  <c r="K1727" i="3" s="1"/>
  <c r="G1726" i="3"/>
  <c r="I1726" i="3" s="1"/>
  <c r="K1726" i="3" s="1"/>
  <c r="G1723" i="3"/>
  <c r="I1723" i="3" s="1"/>
  <c r="K1723" i="3" s="1"/>
  <c r="G1722" i="3"/>
  <c r="I1722" i="3" s="1"/>
  <c r="K1722" i="3" s="1"/>
  <c r="G1721" i="3"/>
  <c r="I1721" i="3" s="1"/>
  <c r="K1721" i="3" s="1"/>
  <c r="G1720" i="3"/>
  <c r="I1720" i="3" s="1"/>
  <c r="K1720" i="3" s="1"/>
  <c r="G1719" i="3"/>
  <c r="I1719" i="3" s="1"/>
  <c r="K1719" i="3" s="1"/>
  <c r="G1718" i="3"/>
  <c r="I1718" i="3" s="1"/>
  <c r="K1718" i="3" s="1"/>
  <c r="G1717" i="3"/>
  <c r="I1717" i="3" s="1"/>
  <c r="K1717" i="3" s="1"/>
  <c r="G1716" i="3"/>
  <c r="I1716" i="3" s="1"/>
  <c r="K1716" i="3" s="1"/>
  <c r="G1715" i="3"/>
  <c r="I1715" i="3" s="1"/>
  <c r="K1715" i="3" s="1"/>
  <c r="G1712" i="3"/>
  <c r="I1712" i="3" s="1"/>
  <c r="K1712" i="3" s="1"/>
  <c r="G1711" i="3"/>
  <c r="I1711" i="3" s="1"/>
  <c r="K1711" i="3" s="1"/>
  <c r="G1710" i="3"/>
  <c r="I1710" i="3" s="1"/>
  <c r="K1710" i="3" s="1"/>
  <c r="G1709" i="3"/>
  <c r="I1709" i="3" s="1"/>
  <c r="K1709" i="3" s="1"/>
  <c r="G1708" i="3"/>
  <c r="I1708" i="3" s="1"/>
  <c r="K1708" i="3" s="1"/>
  <c r="G1707" i="3"/>
  <c r="I1707" i="3" s="1"/>
  <c r="K1707" i="3" s="1"/>
  <c r="G1706" i="3"/>
  <c r="I1706" i="3" s="1"/>
  <c r="K1706" i="3" s="1"/>
  <c r="G1705" i="3"/>
  <c r="I1705" i="3" s="1"/>
  <c r="K1705" i="3" s="1"/>
  <c r="G1704" i="3"/>
  <c r="I1704" i="3" s="1"/>
  <c r="K1704" i="3" s="1"/>
  <c r="G1701" i="3"/>
  <c r="I1701" i="3" s="1"/>
  <c r="K1701" i="3" s="1"/>
  <c r="G1700" i="3"/>
  <c r="I1700" i="3" s="1"/>
  <c r="K1700" i="3" s="1"/>
  <c r="G1699" i="3"/>
  <c r="I1699" i="3" s="1"/>
  <c r="K1699" i="3" s="1"/>
  <c r="G1698" i="3"/>
  <c r="I1698" i="3" s="1"/>
  <c r="K1698" i="3" s="1"/>
  <c r="G1697" i="3"/>
  <c r="I1697" i="3" s="1"/>
  <c r="K1697" i="3" s="1"/>
  <c r="G1696" i="3"/>
  <c r="I1696" i="3" s="1"/>
  <c r="K1696" i="3" s="1"/>
  <c r="G1695" i="3"/>
  <c r="I1695" i="3" s="1"/>
  <c r="K1695" i="3" s="1"/>
  <c r="G1694" i="3"/>
  <c r="I1694" i="3" s="1"/>
  <c r="K1694" i="3" s="1"/>
  <c r="G1693" i="3"/>
  <c r="I1693" i="3" s="1"/>
  <c r="K1693" i="3" s="1"/>
  <c r="G1690" i="3"/>
  <c r="I1690" i="3" s="1"/>
  <c r="K1690" i="3" s="1"/>
  <c r="G1689" i="3"/>
  <c r="I1689" i="3" s="1"/>
  <c r="K1689" i="3" s="1"/>
  <c r="G1688" i="3"/>
  <c r="I1688" i="3" s="1"/>
  <c r="K1688" i="3" s="1"/>
  <c r="G1687" i="3"/>
  <c r="I1687" i="3" s="1"/>
  <c r="K1687" i="3" s="1"/>
  <c r="G1686" i="3"/>
  <c r="I1686" i="3" s="1"/>
  <c r="K1686" i="3" s="1"/>
  <c r="G1685" i="3"/>
  <c r="I1685" i="3" s="1"/>
  <c r="K1685" i="3" s="1"/>
  <c r="G1684" i="3"/>
  <c r="I1684" i="3" s="1"/>
  <c r="K1684" i="3" s="1"/>
  <c r="G1683" i="3"/>
  <c r="I1683" i="3" s="1"/>
  <c r="K1683" i="3" s="1"/>
  <c r="G1682" i="3"/>
  <c r="I1682" i="3" s="1"/>
  <c r="K1682" i="3" s="1"/>
  <c r="G1668" i="3"/>
  <c r="I1668" i="3" s="1"/>
  <c r="K1668" i="3" s="1"/>
  <c r="G1667" i="3"/>
  <c r="I1667" i="3" s="1"/>
  <c r="K1667" i="3" s="1"/>
  <c r="G1666" i="3"/>
  <c r="I1666" i="3" s="1"/>
  <c r="K1666" i="3" s="1"/>
  <c r="G1665" i="3"/>
  <c r="I1665" i="3" s="1"/>
  <c r="K1665" i="3" s="1"/>
  <c r="G1664" i="3"/>
  <c r="I1664" i="3" s="1"/>
  <c r="K1664" i="3" s="1"/>
  <c r="G1663" i="3"/>
  <c r="I1663" i="3" s="1"/>
  <c r="K1663" i="3" s="1"/>
  <c r="G1662" i="3"/>
  <c r="I1662" i="3" s="1"/>
  <c r="K1662" i="3" s="1"/>
  <c r="G1661" i="3"/>
  <c r="I1661" i="3" s="1"/>
  <c r="K1661" i="3" s="1"/>
  <c r="G1660" i="3"/>
  <c r="I1660" i="3" s="1"/>
  <c r="K1660" i="3" s="1"/>
  <c r="G1657" i="3"/>
  <c r="I1657" i="3" s="1"/>
  <c r="K1657" i="3" s="1"/>
  <c r="G1656" i="3"/>
  <c r="I1656" i="3" s="1"/>
  <c r="K1656" i="3" s="1"/>
  <c r="G1655" i="3"/>
  <c r="I1655" i="3" s="1"/>
  <c r="K1655" i="3" s="1"/>
  <c r="G1654" i="3"/>
  <c r="I1654" i="3" s="1"/>
  <c r="K1654" i="3" s="1"/>
  <c r="G1653" i="3"/>
  <c r="I1653" i="3" s="1"/>
  <c r="K1653" i="3" s="1"/>
  <c r="G1652" i="3"/>
  <c r="I1652" i="3" s="1"/>
  <c r="K1652" i="3" s="1"/>
  <c r="G1651" i="3"/>
  <c r="I1651" i="3" s="1"/>
  <c r="K1651" i="3" s="1"/>
  <c r="G1650" i="3"/>
  <c r="I1650" i="3" s="1"/>
  <c r="K1650" i="3" s="1"/>
  <c r="G1649" i="3"/>
  <c r="I1649" i="3" s="1"/>
  <c r="K1649" i="3" s="1"/>
  <c r="G1646" i="3"/>
  <c r="I1646" i="3" s="1"/>
  <c r="K1646" i="3" s="1"/>
  <c r="G1645" i="3"/>
  <c r="I1645" i="3" s="1"/>
  <c r="K1645" i="3" s="1"/>
  <c r="G1644" i="3"/>
  <c r="I1644" i="3" s="1"/>
  <c r="K1644" i="3" s="1"/>
  <c r="G1643" i="3"/>
  <c r="I1643" i="3" s="1"/>
  <c r="K1643" i="3" s="1"/>
  <c r="G1642" i="3"/>
  <c r="I1642" i="3" s="1"/>
  <c r="K1642" i="3" s="1"/>
  <c r="G1641" i="3"/>
  <c r="I1641" i="3" s="1"/>
  <c r="K1641" i="3" s="1"/>
  <c r="G1640" i="3"/>
  <c r="I1640" i="3" s="1"/>
  <c r="K1640" i="3" s="1"/>
  <c r="G1639" i="3"/>
  <c r="I1639" i="3" s="1"/>
  <c r="K1639" i="3" s="1"/>
  <c r="G1638" i="3"/>
  <c r="I1638" i="3" s="1"/>
  <c r="K1638" i="3" s="1"/>
  <c r="G1635" i="3"/>
  <c r="I1635" i="3" s="1"/>
  <c r="K1635" i="3" s="1"/>
  <c r="G1634" i="3"/>
  <c r="I1634" i="3" s="1"/>
  <c r="K1634" i="3" s="1"/>
  <c r="G1633" i="3"/>
  <c r="I1633" i="3" s="1"/>
  <c r="K1633" i="3" s="1"/>
  <c r="G1632" i="3"/>
  <c r="I1632" i="3" s="1"/>
  <c r="K1632" i="3" s="1"/>
  <c r="G1631" i="3"/>
  <c r="I1631" i="3" s="1"/>
  <c r="K1631" i="3" s="1"/>
  <c r="G1630" i="3"/>
  <c r="I1630" i="3" s="1"/>
  <c r="K1630" i="3" s="1"/>
  <c r="G1629" i="3"/>
  <c r="I1629" i="3" s="1"/>
  <c r="K1629" i="3" s="1"/>
  <c r="G1628" i="3"/>
  <c r="I1628" i="3" s="1"/>
  <c r="K1628" i="3" s="1"/>
  <c r="G1627" i="3"/>
  <c r="I1627" i="3" s="1"/>
  <c r="K1627" i="3" s="1"/>
  <c r="G1624" i="3"/>
  <c r="I1624" i="3" s="1"/>
  <c r="K1624" i="3" s="1"/>
  <c r="G1623" i="3"/>
  <c r="I1623" i="3" s="1"/>
  <c r="K1623" i="3" s="1"/>
  <c r="G1622" i="3"/>
  <c r="I1622" i="3" s="1"/>
  <c r="K1622" i="3" s="1"/>
  <c r="G1621" i="3"/>
  <c r="I1621" i="3" s="1"/>
  <c r="K1621" i="3" s="1"/>
  <c r="G1620" i="3"/>
  <c r="I1620" i="3" s="1"/>
  <c r="K1620" i="3" s="1"/>
  <c r="G1619" i="3"/>
  <c r="I1619" i="3" s="1"/>
  <c r="K1619" i="3" s="1"/>
  <c r="G1618" i="3"/>
  <c r="I1618" i="3" s="1"/>
  <c r="K1618" i="3" s="1"/>
  <c r="G1617" i="3"/>
  <c r="I1617" i="3" s="1"/>
  <c r="K1617" i="3" s="1"/>
  <c r="G1616" i="3"/>
  <c r="I1616" i="3" s="1"/>
  <c r="K1616" i="3" s="1"/>
  <c r="G2042" i="3"/>
  <c r="I2042" i="3" s="1"/>
  <c r="K2042" i="3" s="1"/>
  <c r="G2041" i="3"/>
  <c r="I2041" i="3" s="1"/>
  <c r="K2041" i="3" s="1"/>
  <c r="G2040" i="3"/>
  <c r="I2040" i="3" s="1"/>
  <c r="K2040" i="3" s="1"/>
  <c r="G2039" i="3"/>
  <c r="I2039" i="3" s="1"/>
  <c r="K2039" i="3" s="1"/>
  <c r="G2038" i="3"/>
  <c r="I2038" i="3" s="1"/>
  <c r="K2038" i="3" s="1"/>
  <c r="G2037" i="3"/>
  <c r="I2037" i="3" s="1"/>
  <c r="K2037" i="3" s="1"/>
  <c r="G2036" i="3"/>
  <c r="I2036" i="3" s="1"/>
  <c r="K2036" i="3" s="1"/>
  <c r="G2035" i="3"/>
  <c r="I2035" i="3" s="1"/>
  <c r="K2035" i="3" s="1"/>
  <c r="G2034" i="3"/>
  <c r="I2034" i="3" s="1"/>
  <c r="K2034" i="3" s="1"/>
  <c r="G2031" i="3"/>
  <c r="I2031" i="3" s="1"/>
  <c r="K2031" i="3" s="1"/>
  <c r="G2030" i="3"/>
  <c r="I2030" i="3" s="1"/>
  <c r="K2030" i="3" s="1"/>
  <c r="G2029" i="3"/>
  <c r="I2029" i="3" s="1"/>
  <c r="K2029" i="3" s="1"/>
  <c r="G2028" i="3"/>
  <c r="I2028" i="3" s="1"/>
  <c r="K2028" i="3" s="1"/>
  <c r="G2027" i="3"/>
  <c r="I2027" i="3" s="1"/>
  <c r="K2027" i="3" s="1"/>
  <c r="G2026" i="3"/>
  <c r="I2026" i="3" s="1"/>
  <c r="K2026" i="3" s="1"/>
  <c r="G2025" i="3"/>
  <c r="I2025" i="3" s="1"/>
  <c r="K2025" i="3" s="1"/>
  <c r="G2024" i="3"/>
  <c r="I2024" i="3" s="1"/>
  <c r="K2024" i="3" s="1"/>
  <c r="G2023" i="3"/>
  <c r="I2023" i="3" s="1"/>
  <c r="K2023" i="3" s="1"/>
  <c r="G2020" i="3"/>
  <c r="I2020" i="3" s="1"/>
  <c r="K2020" i="3" s="1"/>
  <c r="G2019" i="3"/>
  <c r="I2019" i="3" s="1"/>
  <c r="K2019" i="3" s="1"/>
  <c r="G2018" i="3"/>
  <c r="I2018" i="3" s="1"/>
  <c r="K2018" i="3" s="1"/>
  <c r="G2017" i="3"/>
  <c r="I2017" i="3" s="1"/>
  <c r="K2017" i="3" s="1"/>
  <c r="G2016" i="3"/>
  <c r="I2016" i="3" s="1"/>
  <c r="K2016" i="3" s="1"/>
  <c r="G2015" i="3"/>
  <c r="I2015" i="3" s="1"/>
  <c r="K2015" i="3" s="1"/>
  <c r="G2014" i="3"/>
  <c r="I2014" i="3" s="1"/>
  <c r="K2014" i="3" s="1"/>
  <c r="G2013" i="3"/>
  <c r="I2013" i="3" s="1"/>
  <c r="K2013" i="3" s="1"/>
  <c r="G2012" i="3"/>
  <c r="I2012" i="3" s="1"/>
  <c r="K2012" i="3" s="1"/>
  <c r="G2009" i="3"/>
  <c r="I2009" i="3" s="1"/>
  <c r="K2009" i="3" s="1"/>
  <c r="G2008" i="3"/>
  <c r="I2008" i="3" s="1"/>
  <c r="K2008" i="3" s="1"/>
  <c r="G2007" i="3"/>
  <c r="I2007" i="3" s="1"/>
  <c r="K2007" i="3" s="1"/>
  <c r="G2006" i="3"/>
  <c r="I2006" i="3" s="1"/>
  <c r="K2006" i="3" s="1"/>
  <c r="G2005" i="3"/>
  <c r="I2005" i="3" s="1"/>
  <c r="K2005" i="3" s="1"/>
  <c r="G2004" i="3"/>
  <c r="I2004" i="3" s="1"/>
  <c r="K2004" i="3" s="1"/>
  <c r="G2003" i="3"/>
  <c r="I2003" i="3" s="1"/>
  <c r="K2003" i="3" s="1"/>
  <c r="G2002" i="3"/>
  <c r="I2002" i="3" s="1"/>
  <c r="K2002" i="3" s="1"/>
  <c r="G2001" i="3"/>
  <c r="I2001" i="3" s="1"/>
  <c r="K2001" i="3" s="1"/>
  <c r="G1998" i="3"/>
  <c r="I1998" i="3" s="1"/>
  <c r="K1998" i="3" s="1"/>
  <c r="G1997" i="3"/>
  <c r="I1997" i="3" s="1"/>
  <c r="K1997" i="3" s="1"/>
  <c r="G1996" i="3"/>
  <c r="I1996" i="3" s="1"/>
  <c r="K1996" i="3" s="1"/>
  <c r="G1995" i="3"/>
  <c r="I1995" i="3" s="1"/>
  <c r="K1995" i="3" s="1"/>
  <c r="G1994" i="3"/>
  <c r="I1994" i="3" s="1"/>
  <c r="K1994" i="3" s="1"/>
  <c r="G1993" i="3"/>
  <c r="I1993" i="3" s="1"/>
  <c r="K1993" i="3" s="1"/>
  <c r="G1992" i="3"/>
  <c r="I1992" i="3" s="1"/>
  <c r="K1992" i="3" s="1"/>
  <c r="G1991" i="3"/>
  <c r="I1991" i="3" s="1"/>
  <c r="K1991" i="3" s="1"/>
  <c r="G1990" i="3"/>
  <c r="I1990" i="3" s="1"/>
  <c r="K1990" i="3" s="1"/>
  <c r="G1987" i="3"/>
  <c r="I1987" i="3" s="1"/>
  <c r="K1987" i="3" s="1"/>
  <c r="G1986" i="3"/>
  <c r="I1986" i="3" s="1"/>
  <c r="K1986" i="3" s="1"/>
  <c r="G1985" i="3"/>
  <c r="I1985" i="3" s="1"/>
  <c r="K1985" i="3" s="1"/>
  <c r="G1984" i="3"/>
  <c r="I1984" i="3" s="1"/>
  <c r="K1984" i="3" s="1"/>
  <c r="G1983" i="3"/>
  <c r="I1983" i="3" s="1"/>
  <c r="K1983" i="3" s="1"/>
  <c r="G1982" i="3"/>
  <c r="I1982" i="3" s="1"/>
  <c r="K1982" i="3" s="1"/>
  <c r="G1981" i="3"/>
  <c r="I1981" i="3" s="1"/>
  <c r="K1981" i="3" s="1"/>
  <c r="G1980" i="3"/>
  <c r="I1980" i="3" s="1"/>
  <c r="K1980" i="3" s="1"/>
  <c r="G1979" i="3"/>
  <c r="I1979" i="3" s="1"/>
  <c r="K1979" i="3" s="1"/>
  <c r="G1976" i="3"/>
  <c r="I1976" i="3" s="1"/>
  <c r="K1976" i="3" s="1"/>
  <c r="G1975" i="3"/>
  <c r="I1975" i="3" s="1"/>
  <c r="K1975" i="3" s="1"/>
  <c r="G1974" i="3"/>
  <c r="I1974" i="3" s="1"/>
  <c r="K1974" i="3" s="1"/>
  <c r="G1973" i="3"/>
  <c r="I1973" i="3" s="1"/>
  <c r="K1973" i="3" s="1"/>
  <c r="G1972" i="3"/>
  <c r="I1972" i="3" s="1"/>
  <c r="K1972" i="3" s="1"/>
  <c r="G1971" i="3"/>
  <c r="I1971" i="3" s="1"/>
  <c r="K1971" i="3" s="1"/>
  <c r="G1970" i="3"/>
  <c r="I1970" i="3" s="1"/>
  <c r="K1970" i="3" s="1"/>
  <c r="G1969" i="3"/>
  <c r="I1969" i="3" s="1"/>
  <c r="K1969" i="3" s="1"/>
  <c r="G1968" i="3"/>
  <c r="I1968" i="3" s="1"/>
  <c r="K1968" i="3" s="1"/>
  <c r="G1965" i="3"/>
  <c r="I1965" i="3" s="1"/>
  <c r="K1965" i="3" s="1"/>
  <c r="G1964" i="3"/>
  <c r="I1964" i="3" s="1"/>
  <c r="K1964" i="3" s="1"/>
  <c r="G1963" i="3"/>
  <c r="I1963" i="3" s="1"/>
  <c r="K1963" i="3" s="1"/>
  <c r="G1962" i="3"/>
  <c r="I1962" i="3" s="1"/>
  <c r="K1962" i="3" s="1"/>
  <c r="G1961" i="3"/>
  <c r="I1961" i="3" s="1"/>
  <c r="K1961" i="3" s="1"/>
  <c r="G1960" i="3"/>
  <c r="I1960" i="3" s="1"/>
  <c r="K1960" i="3" s="1"/>
  <c r="G1959" i="3"/>
  <c r="I1959" i="3" s="1"/>
  <c r="K1959" i="3" s="1"/>
  <c r="G1958" i="3"/>
  <c r="I1958" i="3" s="1"/>
  <c r="K1958" i="3" s="1"/>
  <c r="G1957" i="3"/>
  <c r="I1957" i="3" s="1"/>
  <c r="G1954" i="3"/>
  <c r="I1954" i="3" s="1"/>
  <c r="K1954" i="3" s="1"/>
  <c r="G1953" i="3"/>
  <c r="I1953" i="3" s="1"/>
  <c r="K1953" i="3" s="1"/>
  <c r="G1952" i="3"/>
  <c r="I1952" i="3" s="1"/>
  <c r="K1952" i="3" s="1"/>
  <c r="G1951" i="3"/>
  <c r="I1951" i="3" s="1"/>
  <c r="K1951" i="3" s="1"/>
  <c r="G1950" i="3"/>
  <c r="I1950" i="3" s="1"/>
  <c r="K1950" i="3" s="1"/>
  <c r="G1949" i="3"/>
  <c r="I1949" i="3" s="1"/>
  <c r="K1949" i="3" s="1"/>
  <c r="G1948" i="3"/>
  <c r="I1948" i="3" s="1"/>
  <c r="K1948" i="3" s="1"/>
  <c r="G1947" i="3"/>
  <c r="I1947" i="3" s="1"/>
  <c r="K1947" i="3" s="1"/>
  <c r="G1946" i="3"/>
  <c r="I1946" i="3" s="1"/>
  <c r="K1946" i="3" s="1"/>
  <c r="G1932" i="3"/>
  <c r="I1932" i="3" s="1"/>
  <c r="K1932" i="3" s="1"/>
  <c r="G1931" i="3"/>
  <c r="I1931" i="3" s="1"/>
  <c r="K1931" i="3" s="1"/>
  <c r="G1930" i="3"/>
  <c r="I1930" i="3" s="1"/>
  <c r="K1930" i="3" s="1"/>
  <c r="G1929" i="3"/>
  <c r="I1929" i="3" s="1"/>
  <c r="K1929" i="3" s="1"/>
  <c r="G1928" i="3"/>
  <c r="I1928" i="3" s="1"/>
  <c r="K1928" i="3" s="1"/>
  <c r="G1927" i="3"/>
  <c r="I1927" i="3" s="1"/>
  <c r="K1927" i="3" s="1"/>
  <c r="G1926" i="3"/>
  <c r="I1926" i="3" s="1"/>
  <c r="K1926" i="3" s="1"/>
  <c r="G1925" i="3"/>
  <c r="I1925" i="3" s="1"/>
  <c r="K1925" i="3" s="1"/>
  <c r="G1924" i="3"/>
  <c r="I1924" i="3" s="1"/>
  <c r="K1924" i="3" s="1"/>
  <c r="G1921" i="3"/>
  <c r="I1921" i="3" s="1"/>
  <c r="K1921" i="3" s="1"/>
  <c r="G1920" i="3"/>
  <c r="I1920" i="3" s="1"/>
  <c r="K1920" i="3" s="1"/>
  <c r="G1919" i="3"/>
  <c r="I1919" i="3" s="1"/>
  <c r="K1919" i="3" s="1"/>
  <c r="G1918" i="3"/>
  <c r="I1918" i="3" s="1"/>
  <c r="K1918" i="3" s="1"/>
  <c r="G1917" i="3"/>
  <c r="I1917" i="3" s="1"/>
  <c r="K1917" i="3" s="1"/>
  <c r="G1916" i="3"/>
  <c r="I1916" i="3" s="1"/>
  <c r="K1916" i="3" s="1"/>
  <c r="G1915" i="3"/>
  <c r="I1915" i="3" s="1"/>
  <c r="K1915" i="3" s="1"/>
  <c r="G1914" i="3"/>
  <c r="I1914" i="3" s="1"/>
  <c r="K1914" i="3" s="1"/>
  <c r="G1913" i="3"/>
  <c r="I1913" i="3" s="1"/>
  <c r="K1913" i="3" s="1"/>
  <c r="G1910" i="3"/>
  <c r="I1910" i="3" s="1"/>
  <c r="K1910" i="3" s="1"/>
  <c r="G1909" i="3"/>
  <c r="I1909" i="3" s="1"/>
  <c r="K1909" i="3" s="1"/>
  <c r="G1908" i="3"/>
  <c r="I1908" i="3" s="1"/>
  <c r="K1908" i="3" s="1"/>
  <c r="G1907" i="3"/>
  <c r="I1907" i="3" s="1"/>
  <c r="K1907" i="3" s="1"/>
  <c r="G1906" i="3"/>
  <c r="I1906" i="3" s="1"/>
  <c r="K1906" i="3" s="1"/>
  <c r="G1905" i="3"/>
  <c r="I1905" i="3" s="1"/>
  <c r="K1905" i="3" s="1"/>
  <c r="G1904" i="3"/>
  <c r="I1904" i="3" s="1"/>
  <c r="K1904" i="3" s="1"/>
  <c r="G1903" i="3"/>
  <c r="I1903" i="3" s="1"/>
  <c r="K1903" i="3" s="1"/>
  <c r="G1902" i="3"/>
  <c r="I1902" i="3" s="1"/>
  <c r="K1902" i="3" s="1"/>
  <c r="G1899" i="3"/>
  <c r="I1899" i="3" s="1"/>
  <c r="K1899" i="3" s="1"/>
  <c r="G1898" i="3"/>
  <c r="I1898" i="3" s="1"/>
  <c r="K1898" i="3" s="1"/>
  <c r="G1897" i="3"/>
  <c r="I1897" i="3" s="1"/>
  <c r="K1897" i="3" s="1"/>
  <c r="G1896" i="3"/>
  <c r="I1896" i="3" s="1"/>
  <c r="K1896" i="3" s="1"/>
  <c r="G1895" i="3"/>
  <c r="I1895" i="3" s="1"/>
  <c r="K1895" i="3" s="1"/>
  <c r="G1894" i="3"/>
  <c r="I1894" i="3" s="1"/>
  <c r="K1894" i="3" s="1"/>
  <c r="G1893" i="3"/>
  <c r="I1893" i="3" s="1"/>
  <c r="K1893" i="3" s="1"/>
  <c r="G1892" i="3"/>
  <c r="I1892" i="3" s="1"/>
  <c r="K1892" i="3" s="1"/>
  <c r="G1891" i="3"/>
  <c r="I1891" i="3" s="1"/>
  <c r="K1891" i="3" s="1"/>
  <c r="G1888" i="3"/>
  <c r="I1888" i="3" s="1"/>
  <c r="K1888" i="3" s="1"/>
  <c r="G1887" i="3"/>
  <c r="I1887" i="3" s="1"/>
  <c r="K1887" i="3" s="1"/>
  <c r="G1886" i="3"/>
  <c r="I1886" i="3" s="1"/>
  <c r="K1886" i="3" s="1"/>
  <c r="G1885" i="3"/>
  <c r="I1885" i="3" s="1"/>
  <c r="K1885" i="3" s="1"/>
  <c r="G1884" i="3"/>
  <c r="I1884" i="3" s="1"/>
  <c r="K1884" i="3" s="1"/>
  <c r="G1883" i="3"/>
  <c r="I1883" i="3" s="1"/>
  <c r="K1883" i="3" s="1"/>
  <c r="G1882" i="3"/>
  <c r="I1882" i="3" s="1"/>
  <c r="K1882" i="3" s="1"/>
  <c r="G1881" i="3"/>
  <c r="I1881" i="3" s="1"/>
  <c r="K1881" i="3" s="1"/>
  <c r="G1880" i="3"/>
  <c r="I1880" i="3" s="1"/>
  <c r="K1880" i="3" s="1"/>
  <c r="G1877" i="3"/>
  <c r="I1877" i="3" s="1"/>
  <c r="K1877" i="3" s="1"/>
  <c r="G1876" i="3"/>
  <c r="I1876" i="3" s="1"/>
  <c r="K1876" i="3" s="1"/>
  <c r="G1875" i="3"/>
  <c r="I1875" i="3" s="1"/>
  <c r="K1875" i="3" s="1"/>
  <c r="G1874" i="3"/>
  <c r="I1874" i="3" s="1"/>
  <c r="K1874" i="3" s="1"/>
  <c r="G1873" i="3"/>
  <c r="I1873" i="3" s="1"/>
  <c r="K1873" i="3" s="1"/>
  <c r="G1872" i="3"/>
  <c r="I1872" i="3" s="1"/>
  <c r="K1872" i="3" s="1"/>
  <c r="G1871" i="3"/>
  <c r="I1871" i="3" s="1"/>
  <c r="K1871" i="3" s="1"/>
  <c r="G1870" i="3"/>
  <c r="I1870" i="3" s="1"/>
  <c r="K1870" i="3" s="1"/>
  <c r="G1869" i="3"/>
  <c r="I1869" i="3" s="1"/>
  <c r="K1869" i="3" s="1"/>
  <c r="G1866" i="3"/>
  <c r="I1866" i="3" s="1"/>
  <c r="K1866" i="3" s="1"/>
  <c r="G1865" i="3"/>
  <c r="I1865" i="3" s="1"/>
  <c r="K1865" i="3" s="1"/>
  <c r="G1864" i="3"/>
  <c r="I1864" i="3" s="1"/>
  <c r="K1864" i="3" s="1"/>
  <c r="G1863" i="3"/>
  <c r="I1863" i="3" s="1"/>
  <c r="K1863" i="3" s="1"/>
  <c r="G1862" i="3"/>
  <c r="I1862" i="3" s="1"/>
  <c r="K1862" i="3" s="1"/>
  <c r="G1861" i="3"/>
  <c r="I1861" i="3" s="1"/>
  <c r="K1861" i="3" s="1"/>
  <c r="G1860" i="3"/>
  <c r="I1860" i="3" s="1"/>
  <c r="K1860" i="3" s="1"/>
  <c r="G1859" i="3"/>
  <c r="I1859" i="3" s="1"/>
  <c r="K1859" i="3" s="1"/>
  <c r="G1858" i="3"/>
  <c r="I1858" i="3" s="1"/>
  <c r="K1858" i="3" s="1"/>
  <c r="G1855" i="3"/>
  <c r="I1855" i="3" s="1"/>
  <c r="K1855" i="3" s="1"/>
  <c r="G1854" i="3"/>
  <c r="I1854" i="3" s="1"/>
  <c r="K1854" i="3" s="1"/>
  <c r="G1853" i="3"/>
  <c r="I1853" i="3" s="1"/>
  <c r="K1853" i="3" s="1"/>
  <c r="G1852" i="3"/>
  <c r="I1852" i="3" s="1"/>
  <c r="K1852" i="3" s="1"/>
  <c r="G1851" i="3"/>
  <c r="I1851" i="3" s="1"/>
  <c r="K1851" i="3" s="1"/>
  <c r="G1850" i="3"/>
  <c r="I1850" i="3" s="1"/>
  <c r="K1850" i="3" s="1"/>
  <c r="G1849" i="3"/>
  <c r="I1849" i="3" s="1"/>
  <c r="K1849" i="3" s="1"/>
  <c r="G1848" i="3"/>
  <c r="I1848" i="3" s="1"/>
  <c r="K1848" i="3" s="1"/>
  <c r="G1847" i="3"/>
  <c r="I1847" i="3" s="1"/>
  <c r="K1847" i="3" s="1"/>
  <c r="G1837" i="3"/>
  <c r="I1837" i="3" s="1"/>
  <c r="K1837" i="3" s="1"/>
  <c r="G1836" i="3"/>
  <c r="I1836" i="3" s="1"/>
  <c r="K1836" i="3" s="1"/>
  <c r="G1756" i="3"/>
  <c r="I1756" i="3" s="1"/>
  <c r="K1756" i="3" s="1"/>
  <c r="G1755" i="3"/>
  <c r="I1755" i="3" s="1"/>
  <c r="K1755" i="3" s="1"/>
  <c r="G1754" i="3"/>
  <c r="I1754" i="3" s="1"/>
  <c r="K1754" i="3" s="1"/>
  <c r="G1753" i="3"/>
  <c r="I1753" i="3" s="1"/>
  <c r="K1753" i="3" s="1"/>
  <c r="G1752" i="3"/>
  <c r="I1752" i="3" s="1"/>
  <c r="K1752" i="3" s="1"/>
  <c r="G1751" i="3"/>
  <c r="I1751" i="3" s="1"/>
  <c r="K1751" i="3" s="1"/>
  <c r="G1750" i="3"/>
  <c r="I1750" i="3" s="1"/>
  <c r="K1750" i="3" s="1"/>
  <c r="G1749" i="3"/>
  <c r="I1749" i="3" s="1"/>
  <c r="K1749" i="3" s="1"/>
  <c r="G1748" i="3"/>
  <c r="I1748" i="3" s="1"/>
  <c r="K1748" i="3" s="1"/>
  <c r="G1679" i="3"/>
  <c r="I1679" i="3" s="1"/>
  <c r="K1679" i="3" s="1"/>
  <c r="G1678" i="3"/>
  <c r="I1678" i="3" s="1"/>
  <c r="K1678" i="3" s="1"/>
  <c r="G1677" i="3"/>
  <c r="I1677" i="3" s="1"/>
  <c r="K1677" i="3" s="1"/>
  <c r="G1676" i="3"/>
  <c r="I1676" i="3" s="1"/>
  <c r="K1676" i="3" s="1"/>
  <c r="G1675" i="3"/>
  <c r="I1675" i="3" s="1"/>
  <c r="K1675" i="3" s="1"/>
  <c r="G1674" i="3"/>
  <c r="I1674" i="3" s="1"/>
  <c r="K1674" i="3" s="1"/>
  <c r="G1673" i="3"/>
  <c r="I1673" i="3" s="1"/>
  <c r="K1673" i="3" s="1"/>
  <c r="G1672" i="3"/>
  <c r="I1672" i="3" s="1"/>
  <c r="K1672" i="3" s="1"/>
  <c r="G1671" i="3"/>
  <c r="I1671" i="3" s="1"/>
  <c r="K1671" i="3" s="1"/>
  <c r="G1613" i="3"/>
  <c r="I1613" i="3" s="1"/>
  <c r="K1613" i="3" s="1"/>
  <c r="G1612" i="3"/>
  <c r="I1612" i="3" s="1"/>
  <c r="K1612" i="3" s="1"/>
  <c r="G1611" i="3"/>
  <c r="I1611" i="3" s="1"/>
  <c r="K1611" i="3" s="1"/>
  <c r="G1610" i="3"/>
  <c r="I1610" i="3" s="1"/>
  <c r="K1610" i="3" s="1"/>
  <c r="G1609" i="3"/>
  <c r="I1609" i="3" s="1"/>
  <c r="K1609" i="3" s="1"/>
  <c r="G1608" i="3"/>
  <c r="I1608" i="3" s="1"/>
  <c r="K1608" i="3" s="1"/>
  <c r="G1607" i="3"/>
  <c r="I1607" i="3" s="1"/>
  <c r="K1607" i="3" s="1"/>
  <c r="G1606" i="3"/>
  <c r="I1606" i="3" s="1"/>
  <c r="K1606" i="3" s="1"/>
  <c r="G1605" i="3"/>
  <c r="I1605" i="3" s="1"/>
  <c r="K1605" i="3" s="1"/>
  <c r="I591" i="3"/>
  <c r="K591" i="3" s="1"/>
  <c r="G1943" i="3"/>
  <c r="I1943" i="3" s="1"/>
  <c r="K1943" i="3" s="1"/>
  <c r="G1942" i="3"/>
  <c r="I1942" i="3" s="1"/>
  <c r="K1942" i="3" s="1"/>
  <c r="G1941" i="3"/>
  <c r="I1941" i="3" s="1"/>
  <c r="K1941" i="3" s="1"/>
  <c r="G1940" i="3"/>
  <c r="I1940" i="3" s="1"/>
  <c r="K1940" i="3" s="1"/>
  <c r="G1939" i="3"/>
  <c r="I1939" i="3" s="1"/>
  <c r="K1939" i="3" s="1"/>
  <c r="G1938" i="3"/>
  <c r="I1938" i="3" s="1"/>
  <c r="K1938" i="3" s="1"/>
  <c r="G1937" i="3"/>
  <c r="I1937" i="3" s="1"/>
  <c r="K1937" i="3" s="1"/>
  <c r="G1936" i="3"/>
  <c r="I1936" i="3" s="1"/>
  <c r="K1936" i="3" s="1"/>
  <c r="G1935" i="3"/>
  <c r="I1935" i="3" s="1"/>
  <c r="K1935" i="3" s="1"/>
  <c r="G1844" i="3"/>
  <c r="I1844" i="3" s="1"/>
  <c r="K1844" i="3" s="1"/>
  <c r="G1843" i="3"/>
  <c r="I1843" i="3" s="1"/>
  <c r="K1843" i="3" s="1"/>
  <c r="G1842" i="3"/>
  <c r="I1842" i="3" s="1"/>
  <c r="K1842" i="3" s="1"/>
  <c r="G1841" i="3"/>
  <c r="I1841" i="3" s="1"/>
  <c r="K1841" i="3" s="1"/>
  <c r="G1840" i="3"/>
  <c r="I1840" i="3" s="1"/>
  <c r="K1840" i="3" s="1"/>
  <c r="G1839" i="3"/>
  <c r="I1839" i="3" s="1"/>
  <c r="K1839" i="3" s="1"/>
  <c r="G1838" i="3"/>
  <c r="I1838" i="3" s="1"/>
  <c r="K1838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598" i="3"/>
  <c r="F1602" i="3"/>
  <c r="F1595" i="3"/>
  <c r="F1597" i="3"/>
  <c r="F1601" i="3"/>
  <c r="F1596" i="3"/>
  <c r="F1600" i="3"/>
  <c r="F1599" i="3"/>
  <c r="F1594" i="3"/>
  <c r="K2050" i="3"/>
  <c r="K2057" i="3" s="1"/>
  <c r="E2066" i="3" s="1"/>
  <c r="I2057" i="3"/>
  <c r="G1599" i="3"/>
  <c r="G1595" i="3"/>
  <c r="G1589" i="3"/>
  <c r="I1589" i="3" s="1"/>
  <c r="K1589" i="3" s="1"/>
  <c r="G1585" i="3"/>
  <c r="I1585" i="3" s="1"/>
  <c r="K1585" i="3" s="1"/>
  <c r="G1579" i="3"/>
  <c r="I1579" i="3" s="1"/>
  <c r="K1579" i="3" s="1"/>
  <c r="G1575" i="3"/>
  <c r="I1575" i="3" s="1"/>
  <c r="K1575" i="3" s="1"/>
  <c r="G1569" i="3"/>
  <c r="I1569" i="3" s="1"/>
  <c r="K1569" i="3" s="1"/>
  <c r="G1565" i="3"/>
  <c r="I1565" i="3" s="1"/>
  <c r="K1565" i="3" s="1"/>
  <c r="G1561" i="3"/>
  <c r="I1561" i="3" s="1"/>
  <c r="K1561" i="3" s="1"/>
  <c r="G1555" i="3"/>
  <c r="I1555" i="3" s="1"/>
  <c r="K1555" i="3" s="1"/>
  <c r="G1551" i="3"/>
  <c r="I1551" i="3" s="1"/>
  <c r="K1551" i="3" s="1"/>
  <c r="G1545" i="3"/>
  <c r="I1545" i="3" s="1"/>
  <c r="K1545" i="3" s="1"/>
  <c r="G1541" i="3"/>
  <c r="I1541" i="3" s="1"/>
  <c r="K1541" i="3" s="1"/>
  <c r="G1535" i="3"/>
  <c r="I1535" i="3" s="1"/>
  <c r="K1535" i="3" s="1"/>
  <c r="G1531" i="3"/>
  <c r="I1531" i="3" s="1"/>
  <c r="K1531" i="3" s="1"/>
  <c r="G1525" i="3"/>
  <c r="I1525" i="3" s="1"/>
  <c r="K1525" i="3" s="1"/>
  <c r="G1521" i="3"/>
  <c r="I1521" i="3" s="1"/>
  <c r="K1521" i="3" s="1"/>
  <c r="G1490" i="3"/>
  <c r="I1490" i="3" s="1"/>
  <c r="K1490" i="3" s="1"/>
  <c r="G1486" i="3"/>
  <c r="I1486" i="3" s="1"/>
  <c r="K1486" i="3" s="1"/>
  <c r="G1596" i="3"/>
  <c r="G1586" i="3"/>
  <c r="I1586" i="3" s="1"/>
  <c r="K1586" i="3" s="1"/>
  <c r="G1580" i="3"/>
  <c r="I1580" i="3" s="1"/>
  <c r="K1580" i="3" s="1"/>
  <c r="G1566" i="3"/>
  <c r="I1566" i="3" s="1"/>
  <c r="K1566" i="3" s="1"/>
  <c r="G1552" i="3"/>
  <c r="I1552" i="3" s="1"/>
  <c r="K1552" i="3" s="1"/>
  <c r="G1536" i="3"/>
  <c r="I1536" i="3" s="1"/>
  <c r="K1536" i="3" s="1"/>
  <c r="G1528" i="3"/>
  <c r="I1528" i="3" s="1"/>
  <c r="K1528" i="3" s="1"/>
  <c r="G1522" i="3"/>
  <c r="I1522" i="3" s="1"/>
  <c r="K1522" i="3" s="1"/>
  <c r="G1602" i="3"/>
  <c r="G1598" i="3"/>
  <c r="G1594" i="3"/>
  <c r="G1588" i="3"/>
  <c r="I1588" i="3" s="1"/>
  <c r="K1588" i="3" s="1"/>
  <c r="G1584" i="3"/>
  <c r="I1584" i="3" s="1"/>
  <c r="K1584" i="3" s="1"/>
  <c r="G1578" i="3"/>
  <c r="I1578" i="3" s="1"/>
  <c r="K1578" i="3" s="1"/>
  <c r="G1574" i="3"/>
  <c r="I1574" i="3" s="1"/>
  <c r="K1574" i="3" s="1"/>
  <c r="G1568" i="3"/>
  <c r="I1568" i="3" s="1"/>
  <c r="K1568" i="3" s="1"/>
  <c r="G1564" i="3"/>
  <c r="I1564" i="3" s="1"/>
  <c r="K1564" i="3" s="1"/>
  <c r="G1558" i="3"/>
  <c r="I1558" i="3" s="1"/>
  <c r="K1558" i="3" s="1"/>
  <c r="G1554" i="3"/>
  <c r="I1554" i="3" s="1"/>
  <c r="K1554" i="3" s="1"/>
  <c r="G1550" i="3"/>
  <c r="I1550" i="3" s="1"/>
  <c r="K1550" i="3" s="1"/>
  <c r="G1544" i="3"/>
  <c r="I1544" i="3" s="1"/>
  <c r="K1544" i="3" s="1"/>
  <c r="G1540" i="3"/>
  <c r="I1540" i="3" s="1"/>
  <c r="K1540" i="3" s="1"/>
  <c r="G1534" i="3"/>
  <c r="I1534" i="3" s="1"/>
  <c r="K1534" i="3" s="1"/>
  <c r="G1530" i="3"/>
  <c r="I1530" i="3" s="1"/>
  <c r="K1530" i="3" s="1"/>
  <c r="G1524" i="3"/>
  <c r="I1524" i="3" s="1"/>
  <c r="K1524" i="3" s="1"/>
  <c r="G1520" i="3"/>
  <c r="I1520" i="3" s="1"/>
  <c r="K1520" i="3" s="1"/>
  <c r="G1517" i="3"/>
  <c r="I1517" i="3" s="1"/>
  <c r="K1517" i="3" s="1"/>
  <c r="G1514" i="3"/>
  <c r="I1514" i="3" s="1"/>
  <c r="K1514" i="3" s="1"/>
  <c r="G1513" i="3"/>
  <c r="I1513" i="3" s="1"/>
  <c r="K1513" i="3" s="1"/>
  <c r="G1512" i="3"/>
  <c r="I1512" i="3" s="1"/>
  <c r="K1512" i="3" s="1"/>
  <c r="G1511" i="3"/>
  <c r="I1511" i="3" s="1"/>
  <c r="K1511" i="3" s="1"/>
  <c r="G1510" i="3"/>
  <c r="I1510" i="3" s="1"/>
  <c r="K1510" i="3" s="1"/>
  <c r="G1509" i="3"/>
  <c r="I1509" i="3" s="1"/>
  <c r="K1509" i="3" s="1"/>
  <c r="G1508" i="3"/>
  <c r="I1508" i="3" s="1"/>
  <c r="K1508" i="3" s="1"/>
  <c r="G1507" i="3"/>
  <c r="I1507" i="3" s="1"/>
  <c r="K1507" i="3" s="1"/>
  <c r="G1506" i="3"/>
  <c r="I1506" i="3" s="1"/>
  <c r="K1506" i="3" s="1"/>
  <c r="G1503" i="3"/>
  <c r="I1503" i="3" s="1"/>
  <c r="K1503" i="3" s="1"/>
  <c r="G1502" i="3"/>
  <c r="I1502" i="3" s="1"/>
  <c r="K1502" i="3" s="1"/>
  <c r="G1501" i="3"/>
  <c r="I1501" i="3" s="1"/>
  <c r="K1501" i="3" s="1"/>
  <c r="G1500" i="3"/>
  <c r="I1500" i="3" s="1"/>
  <c r="K1500" i="3" s="1"/>
  <c r="G1499" i="3"/>
  <c r="I1499" i="3" s="1"/>
  <c r="K1499" i="3" s="1"/>
  <c r="G1498" i="3"/>
  <c r="I1498" i="3" s="1"/>
  <c r="K1498" i="3" s="1"/>
  <c r="G1497" i="3"/>
  <c r="I1497" i="3" s="1"/>
  <c r="K1497" i="3" s="1"/>
  <c r="G1496" i="3"/>
  <c r="I1496" i="3" s="1"/>
  <c r="K1496" i="3" s="1"/>
  <c r="G1495" i="3"/>
  <c r="I1495" i="3" s="1"/>
  <c r="K1495" i="3" s="1"/>
  <c r="G1489" i="3"/>
  <c r="I1489" i="3" s="1"/>
  <c r="K1489" i="3" s="1"/>
  <c r="G1485" i="3"/>
  <c r="I1485" i="3" s="1"/>
  <c r="K1485" i="3" s="1"/>
  <c r="G1572" i="3"/>
  <c r="I1572" i="3" s="1"/>
  <c r="K1572" i="3" s="1"/>
  <c r="G1562" i="3"/>
  <c r="I1562" i="3" s="1"/>
  <c r="K1562" i="3" s="1"/>
  <c r="G1532" i="3"/>
  <c r="I1532" i="3" s="1"/>
  <c r="K1532" i="3" s="1"/>
  <c r="G1518" i="3"/>
  <c r="I1518" i="3" s="1"/>
  <c r="K1518" i="3" s="1"/>
  <c r="G1487" i="3"/>
  <c r="I1487" i="3" s="1"/>
  <c r="K1487" i="3" s="1"/>
  <c r="G1601" i="3"/>
  <c r="G1597" i="3"/>
  <c r="G1591" i="3"/>
  <c r="I1591" i="3" s="1"/>
  <c r="K1591" i="3" s="1"/>
  <c r="G1587" i="3"/>
  <c r="I1587" i="3" s="1"/>
  <c r="K1587" i="3" s="1"/>
  <c r="G1583" i="3"/>
  <c r="I1583" i="3" s="1"/>
  <c r="K1583" i="3" s="1"/>
  <c r="G1577" i="3"/>
  <c r="I1577" i="3" s="1"/>
  <c r="K1577" i="3" s="1"/>
  <c r="G1573" i="3"/>
  <c r="I1573" i="3" s="1"/>
  <c r="K1573" i="3" s="1"/>
  <c r="G1567" i="3"/>
  <c r="I1567" i="3" s="1"/>
  <c r="K1567" i="3" s="1"/>
  <c r="G1563" i="3"/>
  <c r="I1563" i="3" s="1"/>
  <c r="K1563" i="3" s="1"/>
  <c r="G1557" i="3"/>
  <c r="I1557" i="3" s="1"/>
  <c r="K1557" i="3" s="1"/>
  <c r="G1553" i="3"/>
  <c r="I1553" i="3" s="1"/>
  <c r="K1553" i="3" s="1"/>
  <c r="G1547" i="3"/>
  <c r="I1547" i="3" s="1"/>
  <c r="K1547" i="3" s="1"/>
  <c r="G1543" i="3"/>
  <c r="I1543" i="3" s="1"/>
  <c r="K1543" i="3" s="1"/>
  <c r="G1539" i="3"/>
  <c r="I1539" i="3" s="1"/>
  <c r="G1533" i="3"/>
  <c r="I1533" i="3" s="1"/>
  <c r="K1533" i="3" s="1"/>
  <c r="G1529" i="3"/>
  <c r="I1529" i="3" s="1"/>
  <c r="K1529" i="3" s="1"/>
  <c r="G1523" i="3"/>
  <c r="I1523" i="3" s="1"/>
  <c r="K1523" i="3" s="1"/>
  <c r="G1519" i="3"/>
  <c r="I1519" i="3" s="1"/>
  <c r="K1519" i="3" s="1"/>
  <c r="G1492" i="3"/>
  <c r="I1492" i="3" s="1"/>
  <c r="K1492" i="3" s="1"/>
  <c r="G1488" i="3"/>
  <c r="I1488" i="3" s="1"/>
  <c r="K1488" i="3" s="1"/>
  <c r="G1484" i="3"/>
  <c r="I1484" i="3" s="1"/>
  <c r="K1484" i="3" s="1"/>
  <c r="G1481" i="3"/>
  <c r="I1481" i="3" s="1"/>
  <c r="K1481" i="3" s="1"/>
  <c r="G1480" i="3"/>
  <c r="I1480" i="3" s="1"/>
  <c r="K1480" i="3" s="1"/>
  <c r="G1479" i="3"/>
  <c r="I1479" i="3" s="1"/>
  <c r="K1479" i="3" s="1"/>
  <c r="G1478" i="3"/>
  <c r="I1478" i="3" s="1"/>
  <c r="K1478" i="3" s="1"/>
  <c r="G1477" i="3"/>
  <c r="I1477" i="3" s="1"/>
  <c r="K1477" i="3" s="1"/>
  <c r="G1476" i="3"/>
  <c r="I1476" i="3" s="1"/>
  <c r="K1476" i="3" s="1"/>
  <c r="G1475" i="3"/>
  <c r="I1475" i="3" s="1"/>
  <c r="K1475" i="3" s="1"/>
  <c r="G1474" i="3"/>
  <c r="I1474" i="3" s="1"/>
  <c r="K1474" i="3" s="1"/>
  <c r="G1473" i="3"/>
  <c r="I1473" i="3" s="1"/>
  <c r="K1473" i="3" s="1"/>
  <c r="G1470" i="3"/>
  <c r="I1470" i="3" s="1"/>
  <c r="K1470" i="3" s="1"/>
  <c r="G1469" i="3"/>
  <c r="I1469" i="3" s="1"/>
  <c r="K1469" i="3" s="1"/>
  <c r="G1468" i="3"/>
  <c r="I1468" i="3" s="1"/>
  <c r="K1468" i="3" s="1"/>
  <c r="G1467" i="3"/>
  <c r="I1467" i="3" s="1"/>
  <c r="K1467" i="3" s="1"/>
  <c r="G1466" i="3"/>
  <c r="I1466" i="3" s="1"/>
  <c r="K1466" i="3" s="1"/>
  <c r="G1465" i="3"/>
  <c r="I1465" i="3" s="1"/>
  <c r="K1465" i="3" s="1"/>
  <c r="G1464" i="3"/>
  <c r="I1464" i="3" s="1"/>
  <c r="K1464" i="3" s="1"/>
  <c r="G1463" i="3"/>
  <c r="I1463" i="3" s="1"/>
  <c r="K1463" i="3" s="1"/>
  <c r="G1462" i="3"/>
  <c r="I1462" i="3" s="1"/>
  <c r="K1462" i="3" s="1"/>
  <c r="G1459" i="3"/>
  <c r="I1459" i="3" s="1"/>
  <c r="K1459" i="3" s="1"/>
  <c r="G1458" i="3"/>
  <c r="I1458" i="3" s="1"/>
  <c r="K1458" i="3" s="1"/>
  <c r="G1457" i="3"/>
  <c r="I1457" i="3" s="1"/>
  <c r="K1457" i="3" s="1"/>
  <c r="G1456" i="3"/>
  <c r="I1456" i="3" s="1"/>
  <c r="K1456" i="3" s="1"/>
  <c r="G1455" i="3"/>
  <c r="I1455" i="3" s="1"/>
  <c r="K1455" i="3" s="1"/>
  <c r="G1454" i="3"/>
  <c r="I1454" i="3" s="1"/>
  <c r="K1454" i="3" s="1"/>
  <c r="G1453" i="3"/>
  <c r="I1453" i="3" s="1"/>
  <c r="K1453" i="3" s="1"/>
  <c r="G1452" i="3"/>
  <c r="I1452" i="3" s="1"/>
  <c r="K1452" i="3" s="1"/>
  <c r="G1451" i="3"/>
  <c r="I1451" i="3" s="1"/>
  <c r="K1451" i="3" s="1"/>
  <c r="G1448" i="3"/>
  <c r="I1448" i="3" s="1"/>
  <c r="K1448" i="3" s="1"/>
  <c r="G1447" i="3"/>
  <c r="I1447" i="3" s="1"/>
  <c r="K1447" i="3" s="1"/>
  <c r="G1446" i="3"/>
  <c r="I1446" i="3" s="1"/>
  <c r="K1446" i="3" s="1"/>
  <c r="G1445" i="3"/>
  <c r="I1445" i="3" s="1"/>
  <c r="K1445" i="3" s="1"/>
  <c r="G1444" i="3"/>
  <c r="I1444" i="3" s="1"/>
  <c r="K1444" i="3" s="1"/>
  <c r="G1443" i="3"/>
  <c r="I1443" i="3" s="1"/>
  <c r="K1443" i="3" s="1"/>
  <c r="G1442" i="3"/>
  <c r="I1442" i="3" s="1"/>
  <c r="K1442" i="3" s="1"/>
  <c r="G1441" i="3"/>
  <c r="I1441" i="3" s="1"/>
  <c r="K1441" i="3" s="1"/>
  <c r="G1440" i="3"/>
  <c r="I1440" i="3" s="1"/>
  <c r="K1440" i="3" s="1"/>
  <c r="G1600" i="3"/>
  <c r="G1590" i="3"/>
  <c r="I1590" i="3" s="1"/>
  <c r="K1590" i="3" s="1"/>
  <c r="G1576" i="3"/>
  <c r="I1576" i="3" s="1"/>
  <c r="K1576" i="3" s="1"/>
  <c r="G1556" i="3"/>
  <c r="I1556" i="3" s="1"/>
  <c r="K1556" i="3" s="1"/>
  <c r="G1546" i="3"/>
  <c r="I1546" i="3" s="1"/>
  <c r="K1546" i="3" s="1"/>
  <c r="G1542" i="3"/>
  <c r="I1542" i="3" s="1"/>
  <c r="K1542" i="3" s="1"/>
  <c r="G1491" i="3"/>
  <c r="I1491" i="3" s="1"/>
  <c r="K1491" i="3" s="1"/>
  <c r="E33" i="3"/>
  <c r="E29" i="3"/>
  <c r="R79" i="3"/>
  <c r="E79" i="3" s="1"/>
  <c r="R103" i="3"/>
  <c r="R99" i="3"/>
  <c r="E66" i="3"/>
  <c r="E70" i="3"/>
  <c r="E68" i="3"/>
  <c r="E69" i="3"/>
  <c r="E67" i="3"/>
  <c r="E65" i="3"/>
  <c r="E64" i="3"/>
  <c r="E32" i="3"/>
  <c r="R63" i="3"/>
  <c r="R62" i="3"/>
  <c r="E62" i="3" s="1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00" i="3" l="1"/>
  <c r="K200" i="3" s="1"/>
  <c r="I58" i="3"/>
  <c r="K58" i="3" s="1"/>
  <c r="I1600" i="3"/>
  <c r="K1600" i="3" s="1"/>
  <c r="I251" i="3"/>
  <c r="K251" i="3" s="1"/>
  <c r="I249" i="3"/>
  <c r="K249" i="3" s="1"/>
  <c r="I198" i="3"/>
  <c r="K198" i="3" s="1"/>
  <c r="G1278" i="3"/>
  <c r="I1278" i="3" s="1"/>
  <c r="K1278" i="3" s="1"/>
  <c r="G179" i="3"/>
  <c r="I179" i="3" s="1"/>
  <c r="K179" i="3" s="1"/>
  <c r="G564" i="3"/>
  <c r="I564" i="3" s="1"/>
  <c r="K564" i="3" s="1"/>
  <c r="G563" i="3"/>
  <c r="I563" i="3" s="1"/>
  <c r="K563" i="3" s="1"/>
  <c r="G466" i="3"/>
  <c r="I466" i="3" s="1"/>
  <c r="K466" i="3" s="1"/>
  <c r="G234" i="3"/>
  <c r="I234" i="3" s="1"/>
  <c r="K234" i="3" s="1"/>
  <c r="G98" i="3"/>
  <c r="I98" i="3" s="1"/>
  <c r="K98" i="3" s="1"/>
  <c r="G1103" i="3"/>
  <c r="I1103" i="3" s="1"/>
  <c r="K1103" i="3" s="1"/>
  <c r="G675" i="3"/>
  <c r="I675" i="3" s="1"/>
  <c r="K675" i="3" s="1"/>
  <c r="G557" i="3"/>
  <c r="I557" i="3" s="1"/>
  <c r="K557" i="3" s="1"/>
  <c r="G1273" i="3"/>
  <c r="I1273" i="3" s="1"/>
  <c r="K1273" i="3" s="1"/>
  <c r="G298" i="3"/>
  <c r="I298" i="3" s="1"/>
  <c r="K298" i="3" s="1"/>
  <c r="G705" i="3"/>
  <c r="I705" i="3" s="1"/>
  <c r="K705" i="3" s="1"/>
  <c r="G1134" i="3"/>
  <c r="I1134" i="3" s="1"/>
  <c r="K1134" i="3" s="1"/>
  <c r="G965" i="3"/>
  <c r="I965" i="3" s="1"/>
  <c r="K965" i="3" s="1"/>
  <c r="G825" i="3"/>
  <c r="I825" i="3" s="1"/>
  <c r="K825" i="3" s="1"/>
  <c r="G703" i="3"/>
  <c r="I703" i="3" s="1"/>
  <c r="K703" i="3" s="1"/>
  <c r="G407" i="3"/>
  <c r="I407" i="3" s="1"/>
  <c r="K407" i="3" s="1"/>
  <c r="G821" i="3"/>
  <c r="I821" i="3" s="1"/>
  <c r="K821" i="3" s="1"/>
  <c r="G267" i="3"/>
  <c r="I267" i="3" s="1"/>
  <c r="K267" i="3" s="1"/>
  <c r="G261" i="3"/>
  <c r="I261" i="3" s="1"/>
  <c r="G779" i="3"/>
  <c r="I779" i="3" s="1"/>
  <c r="K779" i="3" s="1"/>
  <c r="G1265" i="3"/>
  <c r="I1265" i="3" s="1"/>
  <c r="K1265" i="3" s="1"/>
  <c r="G361" i="3"/>
  <c r="I361" i="3" s="1"/>
  <c r="K361" i="3" s="1"/>
  <c r="G550" i="3"/>
  <c r="I550" i="3" s="1"/>
  <c r="K550" i="3" s="1"/>
  <c r="G658" i="3"/>
  <c r="I658" i="3" s="1"/>
  <c r="K658" i="3" s="1"/>
  <c r="G1262" i="3"/>
  <c r="I1262" i="3" s="1"/>
  <c r="K1262" i="3" s="1"/>
  <c r="G928" i="3"/>
  <c r="I928" i="3" s="1"/>
  <c r="K928" i="3" s="1"/>
  <c r="G288" i="3"/>
  <c r="I288" i="3" s="1"/>
  <c r="K288" i="3" s="1"/>
  <c r="G922" i="3"/>
  <c r="I922" i="3" s="1"/>
  <c r="K922" i="3" s="1"/>
  <c r="G165" i="3"/>
  <c r="I165" i="3" s="1"/>
  <c r="K165" i="3" s="1"/>
  <c r="G86" i="3"/>
  <c r="I86" i="3" s="1"/>
  <c r="K86" i="3" s="1"/>
  <c r="G123" i="3"/>
  <c r="I123" i="3" s="1"/>
  <c r="K123" i="3" s="1"/>
  <c r="G162" i="3"/>
  <c r="I162" i="3" s="1"/>
  <c r="K162" i="3" s="1"/>
  <c r="G473" i="3"/>
  <c r="I473" i="3" s="1"/>
  <c r="K473" i="3" s="1"/>
  <c r="G950" i="3"/>
  <c r="I950" i="3" s="1"/>
  <c r="K950" i="3" s="1"/>
  <c r="G1115" i="3"/>
  <c r="I1115" i="3" s="1"/>
  <c r="K1115" i="3" s="1"/>
  <c r="G1284" i="3"/>
  <c r="I1284" i="3" s="1"/>
  <c r="K1284" i="3" s="1"/>
  <c r="G1113" i="3"/>
  <c r="I1113" i="3" s="1"/>
  <c r="K1113" i="3" s="1"/>
  <c r="G1287" i="3"/>
  <c r="I1287" i="3" s="1"/>
  <c r="K1287" i="3" s="1"/>
  <c r="G678" i="3"/>
  <c r="I678" i="3" s="1"/>
  <c r="K678" i="3" s="1"/>
  <c r="G574" i="3"/>
  <c r="I574" i="3" s="1"/>
  <c r="K574" i="3" s="1"/>
  <c r="G244" i="3"/>
  <c r="I244" i="3" s="1"/>
  <c r="K244" i="3" s="1"/>
  <c r="G570" i="3"/>
  <c r="I570" i="3" s="1"/>
  <c r="K570" i="3" s="1"/>
  <c r="G240" i="3"/>
  <c r="I240" i="3" s="1"/>
  <c r="K240" i="3" s="1"/>
  <c r="G277" i="3"/>
  <c r="I277" i="3" s="1"/>
  <c r="K277" i="3" s="1"/>
  <c r="G1081" i="3"/>
  <c r="I1081" i="3" s="1"/>
  <c r="K1081" i="3" s="1"/>
  <c r="G211" i="3"/>
  <c r="I211" i="3" s="1"/>
  <c r="K211" i="3" s="1"/>
  <c r="G441" i="3"/>
  <c r="I441" i="3" s="1"/>
  <c r="K441" i="3" s="1"/>
  <c r="G917" i="3"/>
  <c r="I917" i="3" s="1"/>
  <c r="K917" i="3" s="1"/>
  <c r="G46" i="3"/>
  <c r="I46" i="3" s="1"/>
  <c r="K46" i="3" s="1"/>
  <c r="G42" i="3"/>
  <c r="I42" i="3" s="1"/>
  <c r="K42" i="3" s="1"/>
  <c r="G56" i="3"/>
  <c r="I56" i="3" s="1"/>
  <c r="K56" i="3" s="1"/>
  <c r="G212" i="3"/>
  <c r="I212" i="3" s="1"/>
  <c r="K212" i="3" s="1"/>
  <c r="G540" i="3"/>
  <c r="I540" i="3" s="1"/>
  <c r="K540" i="3" s="1"/>
  <c r="G652" i="3"/>
  <c r="I652" i="3" s="1"/>
  <c r="K652" i="3" s="1"/>
  <c r="G651" i="3"/>
  <c r="I651" i="3" s="1"/>
  <c r="K651" i="3" s="1"/>
  <c r="G108" i="3"/>
  <c r="I108" i="3" s="1"/>
  <c r="K108" i="3" s="1"/>
  <c r="G648" i="3"/>
  <c r="I648" i="3" s="1"/>
  <c r="K648" i="3" s="1"/>
  <c r="G583" i="3"/>
  <c r="I583" i="3" s="1"/>
  <c r="K583" i="3" s="1"/>
  <c r="G1118" i="3"/>
  <c r="I1118" i="3" s="1"/>
  <c r="K1118" i="3" s="1"/>
  <c r="G400" i="3"/>
  <c r="I400" i="3" s="1"/>
  <c r="K400" i="3" s="1"/>
  <c r="G250" i="3"/>
  <c r="I250" i="3" s="1"/>
  <c r="K250" i="3" s="1"/>
  <c r="G199" i="3"/>
  <c r="I199" i="3" s="1"/>
  <c r="K199" i="3" s="1"/>
  <c r="G582" i="3"/>
  <c r="I582" i="3" s="1"/>
  <c r="K582" i="3" s="1"/>
  <c r="G1124" i="3"/>
  <c r="I1124" i="3" s="1"/>
  <c r="K1124" i="3" s="1"/>
  <c r="G817" i="3"/>
  <c r="I817" i="3" s="1"/>
  <c r="K817" i="3" s="1"/>
  <c r="G202" i="3"/>
  <c r="I202" i="3" s="1"/>
  <c r="K202" i="3" s="1"/>
  <c r="G394" i="3"/>
  <c r="I394" i="3" s="1"/>
  <c r="K394" i="3" s="1"/>
  <c r="G1096" i="3"/>
  <c r="I1096" i="3" s="1"/>
  <c r="K1096" i="3" s="1"/>
  <c r="G131" i="3"/>
  <c r="I131" i="3" s="1"/>
  <c r="K131" i="3" s="1"/>
  <c r="G374" i="3"/>
  <c r="I374" i="3" s="1"/>
  <c r="K374" i="3" s="1"/>
  <c r="G373" i="3"/>
  <c r="I373" i="3" s="1"/>
  <c r="K373" i="3" s="1"/>
  <c r="G372" i="3"/>
  <c r="I372" i="3" s="1"/>
  <c r="K372" i="3" s="1"/>
  <c r="G177" i="3"/>
  <c r="I177" i="3" s="1"/>
  <c r="K177" i="3" s="1"/>
  <c r="G1280" i="3"/>
  <c r="I1280" i="3" s="1"/>
  <c r="K1280" i="3" s="1"/>
  <c r="G560" i="3"/>
  <c r="I560" i="3" s="1"/>
  <c r="K560" i="3" s="1"/>
  <c r="G558" i="3"/>
  <c r="I558" i="3" s="1"/>
  <c r="K558" i="3" s="1"/>
  <c r="G460" i="3"/>
  <c r="I460" i="3" s="1"/>
  <c r="K460" i="3" s="1"/>
  <c r="G939" i="3"/>
  <c r="I939" i="3" s="1"/>
  <c r="K939" i="3" s="1"/>
  <c r="G180" i="3"/>
  <c r="I180" i="3" s="1"/>
  <c r="K180" i="3" s="1"/>
  <c r="G595" i="3"/>
  <c r="I595" i="3" s="1"/>
  <c r="K595" i="3" s="1"/>
  <c r="G966" i="3"/>
  <c r="I966" i="3" s="1"/>
  <c r="K966" i="3" s="1"/>
  <c r="G828" i="3"/>
  <c r="I828" i="3" s="1"/>
  <c r="K828" i="3" s="1"/>
  <c r="G590" i="3"/>
  <c r="I590" i="3" s="1"/>
  <c r="K590" i="3" s="1"/>
  <c r="G409" i="3"/>
  <c r="I409" i="3" s="1"/>
  <c r="K409" i="3" s="1"/>
  <c r="G329" i="3"/>
  <c r="I329" i="3" s="1"/>
  <c r="K329" i="3" s="1"/>
  <c r="G597" i="3"/>
  <c r="I597" i="3" s="1"/>
  <c r="K597" i="3" s="1"/>
  <c r="G968" i="3"/>
  <c r="I968" i="3" s="1"/>
  <c r="K968" i="3" s="1"/>
  <c r="G706" i="3"/>
  <c r="I706" i="3" s="1"/>
  <c r="K706" i="3" s="1"/>
  <c r="G657" i="3"/>
  <c r="I657" i="3" s="1"/>
  <c r="K657" i="3" s="1"/>
  <c r="G1093" i="3"/>
  <c r="I1093" i="3" s="1"/>
  <c r="K1093" i="3" s="1"/>
  <c r="G224" i="3"/>
  <c r="I224" i="3" s="1"/>
  <c r="K224" i="3" s="1"/>
  <c r="G454" i="3"/>
  <c r="I454" i="3" s="1"/>
  <c r="K454" i="3" s="1"/>
  <c r="G549" i="3"/>
  <c r="I549" i="3" s="1"/>
  <c r="K549" i="3" s="1"/>
  <c r="G780" i="3"/>
  <c r="I780" i="3" s="1"/>
  <c r="K780" i="3" s="1"/>
  <c r="G777" i="3"/>
  <c r="I777" i="3" s="1"/>
  <c r="K777" i="3" s="1"/>
  <c r="G118" i="3"/>
  <c r="I118" i="3" s="1"/>
  <c r="K118" i="3" s="1"/>
  <c r="G364" i="3"/>
  <c r="I364" i="3" s="1"/>
  <c r="K364" i="3" s="1"/>
  <c r="G125" i="3"/>
  <c r="I125" i="3" s="1"/>
  <c r="K125" i="3" s="1"/>
  <c r="G67" i="3"/>
  <c r="I67" i="3" s="1"/>
  <c r="K67" i="3" s="1"/>
  <c r="G85" i="3"/>
  <c r="I85" i="3" s="1"/>
  <c r="K85" i="3" s="1"/>
  <c r="G122" i="3"/>
  <c r="I122" i="3" s="1"/>
  <c r="K122" i="3" s="1"/>
  <c r="G387" i="3"/>
  <c r="I387" i="3" s="1"/>
  <c r="K387" i="3" s="1"/>
  <c r="G799" i="3"/>
  <c r="I799" i="3" s="1"/>
  <c r="K799" i="3" s="1"/>
  <c r="G949" i="3"/>
  <c r="I949" i="3" s="1"/>
  <c r="K949" i="3" s="1"/>
  <c r="G1114" i="3"/>
  <c r="I1114" i="3" s="1"/>
  <c r="K1114" i="3" s="1"/>
  <c r="G945" i="3"/>
  <c r="I945" i="3" s="1"/>
  <c r="K945" i="3" s="1"/>
  <c r="G1109" i="3"/>
  <c r="I1109" i="3" s="1"/>
  <c r="K1109" i="3" s="1"/>
  <c r="G384" i="3"/>
  <c r="I384" i="3" s="1"/>
  <c r="K384" i="3" s="1"/>
  <c r="G477" i="3"/>
  <c r="I477" i="3" s="1"/>
  <c r="K477" i="3" s="1"/>
  <c r="G187" i="3"/>
  <c r="I187" i="3" s="1"/>
  <c r="K187" i="3" s="1"/>
  <c r="G474" i="3"/>
  <c r="I474" i="3" s="1"/>
  <c r="K474" i="3" s="1"/>
  <c r="G140" i="3"/>
  <c r="I140" i="3" s="1"/>
  <c r="K140" i="3" s="1"/>
  <c r="G205" i="3"/>
  <c r="I205" i="3" s="1"/>
  <c r="K205" i="3" s="1"/>
  <c r="G912" i="3"/>
  <c r="I912" i="3" s="1"/>
  <c r="K912" i="3" s="1"/>
  <c r="G157" i="3"/>
  <c r="I157" i="3" s="1"/>
  <c r="K157" i="3" s="1"/>
  <c r="G278" i="3"/>
  <c r="I278" i="3" s="1"/>
  <c r="K278" i="3" s="1"/>
  <c r="G766" i="3"/>
  <c r="I766" i="3" s="1"/>
  <c r="K766" i="3" s="1"/>
  <c r="G1258" i="3"/>
  <c r="I1258" i="3" s="1"/>
  <c r="K1258" i="3" s="1"/>
  <c r="G40" i="3"/>
  <c r="I40" i="3" s="1"/>
  <c r="K40" i="3" s="1"/>
  <c r="G152" i="3"/>
  <c r="I152" i="3" s="1"/>
  <c r="K152" i="3" s="1"/>
  <c r="G443" i="3"/>
  <c r="I443" i="3" s="1"/>
  <c r="K443" i="3" s="1"/>
  <c r="G539" i="3"/>
  <c r="I539" i="3" s="1"/>
  <c r="K539" i="3" s="1"/>
  <c r="G438" i="3"/>
  <c r="I438" i="3" s="1"/>
  <c r="K438" i="3" s="1"/>
  <c r="G51" i="3"/>
  <c r="I51" i="3" s="1"/>
  <c r="K51" i="3" s="1"/>
  <c r="G354" i="3"/>
  <c r="I354" i="3" s="1"/>
  <c r="K354" i="3" s="1"/>
  <c r="G485" i="3"/>
  <c r="I485" i="3" s="1"/>
  <c r="K485" i="3" s="1"/>
  <c r="G813" i="3"/>
  <c r="I813" i="3" s="1"/>
  <c r="K813" i="3" s="1"/>
  <c r="G319" i="3"/>
  <c r="I319" i="3" s="1"/>
  <c r="K319" i="3" s="1"/>
  <c r="G196" i="3"/>
  <c r="I196" i="3" s="1"/>
  <c r="K196" i="3" s="1"/>
  <c r="G955" i="3"/>
  <c r="I955" i="3" s="1"/>
  <c r="K955" i="3" s="1"/>
  <c r="G486" i="3"/>
  <c r="I486" i="3" s="1"/>
  <c r="K486" i="3" s="1"/>
  <c r="G694" i="3"/>
  <c r="I694" i="3" s="1"/>
  <c r="K694" i="3" s="1"/>
  <c r="G691" i="3"/>
  <c r="I691" i="3" s="1"/>
  <c r="K691" i="3" s="1"/>
  <c r="G1294" i="3"/>
  <c r="I1294" i="3" s="1"/>
  <c r="K1294" i="3" s="1"/>
  <c r="G316" i="3"/>
  <c r="I316" i="3" s="1"/>
  <c r="K316" i="3" s="1"/>
  <c r="G702" i="3"/>
  <c r="I702" i="3" s="1"/>
  <c r="K702" i="3" s="1"/>
  <c r="G331" i="3"/>
  <c r="I331" i="3" s="1"/>
  <c r="K331" i="3" s="1"/>
  <c r="G1133" i="3"/>
  <c r="I1133" i="3" s="1"/>
  <c r="K1133" i="3" s="1"/>
  <c r="G1131" i="3"/>
  <c r="I1131" i="3" s="1"/>
  <c r="K1131" i="3" s="1"/>
  <c r="G178" i="3"/>
  <c r="I178" i="3" s="1"/>
  <c r="K178" i="3" s="1"/>
  <c r="G668" i="3"/>
  <c r="I668" i="3" s="1"/>
  <c r="K668" i="3" s="1"/>
  <c r="G674" i="3"/>
  <c r="I674" i="3" s="1"/>
  <c r="K674" i="3" s="1"/>
  <c r="G1276" i="3"/>
  <c r="I1276" i="3" s="1"/>
  <c r="K1276" i="3" s="1"/>
  <c r="G232" i="3"/>
  <c r="I232" i="3" s="1"/>
  <c r="K232" i="3" s="1"/>
  <c r="G565" i="3"/>
  <c r="I565" i="3" s="1"/>
  <c r="K565" i="3" s="1"/>
  <c r="G562" i="3"/>
  <c r="I562" i="3" s="1"/>
  <c r="K562" i="3" s="1"/>
  <c r="G933" i="3"/>
  <c r="I933" i="3" s="1"/>
  <c r="K933" i="3" s="1"/>
  <c r="G790" i="3"/>
  <c r="I790" i="3" s="1"/>
  <c r="K790" i="3" s="1"/>
  <c r="G791" i="3"/>
  <c r="I791" i="3" s="1"/>
  <c r="K791" i="3" s="1"/>
  <c r="G1426" i="3"/>
  <c r="I1426" i="3" s="1"/>
  <c r="K1426" i="3" s="1"/>
  <c r="G1412" i="3"/>
  <c r="I1412" i="3" s="1"/>
  <c r="K1412" i="3" s="1"/>
  <c r="G1400" i="3"/>
  <c r="I1400" i="3" s="1"/>
  <c r="K1400" i="3" s="1"/>
  <c r="G1388" i="3"/>
  <c r="I1388" i="3" s="1"/>
  <c r="K1388" i="3" s="1"/>
  <c r="G1376" i="3"/>
  <c r="I1376" i="3" s="1"/>
  <c r="K1376" i="3" s="1"/>
  <c r="G1364" i="3"/>
  <c r="I1364" i="3" s="1"/>
  <c r="K1364" i="3" s="1"/>
  <c r="G1352" i="3"/>
  <c r="I1352" i="3" s="1"/>
  <c r="K1352" i="3" s="1"/>
  <c r="G1340" i="3"/>
  <c r="I1340" i="3" s="1"/>
  <c r="K1340" i="3" s="1"/>
  <c r="G1328" i="3"/>
  <c r="I1328" i="3" s="1"/>
  <c r="K1328" i="3" s="1"/>
  <c r="G1316" i="3"/>
  <c r="I1316" i="3" s="1"/>
  <c r="K1316" i="3" s="1"/>
  <c r="G1242" i="3"/>
  <c r="I1242" i="3" s="1"/>
  <c r="K1242" i="3" s="1"/>
  <c r="G1230" i="3"/>
  <c r="I1230" i="3" s="1"/>
  <c r="K1230" i="3" s="1"/>
  <c r="G1218" i="3"/>
  <c r="I1218" i="3" s="1"/>
  <c r="K1218" i="3" s="1"/>
  <c r="G1206" i="3"/>
  <c r="I1206" i="3" s="1"/>
  <c r="K1206" i="3" s="1"/>
  <c r="G1192" i="3"/>
  <c r="I1192" i="3" s="1"/>
  <c r="K1192" i="3" s="1"/>
  <c r="G1180" i="3"/>
  <c r="I1180" i="3" s="1"/>
  <c r="K1180" i="3" s="1"/>
  <c r="G1168" i="3"/>
  <c r="I1168" i="3" s="1"/>
  <c r="K1168" i="3" s="1"/>
  <c r="G1156" i="3"/>
  <c r="I1156" i="3" s="1"/>
  <c r="K1156" i="3" s="1"/>
  <c r="G1144" i="3"/>
  <c r="I1144" i="3" s="1"/>
  <c r="K1144" i="3" s="1"/>
  <c r="G1070" i="3"/>
  <c r="I1070" i="3" s="1"/>
  <c r="K1070" i="3" s="1"/>
  <c r="G1058" i="3"/>
  <c r="I1058" i="3" s="1"/>
  <c r="K1058" i="3" s="1"/>
  <c r="G1046" i="3"/>
  <c r="I1046" i="3" s="1"/>
  <c r="K1046" i="3" s="1"/>
  <c r="G1034" i="3"/>
  <c r="I1034" i="3" s="1"/>
  <c r="K1034" i="3" s="1"/>
  <c r="G1022" i="3"/>
  <c r="I1022" i="3" s="1"/>
  <c r="K1022" i="3" s="1"/>
  <c r="G1010" i="3"/>
  <c r="I1010" i="3" s="1"/>
  <c r="K1010" i="3" s="1"/>
  <c r="G998" i="3"/>
  <c r="I998" i="3" s="1"/>
  <c r="K998" i="3" s="1"/>
  <c r="G986" i="3"/>
  <c r="I986" i="3" s="1"/>
  <c r="K986" i="3" s="1"/>
  <c r="G901" i="3"/>
  <c r="I901" i="3" s="1"/>
  <c r="K901" i="3" s="1"/>
  <c r="G889" i="3"/>
  <c r="I889" i="3" s="1"/>
  <c r="K889" i="3" s="1"/>
  <c r="G877" i="3"/>
  <c r="I877" i="3" s="1"/>
  <c r="K877" i="3" s="1"/>
  <c r="G865" i="3"/>
  <c r="I865" i="3" s="1"/>
  <c r="K865" i="3" s="1"/>
  <c r="G851" i="3"/>
  <c r="I851" i="3" s="1"/>
  <c r="K851" i="3" s="1"/>
  <c r="G839" i="3"/>
  <c r="I839" i="3" s="1"/>
  <c r="K839" i="3" s="1"/>
  <c r="G755" i="3"/>
  <c r="I755" i="3" s="1"/>
  <c r="K755" i="3" s="1"/>
  <c r="G741" i="3"/>
  <c r="I741" i="3" s="1"/>
  <c r="K741" i="3" s="1"/>
  <c r="G729" i="3"/>
  <c r="I729" i="3" s="1"/>
  <c r="K729" i="3" s="1"/>
  <c r="G717" i="3"/>
  <c r="I717" i="3" s="1"/>
  <c r="K717" i="3" s="1"/>
  <c r="G631" i="3"/>
  <c r="I631" i="3" s="1"/>
  <c r="K631" i="3" s="1"/>
  <c r="G619" i="3"/>
  <c r="I619" i="3" s="1"/>
  <c r="K619" i="3" s="1"/>
  <c r="G607" i="3"/>
  <c r="I607" i="3" s="1"/>
  <c r="K607" i="3" s="1"/>
  <c r="G521" i="3"/>
  <c r="I521" i="3" s="1"/>
  <c r="K521" i="3" s="1"/>
  <c r="G509" i="3"/>
  <c r="I509" i="3" s="1"/>
  <c r="K509" i="3" s="1"/>
  <c r="G425" i="3"/>
  <c r="I425" i="3" s="1"/>
  <c r="K425" i="3" s="1"/>
  <c r="G339" i="3"/>
  <c r="I339" i="3" s="1"/>
  <c r="K339" i="3" s="1"/>
  <c r="G1423" i="3"/>
  <c r="I1423" i="3" s="1"/>
  <c r="K1423" i="3" s="1"/>
  <c r="G1411" i="3"/>
  <c r="I1411" i="3" s="1"/>
  <c r="K1411" i="3" s="1"/>
  <c r="G1399" i="3"/>
  <c r="I1399" i="3" s="1"/>
  <c r="K1399" i="3" s="1"/>
  <c r="G1387" i="3"/>
  <c r="I1387" i="3" s="1"/>
  <c r="K1387" i="3" s="1"/>
  <c r="G1375" i="3"/>
  <c r="I1375" i="3" s="1"/>
  <c r="K1375" i="3" s="1"/>
  <c r="G1363" i="3"/>
  <c r="I1363" i="3" s="1"/>
  <c r="K1363" i="3" s="1"/>
  <c r="G1351" i="3"/>
  <c r="I1351" i="3" s="1"/>
  <c r="K1351" i="3" s="1"/>
  <c r="G1339" i="3"/>
  <c r="I1339" i="3" s="1"/>
  <c r="K1339" i="3" s="1"/>
  <c r="G1327" i="3"/>
  <c r="I1327" i="3" s="1"/>
  <c r="K1327" i="3" s="1"/>
  <c r="G1241" i="3"/>
  <c r="I1241" i="3" s="1"/>
  <c r="K1241" i="3" s="1"/>
  <c r="G1229" i="3"/>
  <c r="I1229" i="3" s="1"/>
  <c r="K1229" i="3" s="1"/>
  <c r="G1217" i="3"/>
  <c r="I1217" i="3" s="1"/>
  <c r="K1217" i="3" s="1"/>
  <c r="G1203" i="3"/>
  <c r="I1203" i="3" s="1"/>
  <c r="K1203" i="3" s="1"/>
  <c r="G1191" i="3"/>
  <c r="I1191" i="3" s="1"/>
  <c r="K1191" i="3" s="1"/>
  <c r="G1179" i="3"/>
  <c r="I1179" i="3" s="1"/>
  <c r="K1179" i="3" s="1"/>
  <c r="G1167" i="3"/>
  <c r="I1167" i="3" s="1"/>
  <c r="K1167" i="3" s="1"/>
  <c r="G1155" i="3"/>
  <c r="I1155" i="3" s="1"/>
  <c r="K1155" i="3" s="1"/>
  <c r="G1143" i="3"/>
  <c r="I1143" i="3" s="1"/>
  <c r="K1143" i="3" s="1"/>
  <c r="G1069" i="3"/>
  <c r="I1069" i="3" s="1"/>
  <c r="K1069" i="3" s="1"/>
  <c r="G1057" i="3"/>
  <c r="I1057" i="3" s="1"/>
  <c r="K1057" i="3" s="1"/>
  <c r="G1045" i="3"/>
  <c r="I1045" i="3" s="1"/>
  <c r="K1045" i="3" s="1"/>
  <c r="G1033" i="3"/>
  <c r="I1033" i="3" s="1"/>
  <c r="K1033" i="3" s="1"/>
  <c r="G1021" i="3"/>
  <c r="I1021" i="3" s="1"/>
  <c r="K1021" i="3" s="1"/>
  <c r="G1009" i="3"/>
  <c r="I1009" i="3" s="1"/>
  <c r="K1009" i="3" s="1"/>
  <c r="G997" i="3"/>
  <c r="I997" i="3" s="1"/>
  <c r="K997" i="3" s="1"/>
  <c r="G983" i="3"/>
  <c r="I983" i="3" s="1"/>
  <c r="K983" i="3" s="1"/>
  <c r="G900" i="3"/>
  <c r="I900" i="3" s="1"/>
  <c r="K900" i="3" s="1"/>
  <c r="G888" i="3"/>
  <c r="I888" i="3" s="1"/>
  <c r="K888" i="3" s="1"/>
  <c r="G876" i="3"/>
  <c r="I876" i="3" s="1"/>
  <c r="K876" i="3" s="1"/>
  <c r="G862" i="3"/>
  <c r="I862" i="3" s="1"/>
  <c r="K862" i="3" s="1"/>
  <c r="G850" i="3"/>
  <c r="I850" i="3" s="1"/>
  <c r="K850" i="3" s="1"/>
  <c r="G838" i="3"/>
  <c r="I838" i="3" s="1"/>
  <c r="K838" i="3" s="1"/>
  <c r="G1422" i="3"/>
  <c r="I1422" i="3" s="1"/>
  <c r="K1422" i="3" s="1"/>
  <c r="G1408" i="3"/>
  <c r="I1408" i="3" s="1"/>
  <c r="K1408" i="3" s="1"/>
  <c r="G1394" i="3"/>
  <c r="I1394" i="3" s="1"/>
  <c r="K1394" i="3" s="1"/>
  <c r="G1378" i="3"/>
  <c r="I1378" i="3" s="1"/>
  <c r="K1378" i="3" s="1"/>
  <c r="G1362" i="3"/>
  <c r="I1362" i="3" s="1"/>
  <c r="K1362" i="3" s="1"/>
  <c r="G1346" i="3"/>
  <c r="I1346" i="3" s="1"/>
  <c r="K1346" i="3" s="1"/>
  <c r="G1332" i="3"/>
  <c r="I1332" i="3" s="1"/>
  <c r="K1332" i="3" s="1"/>
  <c r="G1318" i="3"/>
  <c r="I1318" i="3" s="1"/>
  <c r="K1318" i="3" s="1"/>
  <c r="G1240" i="3"/>
  <c r="I1240" i="3" s="1"/>
  <c r="K1240" i="3" s="1"/>
  <c r="G1224" i="3"/>
  <c r="I1224" i="3" s="1"/>
  <c r="K1224" i="3" s="1"/>
  <c r="G1210" i="3"/>
  <c r="I1210" i="3" s="1"/>
  <c r="K1210" i="3" s="1"/>
  <c r="G1196" i="3"/>
  <c r="I1196" i="3" s="1"/>
  <c r="K1196" i="3" s="1"/>
  <c r="G1178" i="3"/>
  <c r="I1178" i="3" s="1"/>
  <c r="K1178" i="3" s="1"/>
  <c r="G1164" i="3"/>
  <c r="I1164" i="3" s="1"/>
  <c r="K1164" i="3" s="1"/>
  <c r="G1148" i="3"/>
  <c r="I1148" i="3" s="1"/>
  <c r="K1148" i="3" s="1"/>
  <c r="G1056" i="3"/>
  <c r="I1056" i="3" s="1"/>
  <c r="K1056" i="3" s="1"/>
  <c r="G1042" i="3"/>
  <c r="I1042" i="3" s="1"/>
  <c r="K1042" i="3" s="1"/>
  <c r="G1026" i="3"/>
  <c r="I1026" i="3" s="1"/>
  <c r="K1026" i="3" s="1"/>
  <c r="G1012" i="3"/>
  <c r="I1012" i="3" s="1"/>
  <c r="K1012" i="3" s="1"/>
  <c r="G994" i="3"/>
  <c r="I994" i="3" s="1"/>
  <c r="K994" i="3" s="1"/>
  <c r="G980" i="3"/>
  <c r="I980" i="3" s="1"/>
  <c r="K980" i="3" s="1"/>
  <c r="G905" i="3"/>
  <c r="I905" i="3" s="1"/>
  <c r="K905" i="3" s="1"/>
  <c r="G891" i="3"/>
  <c r="I891" i="3" s="1"/>
  <c r="K891" i="3" s="1"/>
  <c r="G873" i="3"/>
  <c r="I873" i="3" s="1"/>
  <c r="K873" i="3" s="1"/>
  <c r="G859" i="3"/>
  <c r="I859" i="3" s="1"/>
  <c r="K859" i="3" s="1"/>
  <c r="G845" i="3"/>
  <c r="I845" i="3" s="1"/>
  <c r="K845" i="3" s="1"/>
  <c r="G756" i="3"/>
  <c r="I756" i="3" s="1"/>
  <c r="K756" i="3" s="1"/>
  <c r="G740" i="3"/>
  <c r="I740" i="3" s="1"/>
  <c r="K740" i="3" s="1"/>
  <c r="G727" i="3"/>
  <c r="I727" i="3" s="1"/>
  <c r="K727" i="3" s="1"/>
  <c r="G714" i="3"/>
  <c r="I714" i="3" s="1"/>
  <c r="K714" i="3" s="1"/>
  <c r="G634" i="3"/>
  <c r="I634" i="3" s="1"/>
  <c r="K634" i="3" s="1"/>
  <c r="G618" i="3"/>
  <c r="I618" i="3" s="1"/>
  <c r="K618" i="3" s="1"/>
  <c r="G605" i="3"/>
  <c r="I605" i="3" s="1"/>
  <c r="K605" i="3" s="1"/>
  <c r="G525" i="3"/>
  <c r="I525" i="3" s="1"/>
  <c r="K525" i="3" s="1"/>
  <c r="G510" i="3"/>
  <c r="I510" i="3" s="1"/>
  <c r="K510" i="3" s="1"/>
  <c r="G429" i="3"/>
  <c r="I429" i="3" s="1"/>
  <c r="K429" i="3" s="1"/>
  <c r="G416" i="3"/>
  <c r="I416" i="3" s="1"/>
  <c r="K416" i="3" s="1"/>
  <c r="G1421" i="3"/>
  <c r="I1421" i="3" s="1"/>
  <c r="K1421" i="3" s="1"/>
  <c r="G1407" i="3"/>
  <c r="I1407" i="3" s="1"/>
  <c r="K1407" i="3" s="1"/>
  <c r="G1393" i="3"/>
  <c r="I1393" i="3" s="1"/>
  <c r="K1393" i="3" s="1"/>
  <c r="G1377" i="3"/>
  <c r="I1377" i="3" s="1"/>
  <c r="K1377" i="3" s="1"/>
  <c r="G1361" i="3"/>
  <c r="I1361" i="3" s="1"/>
  <c r="K1361" i="3" s="1"/>
  <c r="G1345" i="3"/>
  <c r="I1345" i="3" s="1"/>
  <c r="K1345" i="3" s="1"/>
  <c r="G1331" i="3"/>
  <c r="I1331" i="3" s="1"/>
  <c r="K1331" i="3" s="1"/>
  <c r="G1317" i="3"/>
  <c r="I1317" i="3" s="1"/>
  <c r="K1317" i="3" s="1"/>
  <c r="G1239" i="3"/>
  <c r="I1239" i="3" s="1"/>
  <c r="K1239" i="3" s="1"/>
  <c r="G1223" i="3"/>
  <c r="I1223" i="3" s="1"/>
  <c r="K1223" i="3" s="1"/>
  <c r="G1209" i="3"/>
  <c r="I1209" i="3" s="1"/>
  <c r="K1209" i="3" s="1"/>
  <c r="G1195" i="3"/>
  <c r="I1195" i="3" s="1"/>
  <c r="K1195" i="3" s="1"/>
  <c r="G1177" i="3"/>
  <c r="I1177" i="3" s="1"/>
  <c r="K1177" i="3" s="1"/>
  <c r="G1163" i="3"/>
  <c r="I1163" i="3" s="1"/>
  <c r="K1163" i="3" s="1"/>
  <c r="G1147" i="3"/>
  <c r="I1147" i="3" s="1"/>
  <c r="K1147" i="3" s="1"/>
  <c r="G1071" i="3"/>
  <c r="I1071" i="3" s="1"/>
  <c r="K1071" i="3" s="1"/>
  <c r="G1055" i="3"/>
  <c r="I1055" i="3" s="1"/>
  <c r="K1055" i="3" s="1"/>
  <c r="G1041" i="3"/>
  <c r="I1041" i="3" s="1"/>
  <c r="K1041" i="3" s="1"/>
  <c r="G1025" i="3"/>
  <c r="I1025" i="3" s="1"/>
  <c r="K1025" i="3" s="1"/>
  <c r="G1011" i="3"/>
  <c r="I1011" i="3" s="1"/>
  <c r="K1011" i="3" s="1"/>
  <c r="G993" i="3"/>
  <c r="I993" i="3" s="1"/>
  <c r="K993" i="3" s="1"/>
  <c r="G979" i="3"/>
  <c r="I979" i="3" s="1"/>
  <c r="K979" i="3" s="1"/>
  <c r="G904" i="3"/>
  <c r="I904" i="3" s="1"/>
  <c r="K904" i="3" s="1"/>
  <c r="G890" i="3"/>
  <c r="I890" i="3" s="1"/>
  <c r="K890" i="3" s="1"/>
  <c r="G872" i="3"/>
  <c r="I872" i="3" s="1"/>
  <c r="K872" i="3" s="1"/>
  <c r="G858" i="3"/>
  <c r="I858" i="3" s="1"/>
  <c r="K858" i="3" s="1"/>
  <c r="G844" i="3"/>
  <c r="I844" i="3" s="1"/>
  <c r="K844" i="3" s="1"/>
  <c r="G752" i="3"/>
  <c r="I752" i="3" s="1"/>
  <c r="K752" i="3" s="1"/>
  <c r="G739" i="3"/>
  <c r="I739" i="3" s="1"/>
  <c r="K739" i="3" s="1"/>
  <c r="G726" i="3"/>
  <c r="I726" i="3" s="1"/>
  <c r="K726" i="3" s="1"/>
  <c r="G713" i="3"/>
  <c r="I713" i="3" s="1"/>
  <c r="K713" i="3" s="1"/>
  <c r="G630" i="3"/>
  <c r="I630" i="3" s="1"/>
  <c r="K630" i="3" s="1"/>
  <c r="G617" i="3"/>
  <c r="I617" i="3" s="1"/>
  <c r="K617" i="3" s="1"/>
  <c r="G604" i="3"/>
  <c r="I604" i="3" s="1"/>
  <c r="K604" i="3" s="1"/>
  <c r="G524" i="3"/>
  <c r="I524" i="3" s="1"/>
  <c r="K524" i="3" s="1"/>
  <c r="G508" i="3"/>
  <c r="I508" i="3" s="1"/>
  <c r="K508" i="3" s="1"/>
  <c r="G428" i="3"/>
  <c r="I428" i="3" s="1"/>
  <c r="K428" i="3" s="1"/>
  <c r="G415" i="3"/>
  <c r="I415" i="3" s="1"/>
  <c r="K415" i="3" s="1"/>
  <c r="G345" i="3"/>
  <c r="I345" i="3" s="1"/>
  <c r="K345" i="3" s="1"/>
  <c r="G1434" i="3"/>
  <c r="I1434" i="3" s="1"/>
  <c r="K1434" i="3" s="1"/>
  <c r="G1420" i="3"/>
  <c r="I1420" i="3" s="1"/>
  <c r="K1420" i="3" s="1"/>
  <c r="G1406" i="3"/>
  <c r="I1406" i="3" s="1"/>
  <c r="K1406" i="3" s="1"/>
  <c r="G1390" i="3"/>
  <c r="I1390" i="3" s="1"/>
  <c r="K1390" i="3" s="1"/>
  <c r="G1374" i="3"/>
  <c r="I1374" i="3" s="1"/>
  <c r="K1374" i="3" s="1"/>
  <c r="G1360" i="3"/>
  <c r="I1360" i="3" s="1"/>
  <c r="K1360" i="3" s="1"/>
  <c r="G1344" i="3"/>
  <c r="I1344" i="3" s="1"/>
  <c r="K1344" i="3" s="1"/>
  <c r="G1330" i="3"/>
  <c r="I1330" i="3" s="1"/>
  <c r="K1330" i="3" s="1"/>
  <c r="G1236" i="3"/>
  <c r="I1236" i="3" s="1"/>
  <c r="K1236" i="3" s="1"/>
  <c r="G1222" i="3"/>
  <c r="I1222" i="3" s="1"/>
  <c r="K1222" i="3" s="1"/>
  <c r="G1208" i="3"/>
  <c r="I1208" i="3" s="1"/>
  <c r="K1208" i="3" s="1"/>
  <c r="G1190" i="3"/>
  <c r="I1190" i="3" s="1"/>
  <c r="K1190" i="3" s="1"/>
  <c r="G1176" i="3"/>
  <c r="I1176" i="3" s="1"/>
  <c r="K1176" i="3" s="1"/>
  <c r="G1162" i="3"/>
  <c r="I1162" i="3" s="1"/>
  <c r="K1162" i="3" s="1"/>
  <c r="G1146" i="3"/>
  <c r="I1146" i="3" s="1"/>
  <c r="K1146" i="3" s="1"/>
  <c r="G1068" i="3"/>
  <c r="I1068" i="3" s="1"/>
  <c r="K1068" i="3" s="1"/>
  <c r="G1054" i="3"/>
  <c r="I1054" i="3" s="1"/>
  <c r="K1054" i="3" s="1"/>
  <c r="G1038" i="3"/>
  <c r="I1038" i="3" s="1"/>
  <c r="K1038" i="3" s="1"/>
  <c r="G1024" i="3"/>
  <c r="I1024" i="3" s="1"/>
  <c r="K1024" i="3" s="1"/>
  <c r="G1008" i="3"/>
  <c r="I1008" i="3" s="1"/>
  <c r="K1008" i="3" s="1"/>
  <c r="G992" i="3"/>
  <c r="I992" i="3" s="1"/>
  <c r="K992" i="3" s="1"/>
  <c r="G978" i="3"/>
  <c r="I978" i="3" s="1"/>
  <c r="K978" i="3" s="1"/>
  <c r="G903" i="3"/>
  <c r="I903" i="3" s="1"/>
  <c r="K903" i="3" s="1"/>
  <c r="G887" i="3"/>
  <c r="I887" i="3" s="1"/>
  <c r="K887" i="3" s="1"/>
  <c r="G871" i="3"/>
  <c r="I871" i="3" s="1"/>
  <c r="K871" i="3" s="1"/>
  <c r="G857" i="3"/>
  <c r="I857" i="3" s="1"/>
  <c r="K857" i="3" s="1"/>
  <c r="G843" i="3"/>
  <c r="I843" i="3" s="1"/>
  <c r="K843" i="3" s="1"/>
  <c r="G751" i="3"/>
  <c r="I751" i="3" s="1"/>
  <c r="K751" i="3" s="1"/>
  <c r="G738" i="3"/>
  <c r="I738" i="3" s="1"/>
  <c r="K738" i="3" s="1"/>
  <c r="G725" i="3"/>
  <c r="I725" i="3" s="1"/>
  <c r="K725" i="3" s="1"/>
  <c r="G712" i="3"/>
  <c r="I712" i="3" s="1"/>
  <c r="K712" i="3" s="1"/>
  <c r="G642" i="3"/>
  <c r="I642" i="3" s="1"/>
  <c r="K642" i="3" s="1"/>
  <c r="G629" i="3"/>
  <c r="I629" i="3" s="1"/>
  <c r="K629" i="3" s="1"/>
  <c r="G616" i="3"/>
  <c r="I616" i="3" s="1"/>
  <c r="K616" i="3" s="1"/>
  <c r="G603" i="3"/>
  <c r="I603" i="3" s="1"/>
  <c r="K603" i="3" s="1"/>
  <c r="G520" i="3"/>
  <c r="I520" i="3" s="1"/>
  <c r="K520" i="3" s="1"/>
  <c r="G507" i="3"/>
  <c r="I507" i="3" s="1"/>
  <c r="K507" i="3" s="1"/>
  <c r="G427" i="3"/>
  <c r="I427" i="3" s="1"/>
  <c r="K427" i="3" s="1"/>
  <c r="G414" i="3"/>
  <c r="I414" i="3" s="1"/>
  <c r="K414" i="3" s="1"/>
  <c r="G344" i="3"/>
  <c r="I344" i="3" s="1"/>
  <c r="K344" i="3" s="1"/>
  <c r="G1433" i="3"/>
  <c r="I1433" i="3" s="1"/>
  <c r="K1433" i="3" s="1"/>
  <c r="G1419" i="3"/>
  <c r="I1419" i="3" s="1"/>
  <c r="K1419" i="3" s="1"/>
  <c r="G1405" i="3"/>
  <c r="I1405" i="3" s="1"/>
  <c r="K1405" i="3" s="1"/>
  <c r="G1389" i="3"/>
  <c r="I1389" i="3" s="1"/>
  <c r="K1389" i="3" s="1"/>
  <c r="G1373" i="3"/>
  <c r="I1373" i="3" s="1"/>
  <c r="K1373" i="3" s="1"/>
  <c r="G1357" i="3"/>
  <c r="I1357" i="3" s="1"/>
  <c r="K1357" i="3" s="1"/>
  <c r="G1343" i="3"/>
  <c r="I1343" i="3" s="1"/>
  <c r="K1343" i="3" s="1"/>
  <c r="G1329" i="3"/>
  <c r="I1329" i="3" s="1"/>
  <c r="K1329" i="3" s="1"/>
  <c r="G1235" i="3"/>
  <c r="I1235" i="3" s="1"/>
  <c r="K1235" i="3" s="1"/>
  <c r="G1221" i="3"/>
  <c r="I1221" i="3" s="1"/>
  <c r="K1221" i="3" s="1"/>
  <c r="G1207" i="3"/>
  <c r="I1207" i="3" s="1"/>
  <c r="K1207" i="3" s="1"/>
  <c r="G1189" i="3"/>
  <c r="I1189" i="3" s="1"/>
  <c r="K1189" i="3" s="1"/>
  <c r="G1175" i="3"/>
  <c r="I1175" i="3" s="1"/>
  <c r="K1175" i="3" s="1"/>
  <c r="G1159" i="3"/>
  <c r="I1159" i="3" s="1"/>
  <c r="K1159" i="3" s="1"/>
  <c r="G1145" i="3"/>
  <c r="I1145" i="3" s="1"/>
  <c r="K1145" i="3" s="1"/>
  <c r="G1067" i="3"/>
  <c r="I1067" i="3" s="1"/>
  <c r="K1067" i="3" s="1"/>
  <c r="G1053" i="3"/>
  <c r="I1053" i="3" s="1"/>
  <c r="K1053" i="3" s="1"/>
  <c r="G1037" i="3"/>
  <c r="I1037" i="3" s="1"/>
  <c r="K1037" i="3" s="1"/>
  <c r="G1023" i="3"/>
  <c r="I1023" i="3" s="1"/>
  <c r="K1023" i="3" s="1"/>
  <c r="G1005" i="3"/>
  <c r="I1005" i="3" s="1"/>
  <c r="K1005" i="3" s="1"/>
  <c r="G991" i="3"/>
  <c r="I991" i="3" s="1"/>
  <c r="K991" i="3" s="1"/>
  <c r="G977" i="3"/>
  <c r="I977" i="3" s="1"/>
  <c r="K977" i="3" s="1"/>
  <c r="G902" i="3"/>
  <c r="I902" i="3" s="1"/>
  <c r="K902" i="3" s="1"/>
  <c r="G884" i="3"/>
  <c r="I884" i="3" s="1"/>
  <c r="K884" i="3" s="1"/>
  <c r="G870" i="3"/>
  <c r="I870" i="3" s="1"/>
  <c r="K870" i="3" s="1"/>
  <c r="G856" i="3"/>
  <c r="I856" i="3" s="1"/>
  <c r="K856" i="3" s="1"/>
  <c r="G840" i="3"/>
  <c r="I840" i="3" s="1"/>
  <c r="K840" i="3" s="1"/>
  <c r="G1416" i="3"/>
  <c r="I1416" i="3" s="1"/>
  <c r="K1416" i="3" s="1"/>
  <c r="G1386" i="3"/>
  <c r="I1386" i="3" s="1"/>
  <c r="K1386" i="3" s="1"/>
  <c r="G1366" i="3"/>
  <c r="I1366" i="3" s="1"/>
  <c r="K1366" i="3" s="1"/>
  <c r="G1338" i="3"/>
  <c r="I1338" i="3" s="1"/>
  <c r="K1338" i="3" s="1"/>
  <c r="G1234" i="3"/>
  <c r="I1234" i="3" s="1"/>
  <c r="K1234" i="3" s="1"/>
  <c r="G1212" i="3"/>
  <c r="I1212" i="3" s="1"/>
  <c r="K1212" i="3" s="1"/>
  <c r="G1186" i="3"/>
  <c r="I1186" i="3" s="1"/>
  <c r="K1186" i="3" s="1"/>
  <c r="G1158" i="3"/>
  <c r="I1158" i="3" s="1"/>
  <c r="K1158" i="3" s="1"/>
  <c r="G1060" i="3"/>
  <c r="I1060" i="3" s="1"/>
  <c r="K1060" i="3" s="1"/>
  <c r="G1032" i="3"/>
  <c r="I1032" i="3" s="1"/>
  <c r="K1032" i="3" s="1"/>
  <c r="G1004" i="3"/>
  <c r="I1004" i="3" s="1"/>
  <c r="K1004" i="3" s="1"/>
  <c r="G982" i="3"/>
  <c r="I982" i="3" s="1"/>
  <c r="K982" i="3" s="1"/>
  <c r="G930" i="3"/>
  <c r="G881" i="3"/>
  <c r="I881" i="3" s="1"/>
  <c r="K881" i="3" s="1"/>
  <c r="G855" i="3"/>
  <c r="I855" i="3" s="1"/>
  <c r="K855" i="3" s="1"/>
  <c r="G833" i="3"/>
  <c r="I833" i="3" s="1"/>
  <c r="K833" i="3" s="1"/>
  <c r="G760" i="3"/>
  <c r="I760" i="3" s="1"/>
  <c r="K760" i="3" s="1"/>
  <c r="G744" i="3"/>
  <c r="I744" i="3" s="1"/>
  <c r="K744" i="3" s="1"/>
  <c r="G722" i="3"/>
  <c r="I722" i="3" s="1"/>
  <c r="K722" i="3" s="1"/>
  <c r="G641" i="3"/>
  <c r="I641" i="3" s="1"/>
  <c r="K641" i="3" s="1"/>
  <c r="G625" i="3"/>
  <c r="I625" i="3" s="1"/>
  <c r="K625" i="3" s="1"/>
  <c r="G606" i="3"/>
  <c r="I606" i="3" s="1"/>
  <c r="K606" i="3" s="1"/>
  <c r="G528" i="3"/>
  <c r="I528" i="3" s="1"/>
  <c r="K528" i="3" s="1"/>
  <c r="G506" i="3"/>
  <c r="I506" i="3" s="1"/>
  <c r="K506" i="3" s="1"/>
  <c r="G431" i="3"/>
  <c r="I431" i="3" s="1"/>
  <c r="K431" i="3" s="1"/>
  <c r="G1415" i="3"/>
  <c r="I1415" i="3" s="1"/>
  <c r="K1415" i="3" s="1"/>
  <c r="G1385" i="3"/>
  <c r="I1385" i="3" s="1"/>
  <c r="K1385" i="3" s="1"/>
  <c r="G1365" i="3"/>
  <c r="I1365" i="3" s="1"/>
  <c r="K1365" i="3" s="1"/>
  <c r="G1335" i="3"/>
  <c r="I1335" i="3" s="1"/>
  <c r="K1335" i="3" s="1"/>
  <c r="G1233" i="3"/>
  <c r="I1233" i="3" s="1"/>
  <c r="K1233" i="3" s="1"/>
  <c r="G1211" i="3"/>
  <c r="I1211" i="3" s="1"/>
  <c r="K1211" i="3" s="1"/>
  <c r="G1185" i="3"/>
  <c r="I1185" i="3" s="1"/>
  <c r="K1185" i="3" s="1"/>
  <c r="G1157" i="3"/>
  <c r="I1157" i="3" s="1"/>
  <c r="K1157" i="3" s="1"/>
  <c r="G1059" i="3"/>
  <c r="I1059" i="3" s="1"/>
  <c r="K1059" i="3" s="1"/>
  <c r="G1031" i="3"/>
  <c r="I1031" i="3" s="1"/>
  <c r="K1031" i="3" s="1"/>
  <c r="G1003" i="3"/>
  <c r="I1003" i="3" s="1"/>
  <c r="K1003" i="3" s="1"/>
  <c r="G981" i="3"/>
  <c r="I981" i="3" s="1"/>
  <c r="K981" i="3" s="1"/>
  <c r="G906" i="3"/>
  <c r="I906" i="3" s="1"/>
  <c r="K906" i="3" s="1"/>
  <c r="G880" i="3"/>
  <c r="I880" i="3" s="1"/>
  <c r="K880" i="3" s="1"/>
  <c r="G854" i="3"/>
  <c r="I854" i="3" s="1"/>
  <c r="K854" i="3" s="1"/>
  <c r="G832" i="3"/>
  <c r="I832" i="3" s="1"/>
  <c r="K832" i="3" s="1"/>
  <c r="G759" i="3"/>
  <c r="I759" i="3" s="1"/>
  <c r="K759" i="3" s="1"/>
  <c r="G737" i="3"/>
  <c r="I737" i="3" s="1"/>
  <c r="K737" i="3" s="1"/>
  <c r="G719" i="3"/>
  <c r="I719" i="3" s="1"/>
  <c r="K719" i="3" s="1"/>
  <c r="G640" i="3"/>
  <c r="I640" i="3" s="1"/>
  <c r="K640" i="3" s="1"/>
  <c r="G624" i="3"/>
  <c r="I624" i="3" s="1"/>
  <c r="K624" i="3" s="1"/>
  <c r="G602" i="3"/>
  <c r="I602" i="3" s="1"/>
  <c r="K602" i="3" s="1"/>
  <c r="G527" i="3"/>
  <c r="I527" i="3" s="1"/>
  <c r="K527" i="3" s="1"/>
  <c r="G505" i="3"/>
  <c r="I505" i="3" s="1"/>
  <c r="K505" i="3" s="1"/>
  <c r="G430" i="3"/>
  <c r="I430" i="3" s="1"/>
  <c r="K430" i="3" s="1"/>
  <c r="G1432" i="3"/>
  <c r="I1432" i="3" s="1"/>
  <c r="K1432" i="3" s="1"/>
  <c r="G1410" i="3"/>
  <c r="I1410" i="3" s="1"/>
  <c r="K1410" i="3" s="1"/>
  <c r="G1384" i="3"/>
  <c r="I1384" i="3" s="1"/>
  <c r="K1384" i="3" s="1"/>
  <c r="G1356" i="3"/>
  <c r="I1356" i="3" s="1"/>
  <c r="K1356" i="3" s="1"/>
  <c r="G1334" i="3"/>
  <c r="I1334" i="3" s="1"/>
  <c r="K1334" i="3" s="1"/>
  <c r="G1232" i="3"/>
  <c r="I1232" i="3" s="1"/>
  <c r="K1232" i="3" s="1"/>
  <c r="G1202" i="3"/>
  <c r="I1202" i="3" s="1"/>
  <c r="K1202" i="3" s="1"/>
  <c r="G1184" i="3"/>
  <c r="I1184" i="3" s="1"/>
  <c r="K1184" i="3" s="1"/>
  <c r="G1154" i="3"/>
  <c r="I1154" i="3" s="1"/>
  <c r="K1154" i="3" s="1"/>
  <c r="G1052" i="3"/>
  <c r="I1052" i="3" s="1"/>
  <c r="K1052" i="3" s="1"/>
  <c r="G1030" i="3"/>
  <c r="I1030" i="3" s="1"/>
  <c r="K1030" i="3" s="1"/>
  <c r="G1002" i="3"/>
  <c r="I1002" i="3" s="1"/>
  <c r="K1002" i="3" s="1"/>
  <c r="G976" i="3"/>
  <c r="I976" i="3" s="1"/>
  <c r="K976" i="3" s="1"/>
  <c r="G899" i="3"/>
  <c r="I899" i="3" s="1"/>
  <c r="K899" i="3" s="1"/>
  <c r="G879" i="3"/>
  <c r="I879" i="3" s="1"/>
  <c r="K879" i="3" s="1"/>
  <c r="G849" i="3"/>
  <c r="I849" i="3" s="1"/>
  <c r="K849" i="3" s="1"/>
  <c r="G758" i="3"/>
  <c r="I758" i="3" s="1"/>
  <c r="K758" i="3" s="1"/>
  <c r="G736" i="3"/>
  <c r="I736" i="3" s="1"/>
  <c r="K736" i="3" s="1"/>
  <c r="G718" i="3"/>
  <c r="I718" i="3" s="1"/>
  <c r="K718" i="3" s="1"/>
  <c r="G639" i="3"/>
  <c r="I639" i="3" s="1"/>
  <c r="K639" i="3" s="1"/>
  <c r="G623" i="3"/>
  <c r="I623" i="3" s="1"/>
  <c r="K623" i="3" s="1"/>
  <c r="G601" i="3"/>
  <c r="I601" i="3" s="1"/>
  <c r="K601" i="3" s="1"/>
  <c r="G526" i="3"/>
  <c r="I526" i="3" s="1"/>
  <c r="K526" i="3" s="1"/>
  <c r="G504" i="3"/>
  <c r="I504" i="3" s="1"/>
  <c r="K504" i="3" s="1"/>
  <c r="G426" i="3"/>
  <c r="I426" i="3" s="1"/>
  <c r="K426" i="3" s="1"/>
  <c r="G1431" i="3"/>
  <c r="I1431" i="3" s="1"/>
  <c r="K1431" i="3" s="1"/>
  <c r="G1409" i="3"/>
  <c r="I1409" i="3" s="1"/>
  <c r="K1409" i="3" s="1"/>
  <c r="G1383" i="3"/>
  <c r="I1383" i="3" s="1"/>
  <c r="K1383" i="3" s="1"/>
  <c r="G1355" i="3"/>
  <c r="I1355" i="3" s="1"/>
  <c r="K1355" i="3" s="1"/>
  <c r="G1333" i="3"/>
  <c r="I1333" i="3" s="1"/>
  <c r="K1333" i="3" s="1"/>
  <c r="G1231" i="3"/>
  <c r="I1231" i="3" s="1"/>
  <c r="K1231" i="3" s="1"/>
  <c r="G1201" i="3"/>
  <c r="I1201" i="3" s="1"/>
  <c r="K1201" i="3" s="1"/>
  <c r="G1181" i="3"/>
  <c r="I1181" i="3" s="1"/>
  <c r="K1181" i="3" s="1"/>
  <c r="G1153" i="3"/>
  <c r="I1153" i="3" s="1"/>
  <c r="K1153" i="3" s="1"/>
  <c r="G1049" i="3"/>
  <c r="I1049" i="3" s="1"/>
  <c r="K1049" i="3" s="1"/>
  <c r="G1027" i="3"/>
  <c r="I1027" i="3" s="1"/>
  <c r="K1027" i="3" s="1"/>
  <c r="G1001" i="3"/>
  <c r="I1001" i="3" s="1"/>
  <c r="K1001" i="3" s="1"/>
  <c r="G975" i="3"/>
  <c r="I975" i="3" s="1"/>
  <c r="K975" i="3" s="1"/>
  <c r="G898" i="3"/>
  <c r="I898" i="3" s="1"/>
  <c r="K898" i="3" s="1"/>
  <c r="G878" i="3"/>
  <c r="I878" i="3" s="1"/>
  <c r="K878" i="3" s="1"/>
  <c r="G848" i="3"/>
  <c r="I848" i="3" s="1"/>
  <c r="K848" i="3" s="1"/>
  <c r="G757" i="3"/>
  <c r="I757" i="3" s="1"/>
  <c r="K757" i="3" s="1"/>
  <c r="G735" i="3"/>
  <c r="I735" i="3" s="1"/>
  <c r="K735" i="3" s="1"/>
  <c r="G716" i="3"/>
  <c r="I716" i="3" s="1"/>
  <c r="K716" i="3" s="1"/>
  <c r="G638" i="3"/>
  <c r="I638" i="3" s="1"/>
  <c r="K638" i="3" s="1"/>
  <c r="G620" i="3"/>
  <c r="I620" i="3" s="1"/>
  <c r="K620" i="3" s="1"/>
  <c r="G519" i="3"/>
  <c r="I519" i="3" s="1"/>
  <c r="K519" i="3" s="1"/>
  <c r="G503" i="3"/>
  <c r="I503" i="3" s="1"/>
  <c r="K503" i="3" s="1"/>
  <c r="G422" i="3"/>
  <c r="I422" i="3" s="1"/>
  <c r="K422" i="3" s="1"/>
  <c r="G1430" i="3"/>
  <c r="I1430" i="3" s="1"/>
  <c r="K1430" i="3" s="1"/>
  <c r="G1404" i="3"/>
  <c r="I1404" i="3" s="1"/>
  <c r="K1404" i="3" s="1"/>
  <c r="G1382" i="3"/>
  <c r="I1382" i="3" s="1"/>
  <c r="K1382" i="3" s="1"/>
  <c r="G1354" i="3"/>
  <c r="I1354" i="3" s="1"/>
  <c r="K1354" i="3" s="1"/>
  <c r="G1324" i="3"/>
  <c r="I1324" i="3" s="1"/>
  <c r="K1324" i="3" s="1"/>
  <c r="G1228" i="3"/>
  <c r="I1228" i="3" s="1"/>
  <c r="K1228" i="3" s="1"/>
  <c r="G1200" i="3"/>
  <c r="I1200" i="3" s="1"/>
  <c r="K1200" i="3" s="1"/>
  <c r="G1174" i="3"/>
  <c r="I1174" i="3" s="1"/>
  <c r="K1174" i="3" s="1"/>
  <c r="G1152" i="3"/>
  <c r="I1152" i="3" s="1"/>
  <c r="K1152" i="3" s="1"/>
  <c r="G1048" i="3"/>
  <c r="I1048" i="3" s="1"/>
  <c r="K1048" i="3" s="1"/>
  <c r="G1020" i="3"/>
  <c r="I1020" i="3" s="1"/>
  <c r="K1020" i="3" s="1"/>
  <c r="G1000" i="3"/>
  <c r="I1000" i="3" s="1"/>
  <c r="K1000" i="3" s="1"/>
  <c r="G895" i="3"/>
  <c r="I895" i="3" s="1"/>
  <c r="K895" i="3" s="1"/>
  <c r="G869" i="3"/>
  <c r="I869" i="3" s="1"/>
  <c r="K869" i="3" s="1"/>
  <c r="G847" i="3"/>
  <c r="I847" i="3" s="1"/>
  <c r="K847" i="3" s="1"/>
  <c r="G750" i="3"/>
  <c r="I750" i="3" s="1"/>
  <c r="K750" i="3" s="1"/>
  <c r="G734" i="3"/>
  <c r="I734" i="3" s="1"/>
  <c r="K734" i="3" s="1"/>
  <c r="G715" i="3"/>
  <c r="I715" i="3" s="1"/>
  <c r="K715" i="3" s="1"/>
  <c r="G637" i="3"/>
  <c r="I637" i="3" s="1"/>
  <c r="K637" i="3" s="1"/>
  <c r="G615" i="3"/>
  <c r="I615" i="3" s="1"/>
  <c r="K615" i="3" s="1"/>
  <c r="G518" i="3"/>
  <c r="I518" i="3" s="1"/>
  <c r="K518" i="3" s="1"/>
  <c r="G502" i="3"/>
  <c r="I502" i="3" s="1"/>
  <c r="K502" i="3" s="1"/>
  <c r="G421" i="3"/>
  <c r="I421" i="3" s="1"/>
  <c r="K421" i="3" s="1"/>
  <c r="G343" i="3"/>
  <c r="I343" i="3" s="1"/>
  <c r="K343" i="3" s="1"/>
  <c r="G1429" i="3"/>
  <c r="I1429" i="3" s="1"/>
  <c r="K1429" i="3" s="1"/>
  <c r="G1401" i="3"/>
  <c r="I1401" i="3" s="1"/>
  <c r="K1401" i="3" s="1"/>
  <c r="G1379" i="3"/>
  <c r="I1379" i="3" s="1"/>
  <c r="K1379" i="3" s="1"/>
  <c r="G1353" i="3"/>
  <c r="I1353" i="3" s="1"/>
  <c r="K1353" i="3" s="1"/>
  <c r="G1323" i="3"/>
  <c r="I1323" i="3" s="1"/>
  <c r="K1323" i="3" s="1"/>
  <c r="G1247" i="3"/>
  <c r="I1247" i="3" s="1"/>
  <c r="K1247" i="3" s="1"/>
  <c r="G1225" i="3"/>
  <c r="I1225" i="3" s="1"/>
  <c r="K1225" i="3" s="1"/>
  <c r="G1199" i="3"/>
  <c r="I1199" i="3" s="1"/>
  <c r="K1199" i="3" s="1"/>
  <c r="G1173" i="3"/>
  <c r="I1173" i="3" s="1"/>
  <c r="K1173" i="3" s="1"/>
  <c r="G1151" i="3"/>
  <c r="I1151" i="3" s="1"/>
  <c r="K1151" i="3" s="1"/>
  <c r="G1047" i="3"/>
  <c r="I1047" i="3" s="1"/>
  <c r="K1047" i="3" s="1"/>
  <c r="G1019" i="3"/>
  <c r="I1019" i="3" s="1"/>
  <c r="K1019" i="3" s="1"/>
  <c r="G999" i="3"/>
  <c r="I999" i="3" s="1"/>
  <c r="K999" i="3" s="1"/>
  <c r="G894" i="3"/>
  <c r="I894" i="3" s="1"/>
  <c r="K894" i="3" s="1"/>
  <c r="G868" i="3"/>
  <c r="I868" i="3" s="1"/>
  <c r="K868" i="3" s="1"/>
  <c r="G846" i="3"/>
  <c r="I846" i="3" s="1"/>
  <c r="K846" i="3" s="1"/>
  <c r="G749" i="3"/>
  <c r="I749" i="3" s="1"/>
  <c r="K749" i="3" s="1"/>
  <c r="G733" i="3"/>
  <c r="I733" i="3" s="1"/>
  <c r="K733" i="3" s="1"/>
  <c r="G711" i="3"/>
  <c r="I711" i="3" s="1"/>
  <c r="K711" i="3" s="1"/>
  <c r="G636" i="3"/>
  <c r="I636" i="3" s="1"/>
  <c r="K636" i="3" s="1"/>
  <c r="G614" i="3"/>
  <c r="I614" i="3" s="1"/>
  <c r="K614" i="3" s="1"/>
  <c r="G517" i="3"/>
  <c r="I517" i="3" s="1"/>
  <c r="K517" i="3" s="1"/>
  <c r="G420" i="3"/>
  <c r="I420" i="3" s="1"/>
  <c r="K420" i="3" s="1"/>
  <c r="G342" i="3"/>
  <c r="I342" i="3" s="1"/>
  <c r="K342" i="3" s="1"/>
  <c r="G1428" i="3"/>
  <c r="I1428" i="3" s="1"/>
  <c r="K1428" i="3" s="1"/>
  <c r="G1398" i="3"/>
  <c r="I1398" i="3" s="1"/>
  <c r="K1398" i="3" s="1"/>
  <c r="G1372" i="3"/>
  <c r="I1372" i="3" s="1"/>
  <c r="K1372" i="3" s="1"/>
  <c r="G1350" i="3"/>
  <c r="I1350" i="3" s="1"/>
  <c r="K1350" i="3" s="1"/>
  <c r="G1322" i="3"/>
  <c r="I1322" i="3" s="1"/>
  <c r="K1322" i="3" s="1"/>
  <c r="G1246" i="3"/>
  <c r="I1246" i="3" s="1"/>
  <c r="K1246" i="3" s="1"/>
  <c r="G1220" i="3"/>
  <c r="I1220" i="3" s="1"/>
  <c r="K1220" i="3" s="1"/>
  <c r="G1198" i="3"/>
  <c r="I1198" i="3" s="1"/>
  <c r="K1198" i="3" s="1"/>
  <c r="G1170" i="3"/>
  <c r="I1170" i="3" s="1"/>
  <c r="K1170" i="3" s="1"/>
  <c r="G1142" i="3"/>
  <c r="I1142" i="3" s="1"/>
  <c r="K1142" i="3" s="1"/>
  <c r="G1066" i="3"/>
  <c r="I1066" i="3" s="1"/>
  <c r="K1066" i="3" s="1"/>
  <c r="G1044" i="3"/>
  <c r="I1044" i="3" s="1"/>
  <c r="K1044" i="3" s="1"/>
  <c r="G1016" i="3"/>
  <c r="I1016" i="3" s="1"/>
  <c r="K1016" i="3" s="1"/>
  <c r="G990" i="3"/>
  <c r="I990" i="3" s="1"/>
  <c r="K990" i="3" s="1"/>
  <c r="G893" i="3"/>
  <c r="I893" i="3" s="1"/>
  <c r="K893" i="3" s="1"/>
  <c r="G867" i="3"/>
  <c r="I867" i="3" s="1"/>
  <c r="K867" i="3" s="1"/>
  <c r="G837" i="3"/>
  <c r="I837" i="3" s="1"/>
  <c r="K837" i="3" s="1"/>
  <c r="G748" i="3"/>
  <c r="I748" i="3" s="1"/>
  <c r="K748" i="3" s="1"/>
  <c r="G730" i="3"/>
  <c r="I730" i="3" s="1"/>
  <c r="K730" i="3" s="1"/>
  <c r="G635" i="3"/>
  <c r="I635" i="3" s="1"/>
  <c r="K635" i="3" s="1"/>
  <c r="G613" i="3"/>
  <c r="I613" i="3" s="1"/>
  <c r="K613" i="3" s="1"/>
  <c r="G532" i="3"/>
  <c r="I532" i="3" s="1"/>
  <c r="K532" i="3" s="1"/>
  <c r="G516" i="3"/>
  <c r="I516" i="3" s="1"/>
  <c r="K516" i="3" s="1"/>
  <c r="G419" i="3"/>
  <c r="I419" i="3" s="1"/>
  <c r="K419" i="3" s="1"/>
  <c r="G341" i="3"/>
  <c r="I341" i="3" s="1"/>
  <c r="K341" i="3" s="1"/>
  <c r="G1427" i="3"/>
  <c r="I1427" i="3" s="1"/>
  <c r="K1427" i="3" s="1"/>
  <c r="G1397" i="3"/>
  <c r="I1397" i="3" s="1"/>
  <c r="K1397" i="3" s="1"/>
  <c r="G1371" i="3"/>
  <c r="I1371" i="3" s="1"/>
  <c r="K1371" i="3" s="1"/>
  <c r="G1349" i="3"/>
  <c r="I1349" i="3" s="1"/>
  <c r="K1349" i="3" s="1"/>
  <c r="G1321" i="3"/>
  <c r="I1321" i="3" s="1"/>
  <c r="K1321" i="3" s="1"/>
  <c r="G1245" i="3"/>
  <c r="I1245" i="3" s="1"/>
  <c r="K1245" i="3" s="1"/>
  <c r="G1219" i="3"/>
  <c r="I1219" i="3" s="1"/>
  <c r="K1219" i="3" s="1"/>
  <c r="G1197" i="3"/>
  <c r="I1197" i="3" s="1"/>
  <c r="K1197" i="3" s="1"/>
  <c r="G1169" i="3"/>
  <c r="I1169" i="3" s="1"/>
  <c r="K1169" i="3" s="1"/>
  <c r="G1141" i="3"/>
  <c r="I1141" i="3" s="1"/>
  <c r="K1141" i="3" s="1"/>
  <c r="G1065" i="3"/>
  <c r="I1065" i="3" s="1"/>
  <c r="K1065" i="3" s="1"/>
  <c r="G1043" i="3"/>
  <c r="I1043" i="3" s="1"/>
  <c r="K1043" i="3" s="1"/>
  <c r="G1015" i="3"/>
  <c r="I1015" i="3" s="1"/>
  <c r="K1015" i="3" s="1"/>
  <c r="G989" i="3"/>
  <c r="I989" i="3" s="1"/>
  <c r="K989" i="3" s="1"/>
  <c r="G892" i="3"/>
  <c r="I892" i="3" s="1"/>
  <c r="K892" i="3" s="1"/>
  <c r="G866" i="3"/>
  <c r="I866" i="3" s="1"/>
  <c r="K866" i="3" s="1"/>
  <c r="G836" i="3"/>
  <c r="I836" i="3" s="1"/>
  <c r="K836" i="3" s="1"/>
  <c r="G763" i="3"/>
  <c r="I763" i="3" s="1"/>
  <c r="K763" i="3" s="1"/>
  <c r="G747" i="3"/>
  <c r="I747" i="3" s="1"/>
  <c r="K747" i="3" s="1"/>
  <c r="G728" i="3"/>
  <c r="I728" i="3" s="1"/>
  <c r="K728" i="3" s="1"/>
  <c r="G628" i="3"/>
  <c r="I628" i="3" s="1"/>
  <c r="K628" i="3" s="1"/>
  <c r="G612" i="3"/>
  <c r="I612" i="3" s="1"/>
  <c r="K612" i="3" s="1"/>
  <c r="G531" i="3"/>
  <c r="I531" i="3" s="1"/>
  <c r="K531" i="3" s="1"/>
  <c r="G515" i="3"/>
  <c r="I515" i="3" s="1"/>
  <c r="K515" i="3" s="1"/>
  <c r="G418" i="3"/>
  <c r="I418" i="3" s="1"/>
  <c r="K418" i="3" s="1"/>
  <c r="G340" i="3"/>
  <c r="I340" i="3" s="1"/>
  <c r="K340" i="3" s="1"/>
  <c r="G1418" i="3"/>
  <c r="I1418" i="3" s="1"/>
  <c r="K1418" i="3" s="1"/>
  <c r="G1396" i="3"/>
  <c r="I1396" i="3" s="1"/>
  <c r="K1396" i="3" s="1"/>
  <c r="G1368" i="3"/>
  <c r="I1368" i="3" s="1"/>
  <c r="K1368" i="3" s="1"/>
  <c r="G1342" i="3"/>
  <c r="I1342" i="3" s="1"/>
  <c r="K1342" i="3" s="1"/>
  <c r="G1320" i="3"/>
  <c r="I1320" i="3" s="1"/>
  <c r="K1320" i="3" s="1"/>
  <c r="G1244" i="3"/>
  <c r="I1244" i="3" s="1"/>
  <c r="K1244" i="3" s="1"/>
  <c r="G1214" i="3"/>
  <c r="I1214" i="3" s="1"/>
  <c r="K1214" i="3" s="1"/>
  <c r="G1188" i="3"/>
  <c r="I1188" i="3" s="1"/>
  <c r="K1188" i="3" s="1"/>
  <c r="G1166" i="3"/>
  <c r="I1166" i="3" s="1"/>
  <c r="K1166" i="3" s="1"/>
  <c r="G1140" i="3"/>
  <c r="I1140" i="3" s="1"/>
  <c r="K1140" i="3" s="1"/>
  <c r="G1064" i="3"/>
  <c r="I1064" i="3" s="1"/>
  <c r="K1064" i="3" s="1"/>
  <c r="G1036" i="3"/>
  <c r="I1036" i="3" s="1"/>
  <c r="K1036" i="3" s="1"/>
  <c r="G1014" i="3"/>
  <c r="I1014" i="3" s="1"/>
  <c r="K1014" i="3" s="1"/>
  <c r="G988" i="3"/>
  <c r="I988" i="3" s="1"/>
  <c r="K988" i="3" s="1"/>
  <c r="G883" i="3"/>
  <c r="I883" i="3" s="1"/>
  <c r="K883" i="3" s="1"/>
  <c r="G861" i="3"/>
  <c r="I861" i="3" s="1"/>
  <c r="K861" i="3" s="1"/>
  <c r="G835" i="3"/>
  <c r="I835" i="3" s="1"/>
  <c r="K835" i="3" s="1"/>
  <c r="G762" i="3"/>
  <c r="I762" i="3" s="1"/>
  <c r="K762" i="3" s="1"/>
  <c r="G746" i="3"/>
  <c r="I746" i="3" s="1"/>
  <c r="K746" i="3" s="1"/>
  <c r="G724" i="3"/>
  <c r="I724" i="3" s="1"/>
  <c r="K724" i="3" s="1"/>
  <c r="G627" i="3"/>
  <c r="I627" i="3" s="1"/>
  <c r="K627" i="3" s="1"/>
  <c r="G609" i="3"/>
  <c r="I609" i="3" s="1"/>
  <c r="K609" i="3" s="1"/>
  <c r="G530" i="3"/>
  <c r="I530" i="3" s="1"/>
  <c r="K530" i="3" s="1"/>
  <c r="G514" i="3"/>
  <c r="I514" i="3" s="1"/>
  <c r="K514" i="3" s="1"/>
  <c r="G433" i="3"/>
  <c r="I433" i="3" s="1"/>
  <c r="K433" i="3" s="1"/>
  <c r="G417" i="3"/>
  <c r="I417" i="3" s="1"/>
  <c r="K417" i="3" s="1"/>
  <c r="G338" i="3"/>
  <c r="I338" i="3" s="1"/>
  <c r="K338" i="3" s="1"/>
  <c r="G1417" i="3"/>
  <c r="I1417" i="3" s="1"/>
  <c r="K1417" i="3" s="1"/>
  <c r="G1395" i="3"/>
  <c r="I1395" i="3" s="1"/>
  <c r="K1395" i="3" s="1"/>
  <c r="G1367" i="3"/>
  <c r="I1367" i="3" s="1"/>
  <c r="K1367" i="3" s="1"/>
  <c r="G1341" i="3"/>
  <c r="I1341" i="3" s="1"/>
  <c r="K1341" i="3" s="1"/>
  <c r="G1319" i="3"/>
  <c r="I1319" i="3" s="1"/>
  <c r="K1319" i="3" s="1"/>
  <c r="G1243" i="3"/>
  <c r="I1243" i="3" s="1"/>
  <c r="K1243" i="3" s="1"/>
  <c r="G1213" i="3"/>
  <c r="I1213" i="3" s="1"/>
  <c r="K1213" i="3" s="1"/>
  <c r="G1187" i="3"/>
  <c r="I1187" i="3" s="1"/>
  <c r="K1187" i="3" s="1"/>
  <c r="G1165" i="3"/>
  <c r="I1165" i="3" s="1"/>
  <c r="K1165" i="3" s="1"/>
  <c r="G1063" i="3"/>
  <c r="I1063" i="3" s="1"/>
  <c r="K1063" i="3" s="1"/>
  <c r="G1035" i="3"/>
  <c r="I1035" i="3" s="1"/>
  <c r="K1035" i="3" s="1"/>
  <c r="G1013" i="3"/>
  <c r="I1013" i="3" s="1"/>
  <c r="K1013" i="3" s="1"/>
  <c r="G987" i="3"/>
  <c r="I987" i="3" s="1"/>
  <c r="K987" i="3" s="1"/>
  <c r="G882" i="3"/>
  <c r="I882" i="3" s="1"/>
  <c r="K882" i="3" s="1"/>
  <c r="G860" i="3"/>
  <c r="I860" i="3" s="1"/>
  <c r="K860" i="3" s="1"/>
  <c r="G834" i="3"/>
  <c r="I834" i="3" s="1"/>
  <c r="K834" i="3" s="1"/>
  <c r="G761" i="3"/>
  <c r="I761" i="3" s="1"/>
  <c r="K761" i="3" s="1"/>
  <c r="G745" i="3"/>
  <c r="I745" i="3" s="1"/>
  <c r="K745" i="3" s="1"/>
  <c r="G723" i="3"/>
  <c r="I723" i="3" s="1"/>
  <c r="K723" i="3" s="1"/>
  <c r="G626" i="3"/>
  <c r="I626" i="3" s="1"/>
  <c r="K626" i="3" s="1"/>
  <c r="G608" i="3"/>
  <c r="I608" i="3" s="1"/>
  <c r="K608" i="3" s="1"/>
  <c r="G529" i="3"/>
  <c r="I529" i="3" s="1"/>
  <c r="K529" i="3" s="1"/>
  <c r="G513" i="3"/>
  <c r="I513" i="3" s="1"/>
  <c r="K513" i="3" s="1"/>
  <c r="G432" i="3"/>
  <c r="I432" i="3" s="1"/>
  <c r="K432" i="3" s="1"/>
  <c r="G337" i="3"/>
  <c r="I337" i="3" s="1"/>
  <c r="K337" i="3" s="1"/>
  <c r="I262" i="3"/>
  <c r="K262" i="3" s="1"/>
  <c r="I260" i="3"/>
  <c r="K260" i="3" s="1"/>
  <c r="K1957" i="3"/>
  <c r="I59" i="3"/>
  <c r="K59" i="3" s="1"/>
  <c r="I1595" i="3"/>
  <c r="K1595" i="3" s="1"/>
  <c r="I265" i="3"/>
  <c r="K265" i="3" s="1"/>
  <c r="I1598" i="3"/>
  <c r="K1598" i="3" s="1"/>
  <c r="I197" i="3"/>
  <c r="K197" i="3" s="1"/>
  <c r="I53" i="3"/>
  <c r="K53" i="3" s="1"/>
  <c r="K271" i="3"/>
  <c r="K1539" i="3"/>
  <c r="I1601" i="3"/>
  <c r="K1601" i="3" s="1"/>
  <c r="I1594" i="3"/>
  <c r="K1594" i="3" s="1"/>
  <c r="I201" i="3"/>
  <c r="K201" i="3" s="1"/>
  <c r="I1599" i="3"/>
  <c r="K1599" i="3" s="1"/>
  <c r="I253" i="3"/>
  <c r="K253" i="3" s="1"/>
  <c r="I257" i="3"/>
  <c r="K257" i="3" s="1"/>
  <c r="I263" i="3"/>
  <c r="K263" i="3" s="1"/>
  <c r="I195" i="3"/>
  <c r="K195" i="3" s="1"/>
  <c r="I1597" i="3"/>
  <c r="K1597" i="3" s="1"/>
  <c r="I264" i="3"/>
  <c r="K264" i="3" s="1"/>
  <c r="I268" i="3"/>
  <c r="K268" i="3" s="1"/>
  <c r="I194" i="3"/>
  <c r="K194" i="3" s="1"/>
  <c r="I1596" i="3"/>
  <c r="K1596" i="3" s="1"/>
  <c r="I252" i="3"/>
  <c r="K252" i="3" s="1"/>
  <c r="I256" i="3"/>
  <c r="K256" i="3" s="1"/>
  <c r="I266" i="3"/>
  <c r="K266" i="3" s="1"/>
  <c r="I1602" i="3"/>
  <c r="K1602" i="3" s="1"/>
  <c r="I255" i="3"/>
  <c r="K255" i="3" s="1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35" i="3"/>
  <c r="I35" i="3" s="1"/>
  <c r="K35" i="3" s="1"/>
  <c r="I62" i="3" l="1"/>
  <c r="K62" i="3" s="1"/>
  <c r="E1435" i="3"/>
  <c r="I2043" i="3"/>
  <c r="K2043" i="3"/>
  <c r="E2065" i="3" s="1"/>
  <c r="K261" i="3"/>
  <c r="K57" i="3"/>
  <c r="I103" i="3"/>
  <c r="E28" i="3"/>
  <c r="K27" i="3"/>
  <c r="I1435" i="3" l="1"/>
  <c r="I28" i="3"/>
  <c r="K103" i="3"/>
  <c r="K1435" i="3" s="1"/>
  <c r="E2064" i="3" l="1"/>
  <c r="E34" i="3"/>
  <c r="D36" i="3"/>
  <c r="D2063" i="3" s="1"/>
  <c r="K28" i="3"/>
  <c r="I34" i="3" l="1"/>
  <c r="E36" i="3"/>
  <c r="K34" i="3" l="1"/>
  <c r="K36" i="3" s="1"/>
  <c r="E2063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2062" i="3" s="1"/>
  <c r="D2067" i="3" s="1"/>
  <c r="E17" i="3"/>
  <c r="I17" i="3" l="1"/>
  <c r="E25" i="3"/>
  <c r="K17" i="3" l="1"/>
  <c r="K25" i="3" s="1"/>
  <c r="E2062" i="3" s="1"/>
  <c r="E2067" i="3" s="1"/>
  <c r="E2069" i="3" s="1"/>
  <c r="I25" i="3"/>
</calcChain>
</file>

<file path=xl/sharedStrings.xml><?xml version="1.0" encoding="utf-8"?>
<sst xmlns="http://schemas.openxmlformats.org/spreadsheetml/2006/main" count="5013" uniqueCount="169">
  <si>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</si>
  <si>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</si>
  <si>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</si>
  <si>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</si>
  <si>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</si>
  <si>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</si>
  <si>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</si>
  <si>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</si>
  <si>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</si>
  <si>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</si>
  <si>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</si>
  <si>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</si>
  <si>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</si>
  <si>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</si>
  <si>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</si>
  <si>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</si>
  <si>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</si>
  <si>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</si>
  <si>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</si>
  <si>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</si>
  <si>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</si>
  <si>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</si>
  <si>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</si>
  <si>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</si>
  <si>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</si>
  <si>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</si>
  <si>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</si>
  <si>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</si>
  <si>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</si>
  <si>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</si>
  <si>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</si>
  <si>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</si>
  <si>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</si>
  <si>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</si>
  <si>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</si>
  <si>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</si>
  <si>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</si>
  <si>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</si>
  <si>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</si>
  <si>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</si>
  <si>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</si>
  <si>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</si>
  <si>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</si>
  <si>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</si>
  <si>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</si>
  <si>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</si>
  <si>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</si>
  <si>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</si>
  <si>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</si>
  <si>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</si>
  <si>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</si>
  <si>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</si>
  <si>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</si>
  <si>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</si>
  <si>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</si>
  <si>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</si>
  <si>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</si>
  <si>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</si>
  <si>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</si>
  <si>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</si>
  <si>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</si>
  <si>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</si>
  <si>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</si>
  <si>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</si>
  <si>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</si>
  <si>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</si>
  <si>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</si>
  <si>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</si>
  <si>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</si>
  <si>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</si>
  <si>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</si>
  <si>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</si>
  <si>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</si>
  <si>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</si>
  <si>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</si>
  <si>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</si>
  <si>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</si>
  <si>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</si>
  <si>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</si>
  <si>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</si>
  <si>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</si>
  <si>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</si>
  <si>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</si>
  <si>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</si>
  <si>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</si>
  <si>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</si>
  <si>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</si>
  <si>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</si>
  <si>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</si>
  <si>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CBSL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</si>
  <si>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</si>
  <si>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</si>
  <si>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</si>
  <si>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</si>
  <si>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</si>
  <si>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</si>
  <si>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</si>
  <si>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</si>
  <si>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</si>
  <si>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</si>
  <si>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</si>
  <si>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</si>
  <si>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</si>
  <si>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</si>
  <si>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</si>
  <si>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</si>
  <si>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</si>
  <si>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</si>
  <si>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</si>
  <si>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</si>
  <si>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</si>
  <si>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</si>
  <si>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</si>
  <si>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</si>
  <si>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</si>
  <si>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</si>
  <si>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</si>
  <si>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</si>
  <si>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</si>
  <si>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</si>
  <si>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</si>
  <si>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PD Corrected</t>
  </si>
  <si>
    <t>Restructured - 31-90 days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</si>
  <si>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</si>
  <si>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</si>
  <si>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</si>
  <si>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</si>
  <si>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</si>
  <si>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</si>
  <si>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</si>
  <si>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</si>
  <si>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</si>
  <si>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</si>
  <si>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</si>
  <si>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</si>
  <si>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</si>
  <si>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</si>
  <si>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</si>
  <si>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</si>
  <si>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</si>
  <si>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</si>
  <si>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</si>
  <si>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</si>
  <si>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</si>
  <si>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</si>
  <si>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</si>
  <si>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</si>
  <si>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Average tenor-Term Loans</t>
  </si>
  <si>
    <t>Criterias Lokking</t>
  </si>
  <si>
    <t>Arrears Month Bucket Modified</t>
  </si>
  <si>
    <t>LTL</t>
  </si>
  <si>
    <t>MTL</t>
  </si>
  <si>
    <t>SLFRS NEW PRODUCT CODE</t>
  </si>
  <si>
    <t>Above 90 Days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</si>
  <si>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</si>
  <si>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</si>
  <si>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</si>
  <si>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</si>
  <si>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</si>
  <si>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</si>
  <si>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</si>
  <si>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</si>
  <si>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Days</t>
  </si>
  <si>
    <t>0 30 Days</t>
  </si>
  <si>
    <t xml:space="preserve">Industry </t>
  </si>
  <si>
    <t>31 60 Days</t>
  </si>
  <si>
    <t>61 90 Days</t>
  </si>
  <si>
    <t>Share</t>
  </si>
  <si>
    <t>Tourism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</si>
</sst>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  <numFmt numFmtId="169" formatCode="_(* #,##0.000_);_(* \(#,##0.00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CC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3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165" fontId="0" fillId="0" borderId="0" xfId="0" applyNumberForma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13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4" borderId="0" xfId="0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3" fillId="15" borderId="1" xfId="2" applyNumberFormat="1" applyFont="1" applyFill="1" applyBorder="1"/>
    <xf numFmtId="164" fontId="0" fillId="0" borderId="1" xfId="2" applyNumberFormat="1" applyFont="1" applyFill="1" applyBorder="1"/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164" fontId="0" fillId="0" borderId="1" xfId="0" applyNumberFormat="1" applyFont="1" applyFill="1" applyBorder="1"/>
    <xf numFmtId="164" fontId="0" fillId="2" borderId="1" xfId="2" applyNumberFormat="1" applyFont="1" applyFill="1" applyBorder="1"/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" fontId="0" fillId="0" borderId="0" xfId="0" quotePrefix="1" applyNumberFormat="1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0" fillId="0" borderId="0" xfId="0" applyNumberFormat="1" applyFill="1" applyBorder="1"/>
    <xf numFmtId="0" fontId="0" fillId="17" borderId="0" xfId="0" applyFill="1"/>
    <xf numFmtId="0" fontId="0" fillId="17" borderId="1" xfId="0" applyFill="1" applyBorder="1"/>
    <xf numFmtId="164" fontId="0" fillId="17" borderId="1" xfId="2" applyNumberFormat="1" applyFont="1" applyFill="1" applyBorder="1"/>
    <xf numFmtId="10" fontId="0" fillId="17" borderId="1" xfId="0" applyNumberFormat="1" applyFill="1" applyBorder="1"/>
    <xf numFmtId="10" fontId="0" fillId="17" borderId="1" xfId="1" applyNumberFormat="1" applyFont="1" applyFill="1" applyBorder="1"/>
    <xf numFmtId="9" fontId="0" fillId="17" borderId="1" xfId="0" applyNumberFormat="1" applyFill="1" applyBorder="1"/>
    <xf numFmtId="167" fontId="0" fillId="17" borderId="1" xfId="0" applyNumberFormat="1" applyFill="1" applyBorder="1"/>
    <xf numFmtId="43" fontId="0" fillId="17" borderId="1" xfId="2" applyFont="1" applyFill="1" applyBorder="1"/>
    <xf numFmtId="0" fontId="0" fillId="17" borderId="12" xfId="0" applyFill="1" applyBorder="1"/>
    <xf numFmtId="164" fontId="0" fillId="17" borderId="12" xfId="2" applyNumberFormat="1" applyFont="1" applyFill="1" applyBorder="1"/>
    <xf numFmtId="10" fontId="0" fillId="17" borderId="12" xfId="0" applyNumberFormat="1" applyFill="1" applyBorder="1"/>
    <xf numFmtId="10" fontId="0" fillId="17" borderId="12" xfId="1" applyNumberFormat="1" applyFont="1" applyFill="1" applyBorder="1"/>
    <xf numFmtId="9" fontId="0" fillId="17" borderId="12" xfId="0" applyNumberFormat="1" applyFill="1" applyBorder="1"/>
    <xf numFmtId="167" fontId="0" fillId="17" borderId="12" xfId="0" applyNumberFormat="1" applyFill="1" applyBorder="1"/>
    <xf numFmtId="0" fontId="0" fillId="17" borderId="0" xfId="0" applyFill="1" applyBorder="1"/>
    <xf numFmtId="10" fontId="0" fillId="17" borderId="0" xfId="0" applyNumberFormat="1" applyFill="1" applyBorder="1"/>
    <xf numFmtId="43" fontId="0" fillId="17" borderId="0" xfId="2" applyFont="1" applyFill="1" applyBorder="1"/>
    <xf numFmtId="164" fontId="2" fillId="17" borderId="0" xfId="2" applyNumberFormat="1" applyFont="1" applyFill="1" applyBorder="1"/>
    <xf numFmtId="10" fontId="0" fillId="17" borderId="0" xfId="1" applyNumberFormat="1" applyFont="1" applyFill="1" applyBorder="1"/>
    <xf numFmtId="9" fontId="0" fillId="17" borderId="0" xfId="0" applyNumberFormat="1" applyFill="1" applyBorder="1"/>
    <xf numFmtId="167" fontId="0" fillId="17" borderId="0" xfId="0" applyNumberFormat="1" applyFill="1" applyBorder="1"/>
    <xf numFmtId="0" fontId="0" fillId="17" borderId="9" xfId="0" applyFill="1" applyBorder="1"/>
    <xf numFmtId="164" fontId="2" fillId="17" borderId="9" xfId="2" applyNumberFormat="1" applyFont="1" applyFill="1" applyBorder="1"/>
    <xf numFmtId="10" fontId="0" fillId="17" borderId="9" xfId="0" applyNumberFormat="1" applyFill="1" applyBorder="1"/>
    <xf numFmtId="10" fontId="0" fillId="17" borderId="9" xfId="1" applyNumberFormat="1" applyFont="1" applyFill="1" applyBorder="1"/>
    <xf numFmtId="9" fontId="0" fillId="17" borderId="9" xfId="0" applyNumberFormat="1" applyFill="1" applyBorder="1"/>
    <xf numFmtId="167" fontId="0" fillId="17" borderId="9" xfId="0" applyNumberFormat="1" applyFill="1" applyBorder="1"/>
    <xf numFmtId="164" fontId="0" fillId="17" borderId="0" xfId="2" applyNumberFormat="1" applyFont="1" applyFill="1" applyBorder="1"/>
    <xf numFmtId="0" fontId="8" fillId="3" borderId="0" xfId="0" applyFont="1" applyFill="1" applyAlignment="1">
      <alignment horizontal="center"/>
    </xf>
    <xf numFmtId="0" fontId="2" fillId="0" borderId="1" xfId="0" applyFont="1" applyFill="1" applyBorder="1"/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8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9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8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11" fillId="2" borderId="19" xfId="0" applyFont="1" applyFill="1" applyBorder="1" applyAlignment="1">
      <alignment horizontal="right" vertical="center"/>
    </xf>
    <xf numFmtId="0" fontId="0" fillId="2" borderId="0" xfId="0" applyFill="1" applyBorder="1"/>
    <xf numFmtId="43" fontId="0" fillId="2" borderId="0" xfId="0" applyNumberFormat="1" applyFill="1"/>
    <xf numFmtId="43" fontId="0" fillId="0" borderId="0" xfId="2" applyFont="1"/>
    <xf numFmtId="0" fontId="2" fillId="15" borderId="1" xfId="0" applyFont="1" applyFill="1" applyBorder="1"/>
    <xf numFmtId="168" fontId="0" fillId="20" borderId="0" xfId="0" applyNumberFormat="1" applyFill="1"/>
    <xf numFmtId="10" fontId="0" fillId="8" borderId="1" xfId="0" applyNumberFormat="1" applyFill="1" applyBorder="1"/>
    <xf numFmtId="10" fontId="0" fillId="8" borderId="13" xfId="0" applyNumberFormat="1" applyFill="1" applyBorder="1"/>
    <xf numFmtId="10" fontId="0" fillId="8" borderId="15" xfId="0" applyNumberFormat="1" applyFill="1" applyBorder="1"/>
    <xf numFmtId="10" fontId="0" fillId="8" borderId="16" xfId="0" applyNumberFormat="1" applyFill="1" applyBorder="1"/>
    <xf numFmtId="0" fontId="0" fillId="21" borderId="0" xfId="0" applyFill="1"/>
    <xf numFmtId="0" fontId="0" fillId="21" borderId="12" xfId="0" applyFill="1" applyBorder="1"/>
    <xf numFmtId="164" fontId="0" fillId="21" borderId="12" xfId="2" applyNumberFormat="1" applyFont="1" applyFill="1" applyBorder="1"/>
    <xf numFmtId="10" fontId="0" fillId="21" borderId="12" xfId="0" applyNumberFormat="1" applyFill="1" applyBorder="1"/>
    <xf numFmtId="10" fontId="0" fillId="21" borderId="12" xfId="1" applyNumberFormat="1" applyFont="1" applyFill="1" applyBorder="1"/>
    <xf numFmtId="9" fontId="0" fillId="21" borderId="12" xfId="0" applyNumberFormat="1" applyFill="1" applyBorder="1"/>
    <xf numFmtId="167" fontId="0" fillId="21" borderId="12" xfId="0" applyNumberFormat="1" applyFill="1" applyBorder="1"/>
    <xf numFmtId="0" fontId="0" fillId="21" borderId="0" xfId="0" applyFill="1" applyBorder="1"/>
    <xf numFmtId="10" fontId="0" fillId="21" borderId="0" xfId="0" applyNumberFormat="1" applyFill="1" applyBorder="1"/>
    <xf numFmtId="43" fontId="0" fillId="21" borderId="0" xfId="2" applyFont="1" applyFill="1" applyBorder="1"/>
    <xf numFmtId="164" fontId="2" fillId="21" borderId="0" xfId="2" applyNumberFormat="1" applyFont="1" applyFill="1" applyBorder="1"/>
    <xf numFmtId="10" fontId="0" fillId="21" borderId="0" xfId="1" applyNumberFormat="1" applyFont="1" applyFill="1" applyBorder="1"/>
    <xf numFmtId="9" fontId="0" fillId="21" borderId="0" xfId="0" applyNumberFormat="1" applyFill="1" applyBorder="1"/>
    <xf numFmtId="167" fontId="0" fillId="21" borderId="0" xfId="0" applyNumberFormat="1" applyFill="1" applyBorder="1"/>
    <xf numFmtId="164" fontId="2" fillId="21" borderId="12" xfId="2" applyNumberFormat="1" applyFont="1" applyFill="1" applyBorder="1"/>
    <xf numFmtId="0" fontId="0" fillId="22" borderId="0" xfId="0" applyFill="1" applyBorder="1"/>
    <xf numFmtId="10" fontId="0" fillId="22" borderId="0" xfId="0" applyNumberFormat="1" applyFill="1" applyBorder="1"/>
    <xf numFmtId="43" fontId="0" fillId="22" borderId="0" xfId="2" applyFont="1" applyFill="1" applyBorder="1"/>
    <xf numFmtId="0" fontId="0" fillId="0" borderId="12" xfId="0" applyFill="1" applyBorder="1"/>
    <xf numFmtId="10" fontId="0" fillId="0" borderId="12" xfId="1" applyNumberFormat="1" applyFont="1" applyFill="1" applyBorder="1"/>
    <xf numFmtId="9" fontId="0" fillId="0" borderId="12" xfId="0" applyNumberFormat="1" applyFill="1" applyBorder="1"/>
    <xf numFmtId="0" fontId="0" fillId="23" borderId="0" xfId="0" applyFill="1" applyBorder="1"/>
    <xf numFmtId="164" fontId="0" fillId="23" borderId="0" xfId="2" applyNumberFormat="1" applyFont="1" applyFill="1" applyBorder="1"/>
    <xf numFmtId="10" fontId="0" fillId="23" borderId="0" xfId="0" applyNumberFormat="1" applyFill="1" applyBorder="1"/>
    <xf numFmtId="10" fontId="0" fillId="23" borderId="0" xfId="1" applyNumberFormat="1" applyFont="1" applyFill="1" applyBorder="1"/>
    <xf numFmtId="9" fontId="0" fillId="23" borderId="0" xfId="0" applyNumberFormat="1" applyFill="1" applyBorder="1"/>
    <xf numFmtId="167" fontId="0" fillId="23" borderId="0" xfId="0" applyNumberFormat="1" applyFill="1" applyBorder="1"/>
    <xf numFmtId="43" fontId="0" fillId="23" borderId="0" xfId="2" applyFont="1" applyFill="1" applyBorder="1"/>
    <xf numFmtId="164" fontId="0" fillId="22" borderId="0" xfId="2" applyNumberFormat="1" applyFont="1" applyFill="1" applyBorder="1"/>
    <xf numFmtId="10" fontId="0" fillId="22" borderId="0" xfId="1" applyNumberFormat="1" applyFont="1" applyFill="1" applyBorder="1"/>
    <xf numFmtId="9" fontId="0" fillId="22" borderId="0" xfId="0" applyNumberFormat="1" applyFill="1" applyBorder="1"/>
    <xf numFmtId="167" fontId="0" fillId="22" borderId="0" xfId="0" applyNumberFormat="1" applyFill="1" applyBorder="1"/>
    <xf numFmtId="164" fontId="8" fillId="24" borderId="1" xfId="2" applyNumberFormat="1" applyFont="1" applyFill="1" applyBorder="1"/>
    <xf numFmtId="0" fontId="0" fillId="0" borderId="0" xfId="0" applyBorder="1" applyAlignment="1">
      <alignment horizontal="center"/>
    </xf>
    <xf numFmtId="9" fontId="0" fillId="2" borderId="1" xfId="1" applyNumberFormat="1" applyFont="1" applyFill="1" applyBorder="1"/>
    <xf numFmtId="1" fontId="0" fillId="25" borderId="0" xfId="0" applyNumberFormat="1" applyFill="1"/>
    <xf numFmtId="1" fontId="0" fillId="25" borderId="0" xfId="0" applyNumberFormat="1" applyFill="1" applyAlignment="1"/>
    <xf numFmtId="1" fontId="0" fillId="25" borderId="0" xfId="0" applyNumberFormat="1" applyFill="1" applyBorder="1"/>
    <xf numFmtId="1" fontId="0" fillId="25" borderId="0" xfId="0" applyNumberFormat="1" applyFill="1" applyBorder="1" applyAlignment="1"/>
    <xf numFmtId="167" fontId="0" fillId="0" borderId="0" xfId="0" applyNumberFormat="1"/>
    <xf numFmtId="169" fontId="0" fillId="0" borderId="0" xfId="0" applyNumberFormat="1" applyBorder="1"/>
    <xf numFmtId="164" fontId="0" fillId="25" borderId="0" xfId="2" applyNumberFormat="1" applyFont="1" applyFill="1"/>
    <xf numFmtId="2" fontId="3" fillId="25" borderId="1" xfId="0" applyNumberFormat="1" applyFont="1" applyFill="1" applyBorder="1"/>
    <xf numFmtId="43" fontId="0" fillId="25" borderId="1" xfId="2" applyNumberFormat="1" applyFont="1" applyFill="1" applyBorder="1"/>
    <xf numFmtId="164" fontId="0" fillId="2" borderId="0" xfId="2" applyNumberFormat="1" applyFont="1" applyFill="1"/>
    <xf numFmtId="0" fontId="8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164" fontId="6" fillId="0" borderId="1" xfId="0" applyNumberFormat="1" applyFont="1" applyFill="1" applyBorder="1"/>
    <xf numFmtId="0" fontId="4" fillId="3" borderId="0" xfId="0" applyFont="1" applyFill="1"/>
    <xf numFmtId="0" fontId="8" fillId="2" borderId="0" xfId="0" applyFont="1" applyFill="1"/>
    <xf numFmtId="43" fontId="2" fillId="0" borderId="0" xfId="2" applyFont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0" fontId="4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FF99FF"/>
      <color rgb="FFCCCCFF"/>
      <color rgb="FFCC66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103</v>
      </c>
    </row>
    <row r="2" spans="1:7" x14ac:dyDescent="0.25">
      <c r="A2" s="102"/>
      <c r="B2" s="102"/>
      <c r="C2" s="102" t="s">
        <v>0</v>
      </c>
      <c r="D2" s="102" t="s">
        <v>1</v>
      </c>
      <c r="E2" s="102" t="s">
        <v>2</v>
      </c>
      <c r="F2" s="102" t="s">
        <v>3</v>
      </c>
      <c r="G2" s="102" t="s">
        <v>10</v>
      </c>
    </row>
    <row r="3" spans="1:7" x14ac:dyDescent="0.25">
      <c r="A3" s="102">
        <v>2011</v>
      </c>
      <c r="B3" s="103" t="s">
        <v>11</v>
      </c>
      <c r="C3" s="104" t="s">
        <v>104</v>
      </c>
      <c r="D3" s="104" t="s">
        <v>105</v>
      </c>
      <c r="E3" s="104" t="s">
        <v>106</v>
      </c>
      <c r="F3" s="104" t="s">
        <v>107</v>
      </c>
      <c r="G3" s="104" t="s">
        <v>108</v>
      </c>
    </row>
    <row r="4" spans="1:7" x14ac:dyDescent="0.25">
      <c r="A4" s="102"/>
      <c r="B4" s="103" t="s">
        <v>4</v>
      </c>
      <c r="C4" s="105">
        <v>0</v>
      </c>
      <c r="D4" s="105">
        <v>8.5026737967914434E-2</v>
      </c>
      <c r="E4" s="105">
        <v>0.10185185185185185</v>
      </c>
      <c r="F4" s="105">
        <v>4.0816326530612242E-2</v>
      </c>
      <c r="G4" s="105">
        <v>0</v>
      </c>
    </row>
    <row r="5" spans="1:7" x14ac:dyDescent="0.25">
      <c r="A5" s="102"/>
      <c r="B5" s="103" t="s">
        <v>5</v>
      </c>
      <c r="C5" s="105">
        <v>0</v>
      </c>
      <c r="D5" s="105">
        <v>0.11176470588235293</v>
      </c>
      <c r="E5" s="105">
        <v>0.375</v>
      </c>
      <c r="F5" s="105">
        <v>0.2857142857142857</v>
      </c>
      <c r="G5" s="105">
        <v>0</v>
      </c>
    </row>
    <row r="6" spans="1:7" x14ac:dyDescent="0.25">
      <c r="A6" s="102"/>
      <c r="B6" s="103" t="s">
        <v>6</v>
      </c>
      <c r="C6" s="105">
        <v>0</v>
      </c>
      <c r="D6" s="105">
        <v>0.3</v>
      </c>
      <c r="E6" s="105">
        <v>0.5</v>
      </c>
      <c r="F6" s="105">
        <v>0</v>
      </c>
      <c r="G6" s="105">
        <v>0</v>
      </c>
    </row>
    <row r="7" spans="1:7" x14ac:dyDescent="0.25">
      <c r="A7" s="102"/>
      <c r="B7" s="103" t="s">
        <v>7</v>
      </c>
      <c r="C7" s="105">
        <v>0</v>
      </c>
      <c r="D7" s="105">
        <v>0</v>
      </c>
      <c r="E7" s="105">
        <v>0</v>
      </c>
      <c r="F7" s="105">
        <v>0</v>
      </c>
      <c r="G7" s="105">
        <v>0</v>
      </c>
    </row>
    <row r="8" spans="1:7" x14ac:dyDescent="0.25">
      <c r="A8" s="102"/>
      <c r="B8" s="103" t="s">
        <v>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</row>
    <row r="9" spans="1:7" x14ac:dyDescent="0.25">
      <c r="A9" s="102"/>
      <c r="B9" s="102"/>
      <c r="C9" s="102"/>
      <c r="D9" s="102"/>
      <c r="E9" s="102"/>
      <c r="F9" s="102"/>
      <c r="G9" s="102"/>
    </row>
    <row r="10" spans="1:7" x14ac:dyDescent="0.25">
      <c r="A10" s="102"/>
      <c r="B10" s="102"/>
      <c r="C10" s="102"/>
      <c r="D10" s="102"/>
      <c r="E10" s="102"/>
      <c r="F10" s="102"/>
      <c r="G10" s="102"/>
    </row>
    <row r="11" spans="1:7" x14ac:dyDescent="0.25">
      <c r="A11" s="102">
        <v>2012</v>
      </c>
      <c r="B11" s="103" t="s">
        <v>11</v>
      </c>
      <c r="C11" s="104" t="s">
        <v>109</v>
      </c>
      <c r="D11" s="104" t="s">
        <v>110</v>
      </c>
      <c r="E11" s="104" t="s">
        <v>111</v>
      </c>
      <c r="F11" s="104" t="s">
        <v>112</v>
      </c>
      <c r="G11" s="102"/>
    </row>
    <row r="12" spans="1:7" x14ac:dyDescent="0.25">
      <c r="A12" s="102"/>
      <c r="B12" s="103" t="s">
        <v>4</v>
      </c>
      <c r="C12" s="105">
        <v>3.3285917496443815E-2</v>
      </c>
      <c r="D12" s="105">
        <v>8.2517482517482518E-2</v>
      </c>
      <c r="E12" s="105">
        <v>4.878048780487805E-2</v>
      </c>
      <c r="F12" s="105">
        <v>4.3478260869565216E-2</v>
      </c>
      <c r="G12" s="102"/>
    </row>
    <row r="13" spans="1:7" x14ac:dyDescent="0.25">
      <c r="A13" s="102"/>
      <c r="B13" s="103" t="s">
        <v>5</v>
      </c>
      <c r="C13" s="105">
        <v>5.5476529160739689E-2</v>
      </c>
      <c r="D13" s="105">
        <v>0.27272727272727271</v>
      </c>
      <c r="E13" s="105">
        <v>0</v>
      </c>
      <c r="F13" s="105">
        <v>0</v>
      </c>
      <c r="G13" s="102"/>
    </row>
    <row r="14" spans="1:7" x14ac:dyDescent="0.25">
      <c r="A14" s="102"/>
      <c r="B14" s="103" t="s">
        <v>6</v>
      </c>
      <c r="C14" s="105">
        <v>0.10526315789473684</v>
      </c>
      <c r="D14" s="105">
        <v>0.27272727272727271</v>
      </c>
      <c r="E14" s="105">
        <v>0.33333333333333331</v>
      </c>
      <c r="F14" s="105">
        <v>0</v>
      </c>
      <c r="G14" s="102"/>
    </row>
    <row r="15" spans="1:7" x14ac:dyDescent="0.25">
      <c r="A15" s="102"/>
      <c r="B15" s="103" t="s">
        <v>7</v>
      </c>
      <c r="C15" s="105">
        <v>0</v>
      </c>
      <c r="D15" s="105">
        <v>0</v>
      </c>
      <c r="E15" s="105">
        <v>0</v>
      </c>
      <c r="F15" s="105">
        <v>0</v>
      </c>
      <c r="G15" s="102"/>
    </row>
    <row r="16" spans="1:7" x14ac:dyDescent="0.25">
      <c r="A16" s="102"/>
      <c r="B16" s="103" t="s">
        <v>8</v>
      </c>
      <c r="C16" s="105">
        <v>1</v>
      </c>
      <c r="D16" s="105">
        <v>1</v>
      </c>
      <c r="E16" s="105">
        <v>1</v>
      </c>
      <c r="F16" s="105">
        <v>1</v>
      </c>
      <c r="G16" s="102"/>
    </row>
    <row r="17" spans="1:7" x14ac:dyDescent="0.25">
      <c r="A17" s="102"/>
      <c r="B17" s="102"/>
      <c r="C17" s="102"/>
      <c r="D17" s="102"/>
      <c r="E17" s="102"/>
      <c r="F17" s="102"/>
      <c r="G17" s="102"/>
    </row>
    <row r="18" spans="1:7" x14ac:dyDescent="0.25">
      <c r="A18" s="102"/>
      <c r="B18" s="102"/>
      <c r="C18" s="102"/>
      <c r="D18" s="102"/>
      <c r="E18" s="102"/>
      <c r="F18" s="102"/>
      <c r="G18" s="102"/>
    </row>
    <row r="19" spans="1:7" x14ac:dyDescent="0.25">
      <c r="A19" s="102">
        <v>2013</v>
      </c>
      <c r="B19" s="103" t="s">
        <v>11</v>
      </c>
      <c r="C19" s="104" t="s">
        <v>113</v>
      </c>
      <c r="D19" s="104" t="s">
        <v>114</v>
      </c>
      <c r="E19" s="104" t="s">
        <v>115</v>
      </c>
      <c r="F19" s="102"/>
      <c r="G19" s="102"/>
    </row>
    <row r="20" spans="1:7" x14ac:dyDescent="0.25">
      <c r="A20" s="102"/>
      <c r="B20" s="103" t="s">
        <v>4</v>
      </c>
      <c r="C20" s="105">
        <v>2.6142986128211438E-2</v>
      </c>
      <c r="D20" s="106">
        <v>1.5031897926634768E-2</v>
      </c>
      <c r="E20" s="106">
        <v>1.4619883040935672E-2</v>
      </c>
      <c r="F20" s="102"/>
      <c r="G20" s="102"/>
    </row>
    <row r="21" spans="1:7" x14ac:dyDescent="0.25">
      <c r="A21" s="102"/>
      <c r="B21" s="103" t="s">
        <v>5</v>
      </c>
      <c r="C21" s="105">
        <v>4.978962131837307E-2</v>
      </c>
      <c r="D21" s="106">
        <v>5.2631578947368418E-2</v>
      </c>
      <c r="E21" s="106">
        <v>0.16666666666666666</v>
      </c>
      <c r="F21" s="102"/>
      <c r="G21" s="102"/>
    </row>
    <row r="22" spans="1:7" x14ac:dyDescent="0.25">
      <c r="A22" s="102"/>
      <c r="B22" s="103" t="s">
        <v>6</v>
      </c>
      <c r="C22" s="105">
        <v>8.6021505376344079E-2</v>
      </c>
      <c r="D22" s="106">
        <v>6.6666666666666666E-2</v>
      </c>
      <c r="E22" s="106">
        <v>0</v>
      </c>
      <c r="F22" s="102"/>
      <c r="G22" s="102"/>
    </row>
    <row r="23" spans="1:7" x14ac:dyDescent="0.25">
      <c r="A23" s="102"/>
      <c r="B23" s="103" t="s">
        <v>7</v>
      </c>
      <c r="C23" s="105">
        <v>0.33333333333333331</v>
      </c>
      <c r="D23" s="106">
        <v>0</v>
      </c>
      <c r="E23" s="106">
        <v>0</v>
      </c>
      <c r="F23" s="102"/>
      <c r="G23" s="102"/>
    </row>
    <row r="24" spans="1:7" x14ac:dyDescent="0.25">
      <c r="A24" s="102"/>
      <c r="B24" s="103" t="s">
        <v>8</v>
      </c>
      <c r="C24" s="105">
        <v>1</v>
      </c>
      <c r="D24" s="106">
        <v>1</v>
      </c>
      <c r="E24" s="106">
        <v>1</v>
      </c>
      <c r="F24" s="102"/>
      <c r="G24" s="102"/>
    </row>
    <row r="25" spans="1:7" x14ac:dyDescent="0.25">
      <c r="A25" s="102"/>
      <c r="B25" s="102"/>
      <c r="C25" s="102"/>
      <c r="D25" s="102"/>
      <c r="E25" s="102"/>
      <c r="F25" s="102"/>
      <c r="G25" s="102"/>
    </row>
    <row r="26" spans="1:7" x14ac:dyDescent="0.25">
      <c r="A26" s="102"/>
      <c r="B26" s="102"/>
      <c r="C26" s="102"/>
      <c r="D26" s="102"/>
      <c r="E26" s="102"/>
      <c r="F26" s="102"/>
      <c r="G26" s="102"/>
    </row>
    <row r="27" spans="1:7" x14ac:dyDescent="0.25">
      <c r="A27" s="102">
        <v>2014</v>
      </c>
      <c r="B27" s="103" t="s">
        <v>11</v>
      </c>
      <c r="C27" s="104" t="s">
        <v>116</v>
      </c>
      <c r="D27" s="104" t="s">
        <v>117</v>
      </c>
      <c r="E27" s="102"/>
      <c r="F27" s="102"/>
      <c r="G27" s="102"/>
    </row>
    <row r="28" spans="1:7" x14ac:dyDescent="0.25">
      <c r="A28" s="102"/>
      <c r="B28" s="103" t="s">
        <v>4</v>
      </c>
      <c r="C28" s="105">
        <v>2.7690931035167066E-2</v>
      </c>
      <c r="D28" s="105">
        <v>5.089599942541119E-2</v>
      </c>
      <c r="E28" s="102"/>
      <c r="F28" s="102"/>
      <c r="G28" s="102"/>
    </row>
    <row r="29" spans="1:7" x14ac:dyDescent="0.25">
      <c r="A29" s="102"/>
      <c r="B29" s="103" t="s">
        <v>5</v>
      </c>
      <c r="C29" s="105">
        <v>0.10620479634564141</v>
      </c>
      <c r="D29" s="105">
        <v>0.14697802197802198</v>
      </c>
      <c r="E29" s="102"/>
      <c r="F29" s="102"/>
      <c r="G29" s="102"/>
    </row>
    <row r="30" spans="1:7" x14ac:dyDescent="0.25">
      <c r="A30" s="102"/>
      <c r="B30" s="103" t="s">
        <v>6</v>
      </c>
      <c r="C30" s="105">
        <v>5.4054054054054057E-2</v>
      </c>
      <c r="D30" s="105">
        <v>0.10714285714285714</v>
      </c>
      <c r="E30" s="102"/>
      <c r="F30" s="102"/>
      <c r="G30" s="102"/>
    </row>
    <row r="31" spans="1:7" x14ac:dyDescent="0.25">
      <c r="A31" s="102"/>
      <c r="B31" s="103" t="s">
        <v>7</v>
      </c>
      <c r="C31" s="105">
        <v>0</v>
      </c>
      <c r="D31" s="105">
        <v>0</v>
      </c>
      <c r="E31" s="102"/>
      <c r="F31" s="102"/>
      <c r="G31" s="102"/>
    </row>
    <row r="32" spans="1:7" x14ac:dyDescent="0.25">
      <c r="A32" s="102"/>
      <c r="B32" s="103" t="s">
        <v>8</v>
      </c>
      <c r="C32" s="105">
        <v>1</v>
      </c>
      <c r="D32" s="105">
        <v>1</v>
      </c>
      <c r="E32" s="102"/>
      <c r="F32" s="102"/>
      <c r="G32" s="102"/>
    </row>
    <row r="33" spans="1:7" x14ac:dyDescent="0.25">
      <c r="A33" s="102"/>
      <c r="B33" s="102"/>
      <c r="C33" s="102"/>
      <c r="D33" s="102"/>
      <c r="E33" s="102"/>
      <c r="F33" s="102"/>
      <c r="G33" s="102"/>
    </row>
    <row r="34" spans="1:7" x14ac:dyDescent="0.25">
      <c r="A34" s="102"/>
      <c r="B34" s="102"/>
      <c r="C34" s="102"/>
      <c r="D34" s="102"/>
      <c r="E34" s="102"/>
      <c r="F34" s="102"/>
      <c r="G34" s="102"/>
    </row>
    <row r="35" spans="1:7" x14ac:dyDescent="0.25">
      <c r="A35" s="102">
        <v>2015</v>
      </c>
      <c r="B35" s="103" t="s">
        <v>11</v>
      </c>
      <c r="C35" s="104" t="s">
        <v>118</v>
      </c>
      <c r="D35" s="102"/>
      <c r="E35" s="102"/>
      <c r="F35" s="102"/>
      <c r="G35" s="102"/>
    </row>
    <row r="36" spans="1:7" x14ac:dyDescent="0.25">
      <c r="A36" s="102"/>
      <c r="B36" s="103" t="s">
        <v>4</v>
      </c>
      <c r="C36" s="105">
        <v>2.4019750217833286E-2</v>
      </c>
      <c r="D36" s="102"/>
      <c r="E36" s="102"/>
      <c r="F36" s="102"/>
      <c r="G36" s="102"/>
    </row>
    <row r="37" spans="1:7" x14ac:dyDescent="0.25">
      <c r="A37" s="102"/>
      <c r="B37" s="103" t="s">
        <v>5</v>
      </c>
      <c r="C37" s="105">
        <v>2.7272727272727271E-2</v>
      </c>
      <c r="D37" s="102"/>
      <c r="E37" s="102"/>
      <c r="F37" s="102"/>
      <c r="G37" s="102"/>
    </row>
    <row r="38" spans="1:7" x14ac:dyDescent="0.25">
      <c r="A38" s="102"/>
      <c r="B38" s="103" t="s">
        <v>6</v>
      </c>
      <c r="C38" s="105">
        <v>0.16666666666666666</v>
      </c>
      <c r="D38" s="102"/>
      <c r="E38" s="102"/>
      <c r="F38" s="102"/>
      <c r="G38" s="102"/>
    </row>
    <row r="39" spans="1:7" x14ac:dyDescent="0.25">
      <c r="A39" s="102"/>
      <c r="B39" s="103" t="s">
        <v>7</v>
      </c>
      <c r="C39" s="105">
        <v>0.5</v>
      </c>
      <c r="D39" s="102"/>
      <c r="E39" s="102"/>
      <c r="F39" s="102"/>
      <c r="G39" s="102"/>
    </row>
    <row r="40" spans="1:7" x14ac:dyDescent="0.25">
      <c r="A40" s="102"/>
      <c r="B40" s="103" t="s">
        <v>8</v>
      </c>
      <c r="C40" s="105">
        <v>1</v>
      </c>
      <c r="D40" s="102"/>
      <c r="E40" s="102"/>
      <c r="F40" s="102"/>
      <c r="G40" s="102"/>
    </row>
    <row r="41" spans="1:7" x14ac:dyDescent="0.25">
      <c r="A41" s="102"/>
      <c r="B41" s="102"/>
      <c r="C41" s="102"/>
      <c r="D41" s="102"/>
      <c r="E41" s="102"/>
      <c r="F41" s="102"/>
      <c r="G41" s="102"/>
    </row>
    <row r="42" spans="1:7" x14ac:dyDescent="0.25">
      <c r="A42" s="102"/>
      <c r="B42" s="102"/>
      <c r="C42" s="102"/>
      <c r="D42" s="102"/>
      <c r="E42" s="102"/>
      <c r="F42" s="102"/>
      <c r="G42" s="102"/>
    </row>
    <row r="43" spans="1:7" x14ac:dyDescent="0.25">
      <c r="A43" s="102" t="s">
        <v>99</v>
      </c>
      <c r="B43" s="103" t="s">
        <v>11</v>
      </c>
      <c r="C43" s="102" t="s">
        <v>0</v>
      </c>
      <c r="D43" s="102" t="s">
        <v>1</v>
      </c>
      <c r="E43" s="102" t="s">
        <v>2</v>
      </c>
      <c r="F43" s="102" t="s">
        <v>3</v>
      </c>
      <c r="G43" s="102" t="s">
        <v>10</v>
      </c>
    </row>
    <row r="44" spans="1:7" x14ac:dyDescent="0.25">
      <c r="A44" s="102"/>
      <c r="B44" s="103" t="s">
        <v>4</v>
      </c>
      <c r="C44" s="107">
        <f>(C4+C12+C20+C28+C36)/5</f>
        <v>2.2227916975531122E-2</v>
      </c>
      <c r="D44" s="107">
        <f>(D4+D12+D20+D28)/4</f>
        <v>5.8368029459360732E-2</v>
      </c>
      <c r="E44" s="107">
        <f>(E4+E12+E20)/3</f>
        <v>5.5084074232555187E-2</v>
      </c>
      <c r="F44" s="107">
        <f>(F4+F12)/2</f>
        <v>4.2147293700088725E-2</v>
      </c>
      <c r="G44" s="108">
        <f>G4</f>
        <v>0</v>
      </c>
    </row>
    <row r="45" spans="1:7" x14ac:dyDescent="0.25">
      <c r="A45" s="102"/>
      <c r="B45" s="103" t="s">
        <v>5</v>
      </c>
      <c r="C45" s="107">
        <f>(C5+C13+C21+C29+C37)/5</f>
        <v>4.7748734819496284E-2</v>
      </c>
      <c r="D45" s="107">
        <f t="shared" ref="D45:D48" si="0">(D5+D13+D21+D29)/4</f>
        <v>0.14602539488375402</v>
      </c>
      <c r="E45" s="107">
        <f t="shared" ref="E45:E48" si="1">(E5+E13+E21)/3</f>
        <v>0.18055555555555555</v>
      </c>
      <c r="F45" s="107">
        <f t="shared" ref="F45:F48" si="2">(F5+F13)/2</f>
        <v>0.14285714285714285</v>
      </c>
      <c r="G45" s="108">
        <f t="shared" ref="G45:G48" si="3">G5</f>
        <v>0</v>
      </c>
    </row>
    <row r="46" spans="1:7" x14ac:dyDescent="0.25">
      <c r="A46" s="102"/>
      <c r="B46" s="103" t="s">
        <v>6</v>
      </c>
      <c r="C46" s="107">
        <f>(C6+C14+C22+C30+C38)/5</f>
        <v>8.2401076798360326E-2</v>
      </c>
      <c r="D46" s="107">
        <f t="shared" si="0"/>
        <v>0.18663419913419912</v>
      </c>
      <c r="E46" s="107">
        <f t="shared" si="1"/>
        <v>0.27777777777777773</v>
      </c>
      <c r="F46" s="108">
        <f t="shared" si="2"/>
        <v>0</v>
      </c>
      <c r="G46" s="108">
        <f t="shared" si="3"/>
        <v>0</v>
      </c>
    </row>
    <row r="47" spans="1:7" x14ac:dyDescent="0.25">
      <c r="A47" s="102"/>
      <c r="B47" s="109" t="s">
        <v>7</v>
      </c>
      <c r="C47" s="108">
        <f>(C7+C15+C23+C31+C39)/5</f>
        <v>0.16666666666666666</v>
      </c>
      <c r="D47" s="108">
        <f t="shared" si="0"/>
        <v>0</v>
      </c>
      <c r="E47" s="108">
        <f t="shared" si="1"/>
        <v>0</v>
      </c>
      <c r="F47" s="108">
        <f t="shared" si="2"/>
        <v>0</v>
      </c>
      <c r="G47" s="108">
        <f t="shared" si="3"/>
        <v>0</v>
      </c>
    </row>
    <row r="48" spans="1:7" x14ac:dyDescent="0.25">
      <c r="A48" s="102"/>
      <c r="B48" s="103" t="s">
        <v>8</v>
      </c>
      <c r="C48" s="107">
        <f>(C8+C16+C24+C32+C40)/5</f>
        <v>1</v>
      </c>
      <c r="D48" s="107">
        <f t="shared" si="0"/>
        <v>1</v>
      </c>
      <c r="E48" s="107">
        <f t="shared" si="1"/>
        <v>1</v>
      </c>
      <c r="F48" s="107">
        <f t="shared" si="2"/>
        <v>1</v>
      </c>
      <c r="G48" s="107">
        <f t="shared" si="3"/>
        <v>1</v>
      </c>
    </row>
    <row r="49" spans="1:11" x14ac:dyDescent="0.25">
      <c r="A49" s="102"/>
      <c r="B49" s="102"/>
      <c r="C49" s="110"/>
      <c r="D49" s="102"/>
      <c r="E49" s="102"/>
      <c r="F49" s="102"/>
      <c r="G49" s="102"/>
    </row>
    <row r="50" spans="1:11" x14ac:dyDescent="0.25">
      <c r="A50" s="102" t="s">
        <v>99</v>
      </c>
      <c r="B50" s="103" t="s">
        <v>11</v>
      </c>
      <c r="C50" s="111" t="s">
        <v>0</v>
      </c>
      <c r="D50" s="111" t="s">
        <v>1</v>
      </c>
      <c r="E50" s="111" t="s">
        <v>2</v>
      </c>
      <c r="F50" s="111" t="s">
        <v>3</v>
      </c>
      <c r="G50" s="102"/>
    </row>
    <row r="51" spans="1:11" x14ac:dyDescent="0.25">
      <c r="A51" s="102" t="s">
        <v>3</v>
      </c>
      <c r="B51" s="103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2"/>
    </row>
    <row r="52" spans="1:11" x14ac:dyDescent="0.25">
      <c r="A52" s="102" t="s">
        <v>119</v>
      </c>
      <c r="B52" s="103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3">
        <f t="shared" ref="F52:F55" si="7">(F13)</f>
        <v>0</v>
      </c>
      <c r="G52" s="102"/>
    </row>
    <row r="53" spans="1:11" x14ac:dyDescent="0.25">
      <c r="A53" s="102"/>
      <c r="B53" s="103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3">
        <f t="shared" si="7"/>
        <v>0</v>
      </c>
      <c r="G53" s="102"/>
    </row>
    <row r="54" spans="1:11" x14ac:dyDescent="0.25">
      <c r="A54" s="102"/>
      <c r="B54" s="109" t="s">
        <v>7</v>
      </c>
      <c r="C54" s="93">
        <f t="shared" si="4"/>
        <v>0.20833333333333331</v>
      </c>
      <c r="D54" s="93">
        <f t="shared" si="5"/>
        <v>0</v>
      </c>
      <c r="E54" s="93">
        <f t="shared" si="6"/>
        <v>0</v>
      </c>
      <c r="F54" s="93">
        <f t="shared" si="7"/>
        <v>0</v>
      </c>
      <c r="G54" s="102"/>
    </row>
    <row r="55" spans="1:11" x14ac:dyDescent="0.25">
      <c r="A55" s="102"/>
      <c r="B55" s="103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2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120</v>
      </c>
      <c r="B58" s="113">
        <v>1</v>
      </c>
      <c r="C58" s="114">
        <v>2</v>
      </c>
      <c r="D58" s="113">
        <v>3</v>
      </c>
      <c r="E58" s="114">
        <v>4</v>
      </c>
      <c r="F58" s="113">
        <v>5</v>
      </c>
      <c r="G58" s="113">
        <v>6</v>
      </c>
      <c r="H58" s="113">
        <v>7</v>
      </c>
      <c r="I58" s="113">
        <v>8</v>
      </c>
      <c r="J58" s="113">
        <v>9</v>
      </c>
      <c r="K58" s="113">
        <v>10</v>
      </c>
    </row>
    <row r="59" spans="1:11" x14ac:dyDescent="0.25">
      <c r="A59" s="62">
        <v>0</v>
      </c>
      <c r="B59" s="99">
        <v>2.77848962194139E-2</v>
      </c>
      <c r="C59" s="99">
        <v>4.9481793289842833E-2</v>
      </c>
      <c r="D59" s="99">
        <v>3.1700185422906861E-2</v>
      </c>
      <c r="E59" s="99">
        <v>4.3478260869565216E-2</v>
      </c>
      <c r="F59" s="100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95</v>
      </c>
      <c r="B60" s="99">
        <v>5.9685918524370357E-2</v>
      </c>
      <c r="C60" s="99">
        <v>0.1574456245508877</v>
      </c>
      <c r="D60" s="99">
        <v>8.3333333333333329E-2</v>
      </c>
      <c r="E60" s="100">
        <f>1-(1-B60)^E58</f>
        <v>0.21820703270222164</v>
      </c>
      <c r="F60" s="100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96</v>
      </c>
      <c r="B61" s="99">
        <v>0.10300134599795041</v>
      </c>
      <c r="C61" s="99">
        <v>0.14884559884559884</v>
      </c>
      <c r="D61" s="99">
        <v>0.16666666666666666</v>
      </c>
      <c r="E61" s="100">
        <f>1-(1-B61)^$E$58</f>
        <v>0.35260824292166248</v>
      </c>
      <c r="F61" s="100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97</v>
      </c>
      <c r="B62" s="99">
        <v>0.20833333333333331</v>
      </c>
      <c r="C62" s="100">
        <f>1-(1-B62)^$C$58</f>
        <v>0.37326388888888873</v>
      </c>
      <c r="D62" s="100">
        <f>1-(1-B62)^$D$58</f>
        <v>0.50383391203703687</v>
      </c>
      <c r="E62" s="100">
        <f>1-(1-B62)^$E$58</f>
        <v>0.60720184702932078</v>
      </c>
      <c r="F62" s="100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98</v>
      </c>
      <c r="B63" s="101">
        <v>1</v>
      </c>
      <c r="C63" s="101">
        <v>1</v>
      </c>
      <c r="D63" s="101">
        <v>1</v>
      </c>
      <c r="E63" s="101">
        <v>1</v>
      </c>
      <c r="F63" s="101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8"/>
      <c r="C65" s="68"/>
    </row>
    <row r="66" spans="1:16" x14ac:dyDescent="0.25">
      <c r="A66" s="68"/>
      <c r="B66" s="68"/>
      <c r="C66" s="112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8"/>
      <c r="B67" s="68"/>
      <c r="C67" s="112"/>
      <c r="L67" s="65">
        <f>(1-B59)*B59+B59</f>
        <v>5.4797791980904204E-2</v>
      </c>
      <c r="M67" s="91">
        <f>(1-L67)*B59+L67</f>
        <v>8.1060137237075655E-2</v>
      </c>
      <c r="N67" s="92">
        <f>(1-M67)*B59+M67</f>
        <v>0.10659278595582597</v>
      </c>
      <c r="O67" s="94">
        <f>(1-N67)*B59+N67</f>
        <v>0.13141601267971903</v>
      </c>
      <c r="P67" s="95">
        <f>(1-O67)*B59+O67</f>
        <v>0.15554952862525775</v>
      </c>
    </row>
    <row r="68" spans="1:16" x14ac:dyDescent="0.25">
      <c r="A68" s="68"/>
      <c r="B68" s="68"/>
      <c r="C68" s="112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4">
        <f t="shared" ref="O68" si="13">(1-N68)*B60+N68</f>
        <v>0.26486906405128258</v>
      </c>
      <c r="P68" s="95">
        <f>(1-O68)*B60+O68</f>
        <v>0.30874602919906186</v>
      </c>
    </row>
    <row r="69" spans="1:16" x14ac:dyDescent="0.25">
      <c r="A69" s="68"/>
      <c r="B69" s="68"/>
      <c r="C69" s="112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4">
        <f t="shared" ref="O69" si="14">(1-N69)*B61+N69</f>
        <v>0.41929046528870939</v>
      </c>
      <c r="P69" s="95">
        <f>(1-O69)*B61+O69</f>
        <v>0.47910432899781585</v>
      </c>
    </row>
    <row r="70" spans="1:16" x14ac:dyDescent="0.25">
      <c r="A70" s="68"/>
      <c r="B70" s="68"/>
      <c r="C70" s="112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4">
        <f t="shared" ref="O70" si="15">(1-N70)*B62+N70</f>
        <v>0.68903479556487901</v>
      </c>
      <c r="P70" s="95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4">
        <f t="shared" ref="O71" si="16">(1-N71)*B63+N71</f>
        <v>1</v>
      </c>
      <c r="P71" s="95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100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92"/>
  <sheetViews>
    <sheetView zoomScaleNormal="100" workbookViewId="0">
      <pane ySplit="6" topLeftCell="A2060" activePane="bottomLeft" state="frozen"/>
      <selection pane="bottomLeft" activeCell="B1" sqref="B1:T6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6.7109375" customWidth="1"/>
    <col min="7" max="7" width="15" customWidth="1"/>
    <col min="8" max="8" width="11.5703125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3.710937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43"/>
      <c r="C1" s="144" t="s">
        <v>121</v>
      </c>
      <c r="D1" s="145">
        <v>1</v>
      </c>
      <c r="E1" s="146">
        <v>2</v>
      </c>
      <c r="F1" s="145">
        <v>3</v>
      </c>
      <c r="G1" s="146">
        <v>4</v>
      </c>
      <c r="H1" s="145">
        <v>5</v>
      </c>
      <c r="I1" s="145">
        <v>6</v>
      </c>
      <c r="J1" s="145">
        <v>7</v>
      </c>
      <c r="K1" s="145">
        <v>8</v>
      </c>
      <c r="L1" s="145">
        <v>9</v>
      </c>
      <c r="M1" s="145">
        <v>10</v>
      </c>
      <c r="N1" s="145">
        <v>11</v>
      </c>
      <c r="O1" s="146">
        <v>12</v>
      </c>
      <c r="P1" s="145">
        <v>13</v>
      </c>
      <c r="Q1" s="146">
        <v>14</v>
      </c>
      <c r="R1" s="145">
        <v>15</v>
      </c>
      <c r="S1" s="145">
        <v>16</v>
      </c>
      <c r="T1" s="147">
        <v>17</v>
      </c>
    </row>
    <row r="2" spans="2:20" x14ac:dyDescent="0.25">
      <c r="B2" s="148"/>
      <c r="C2" s="62">
        <v>0</v>
      </c>
      <c r="D2" s="238">
        <v>1.4824959143299649E-2</v>
      </c>
      <c r="E2" s="238">
        <v>3.0708674622953146E-2</v>
      </c>
      <c r="F2" s="238">
        <v>3.9937913359028188E-2</v>
      </c>
      <c r="G2" s="238">
        <v>4.5395290207009921E-2</v>
      </c>
      <c r="H2" s="238">
        <v>4.8792972180587334E-2</v>
      </c>
      <c r="I2" s="238">
        <v>8.5717507813396931E-2</v>
      </c>
      <c r="J2" s="238">
        <v>9.9271708405497594E-2</v>
      </c>
      <c r="K2" s="238">
        <v>0.11262496852760007</v>
      </c>
      <c r="L2" s="238">
        <v>0.12578026711396262</v>
      </c>
      <c r="M2" s="238">
        <v>0.13874053893626437</v>
      </c>
      <c r="N2" s="238">
        <v>0.15150867525831457</v>
      </c>
      <c r="O2" s="238">
        <v>0.16408752448105413</v>
      </c>
      <c r="P2" s="238">
        <v>0.17647989277799703</v>
      </c>
      <c r="Q2" s="238">
        <v>0.18868854472124885</v>
      </c>
      <c r="R2" s="238">
        <v>0.2007162038982474</v>
      </c>
      <c r="S2" s="238">
        <v>0.21256555351935724</v>
      </c>
      <c r="T2" s="239">
        <v>0.22423923701645954</v>
      </c>
    </row>
    <row r="3" spans="2:20" x14ac:dyDescent="0.25">
      <c r="B3" s="148"/>
      <c r="C3" s="11" t="s">
        <v>95</v>
      </c>
      <c r="D3" s="238">
        <v>3.9308108488242482E-2</v>
      </c>
      <c r="E3" s="238">
        <v>5.8530989447325515E-2</v>
      </c>
      <c r="F3" s="238">
        <v>6.8332388105894815E-2</v>
      </c>
      <c r="G3" s="238">
        <v>7.4562377465797788E-2</v>
      </c>
      <c r="H3" s="238">
        <v>7.8835793523201594E-2</v>
      </c>
      <c r="I3" s="238">
        <v>0.21385120884008602</v>
      </c>
      <c r="J3" s="238">
        <v>0.24475323081090061</v>
      </c>
      <c r="K3" s="238">
        <v>0.27444055274958046</v>
      </c>
      <c r="L3" s="238">
        <v>0.30296092221676918</v>
      </c>
      <c r="M3" s="238">
        <v>0.33036020990681692</v>
      </c>
      <c r="N3" s="238">
        <v>0.35668248342384368</v>
      </c>
      <c r="O3" s="238">
        <v>0.38197007815780604</v>
      </c>
      <c r="P3" s="238">
        <v>0.40626366537455905</v>
      </c>
      <c r="Q3" s="238">
        <v>0.42960231762942735</v>
      </c>
      <c r="R3" s="238">
        <v>0.45202357160949191</v>
      </c>
      <c r="S3" s="238">
        <v>0.47356348850566565</v>
      </c>
      <c r="T3" s="239">
        <v>0.49425671201165688</v>
      </c>
    </row>
    <row r="4" spans="2:20" x14ac:dyDescent="0.25">
      <c r="B4" s="148"/>
      <c r="C4" s="11" t="s">
        <v>96</v>
      </c>
      <c r="D4" s="238">
        <v>7.9621047222867447E-2</v>
      </c>
      <c r="E4" s="238">
        <v>0.10636216922644597</v>
      </c>
      <c r="F4" s="238">
        <v>0.1183271482401501</v>
      </c>
      <c r="G4" s="238">
        <v>0.12516812775684413</v>
      </c>
      <c r="H4" s="238">
        <v>0.12966348118316506</v>
      </c>
      <c r="I4" s="238">
        <v>0.39214489000038733</v>
      </c>
      <c r="J4" s="238">
        <v>0.44054295041832781</v>
      </c>
      <c r="K4" s="238">
        <v>0.48508750658223621</v>
      </c>
      <c r="L4" s="238">
        <v>0.52608537853629644</v>
      </c>
      <c r="M4" s="238">
        <v>0.56381895699146534</v>
      </c>
      <c r="N4" s="238">
        <v>0.59854814841456738</v>
      </c>
      <c r="O4" s="238">
        <v>0.63051216524735876</v>
      </c>
      <c r="P4" s="238">
        <v>0.65993117358647391</v>
      </c>
      <c r="Q4" s="238">
        <v>0.68700780967337027</v>
      </c>
      <c r="R4" s="238">
        <v>0.71192857563975565</v>
      </c>
      <c r="S4" s="238">
        <v>0.73486512412230143</v>
      </c>
      <c r="T4" s="239">
        <v>0.75597544059498878</v>
      </c>
    </row>
    <row r="5" spans="2:20" x14ac:dyDescent="0.25">
      <c r="B5" s="148"/>
      <c r="C5" s="11" t="s">
        <v>97</v>
      </c>
      <c r="D5" s="238">
        <v>0.27333333333333332</v>
      </c>
      <c r="E5" s="238">
        <v>0.31906031995263739</v>
      </c>
      <c r="F5" s="238">
        <v>0.33412702452355619</v>
      </c>
      <c r="G5" s="238">
        <v>0.34201176212954454</v>
      </c>
      <c r="H5" s="238">
        <v>0.34727536953078458</v>
      </c>
      <c r="I5" s="238">
        <v>0.85276487367102338</v>
      </c>
      <c r="J5" s="238">
        <v>0.89300914153427691</v>
      </c>
      <c r="K5" s="238">
        <v>0.92225330951490792</v>
      </c>
      <c r="L5" s="238">
        <v>0.94350407158083305</v>
      </c>
      <c r="M5" s="238">
        <v>0.95894629201540538</v>
      </c>
      <c r="N5" s="238">
        <v>0.97016763886452795</v>
      </c>
      <c r="O5" s="238">
        <v>0.97832181757489023</v>
      </c>
      <c r="P5" s="238">
        <v>0.98424718743775363</v>
      </c>
      <c r="Q5" s="238">
        <v>0.98855295620476757</v>
      </c>
      <c r="R5" s="238">
        <v>0.99168181484213114</v>
      </c>
      <c r="S5" s="238">
        <v>0.99395545211861525</v>
      </c>
      <c r="T5" s="239">
        <v>0.99560762853952711</v>
      </c>
    </row>
    <row r="6" spans="2:20" ht="15.75" thickBot="1" x14ac:dyDescent="0.3">
      <c r="B6" s="149"/>
      <c r="C6" s="150" t="s">
        <v>98</v>
      </c>
      <c r="D6" s="240">
        <v>1</v>
      </c>
      <c r="E6" s="240">
        <v>1</v>
      </c>
      <c r="F6" s="240">
        <v>1</v>
      </c>
      <c r="G6" s="240">
        <v>1</v>
      </c>
      <c r="H6" s="240">
        <v>1</v>
      </c>
      <c r="I6" s="240">
        <v>1</v>
      </c>
      <c r="J6" s="240">
        <v>1</v>
      </c>
      <c r="K6" s="240">
        <v>1</v>
      </c>
      <c r="L6" s="240">
        <v>1</v>
      </c>
      <c r="M6" s="240">
        <v>1</v>
      </c>
      <c r="N6" s="240">
        <v>1</v>
      </c>
      <c r="O6" s="240">
        <v>1</v>
      </c>
      <c r="P6" s="240">
        <v>1</v>
      </c>
      <c r="Q6" s="240">
        <v>1</v>
      </c>
      <c r="R6" s="240">
        <v>1</v>
      </c>
      <c r="S6" s="240">
        <v>1</v>
      </c>
      <c r="T6" s="241">
        <v>1</v>
      </c>
    </row>
    <row r="10" spans="2:20" x14ac:dyDescent="0.25">
      <c r="M10" t="s">
        <v>101</v>
      </c>
      <c r="O10" s="237">
        <v>12.5041534971747</v>
      </c>
    </row>
    <row r="11" spans="2:20" x14ac:dyDescent="0.25">
      <c r="M11" t="s">
        <v>69</v>
      </c>
      <c r="O11" s="128">
        <v>5</v>
      </c>
    </row>
    <row r="12" spans="2:20" x14ac:dyDescent="0.25">
      <c r="M12" t="s">
        <v>70</v>
      </c>
      <c r="O12">
        <v>12</v>
      </c>
    </row>
    <row r="13" spans="2:20" x14ac:dyDescent="0.25">
      <c r="B13" s="300" t="s">
        <v>21</v>
      </c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32">
        <f>'0 days'!C27</f>
        <v>0</v>
      </c>
      <c r="E16" s="10">
        <f>D16*R16</f>
        <v>0</v>
      </c>
      <c r="F16" s="134">
        <f>$D$2</f>
        <v>1.4824959143299649E-2</v>
      </c>
      <c r="G16" s="8">
        <f>EFA!$AD$2</f>
        <v>1.1479621662027979</v>
      </c>
      <c r="H16" s="129">
        <f>LGD!D3</f>
        <v>0</v>
      </c>
      <c r="I16" s="10">
        <f>E16*F16*G16*H16</f>
        <v>0</v>
      </c>
      <c r="J16" s="41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7">
        <f t="shared" ref="O16:O24" si="0">$O$10%</f>
        <v>0.125041534971747</v>
      </c>
      <c r="P16" s="20">
        <f>PMT(O16/12,M16,-N16,0,0)</f>
        <v>2.2500050864502123E-2</v>
      </c>
      <c r="Q16" s="127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132">
        <f>'0 days'!D27</f>
        <v>0</v>
      </c>
      <c r="E17" s="10">
        <f t="shared" ref="E17:E24" si="1">D17*R17</f>
        <v>0</v>
      </c>
      <c r="F17" s="134">
        <f t="shared" ref="F17:F24" si="2">$D$2</f>
        <v>1.4824959143299649E-2</v>
      </c>
      <c r="G17" s="8">
        <f>EFA!$AD$2</f>
        <v>1.1479621662027979</v>
      </c>
      <c r="H17" s="129">
        <f>LGD!D4</f>
        <v>0.6</v>
      </c>
      <c r="I17" s="10">
        <f t="shared" ref="I17:I24" si="3">E17*F17*G17*H17</f>
        <v>0</v>
      </c>
      <c r="J17" s="41">
        <f t="shared" ref="J17:J24" si="4">1/((1+($O$16/12))^(M17-Q17))</f>
        <v>0.93969748915028861</v>
      </c>
      <c r="K17" s="10">
        <f t="shared" ref="K17:K24" si="5">I17*J17</f>
        <v>0</v>
      </c>
      <c r="M17">
        <f t="shared" ref="M17:M35" si="6">$O$11*$O$12</f>
        <v>60</v>
      </c>
      <c r="N17">
        <v>1</v>
      </c>
      <c r="O17" s="137">
        <f t="shared" si="0"/>
        <v>0.125041534971747</v>
      </c>
      <c r="P17" s="20">
        <f t="shared" ref="P17:P24" si="7">PMT(O17/12,M17,-N17,0,0)</f>
        <v>2.2500050864502123E-2</v>
      </c>
      <c r="Q17" s="127">
        <f t="shared" ref="Q17:Q24" si="8">M17-S17</f>
        <v>54</v>
      </c>
      <c r="R17" s="20">
        <f t="shared" ref="R17:R24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32">
        <f>'0 days'!E27</f>
        <v>0</v>
      </c>
      <c r="E18" s="10">
        <f t="shared" si="1"/>
        <v>0</v>
      </c>
      <c r="F18" s="134">
        <f t="shared" si="2"/>
        <v>1.4824959143299649E-2</v>
      </c>
      <c r="G18" s="8">
        <f>EFA!$AD$2</f>
        <v>1.1479621662027979</v>
      </c>
      <c r="H18" s="129">
        <f>LGD!D5</f>
        <v>0.10763423667737435</v>
      </c>
      <c r="I18" s="10">
        <f t="shared" si="3"/>
        <v>0</v>
      </c>
      <c r="J18" s="41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7">
        <f t="shared" si="0"/>
        <v>0.125041534971747</v>
      </c>
      <c r="P18" s="20">
        <f t="shared" si="7"/>
        <v>2.2500050864502123E-2</v>
      </c>
      <c r="Q18" s="127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32" t="e">
        <f>'0 days'!F27</f>
        <v>#N/A</v>
      </c>
      <c r="E19" s="10" t="e">
        <f t="shared" si="1"/>
        <v>#N/A</v>
      </c>
      <c r="F19" s="134">
        <f t="shared" si="2"/>
        <v>1.4824959143299649E-2</v>
      </c>
      <c r="G19" s="8">
        <f>EFA!$AD$2</f>
        <v>1.1479621662027979</v>
      </c>
      <c r="H19" s="129">
        <f>LGD!D6</f>
        <v>0.31756987991080204</v>
      </c>
      <c r="I19" s="10" t="e">
        <f t="shared" si="3"/>
        <v>#N/A</v>
      </c>
      <c r="J19" s="41">
        <f t="shared" si="4"/>
        <v>0.93969748915028861</v>
      </c>
      <c r="K19" s="10" t="e">
        <f t="shared" si="5"/>
        <v>#N/A</v>
      </c>
      <c r="M19">
        <f t="shared" si="6"/>
        <v>60</v>
      </c>
      <c r="N19">
        <v>1</v>
      </c>
      <c r="O19" s="137">
        <f t="shared" si="0"/>
        <v>0.125041534971747</v>
      </c>
      <c r="P19" s="20">
        <f t="shared" si="7"/>
        <v>2.2500050864502123E-2</v>
      </c>
      <c r="Q19" s="127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132">
        <f>'0 days'!G27</f>
        <v>0</v>
      </c>
      <c r="E20" s="10">
        <f t="shared" si="1"/>
        <v>0</v>
      </c>
      <c r="F20" s="134">
        <f t="shared" si="2"/>
        <v>1.4824959143299649E-2</v>
      </c>
      <c r="G20" s="8">
        <f>EFA!$AD$2</f>
        <v>1.1479621662027979</v>
      </c>
      <c r="H20" s="129">
        <f>LGD!D7</f>
        <v>0.35327139683478781</v>
      </c>
      <c r="I20" s="10">
        <f t="shared" si="3"/>
        <v>0</v>
      </c>
      <c r="J20" s="41">
        <f t="shared" si="4"/>
        <v>0.93969748915028861</v>
      </c>
      <c r="K20" s="10">
        <f t="shared" si="5"/>
        <v>0</v>
      </c>
      <c r="M20">
        <f t="shared" si="6"/>
        <v>60</v>
      </c>
      <c r="N20">
        <v>1</v>
      </c>
      <c r="O20" s="137">
        <f t="shared" si="0"/>
        <v>0.125041534971747</v>
      </c>
      <c r="P20" s="20">
        <f t="shared" si="7"/>
        <v>2.2500050864502123E-2</v>
      </c>
      <c r="Q20" s="127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32">
        <f>'0 days'!H27</f>
        <v>0</v>
      </c>
      <c r="E21" s="10">
        <f t="shared" si="1"/>
        <v>0</v>
      </c>
      <c r="F21" s="134">
        <f t="shared" si="2"/>
        <v>1.4824959143299649E-2</v>
      </c>
      <c r="G21" s="8">
        <f>EFA!$AD$2</f>
        <v>1.1479621662027979</v>
      </c>
      <c r="H21" s="129">
        <f>LGD!D8</f>
        <v>4.6364209605119888E-2</v>
      </c>
      <c r="I21" s="10">
        <f t="shared" si="3"/>
        <v>0</v>
      </c>
      <c r="J21" s="41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7">
        <f t="shared" si="0"/>
        <v>0.125041534971747</v>
      </c>
      <c r="P21" s="20">
        <f t="shared" si="7"/>
        <v>2.2500050864502123E-2</v>
      </c>
      <c r="Q21" s="127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18</v>
      </c>
      <c r="D22" s="132">
        <f>'0 days'!I27</f>
        <v>0</v>
      </c>
      <c r="E22" s="10">
        <f t="shared" si="1"/>
        <v>0</v>
      </c>
      <c r="F22" s="134">
        <f t="shared" si="2"/>
        <v>1.4824959143299649E-2</v>
      </c>
      <c r="G22" s="8">
        <f>EFA!$AD$2</f>
        <v>1.1479621662027979</v>
      </c>
      <c r="H22" s="129">
        <f>LGD!D9</f>
        <v>0.5</v>
      </c>
      <c r="I22" s="10">
        <f t="shared" si="3"/>
        <v>0</v>
      </c>
      <c r="J22" s="41">
        <f t="shared" si="4"/>
        <v>0.93969748915028861</v>
      </c>
      <c r="K22" s="10">
        <f t="shared" si="5"/>
        <v>0</v>
      </c>
      <c r="M22">
        <f t="shared" si="6"/>
        <v>60</v>
      </c>
      <c r="N22">
        <v>1</v>
      </c>
      <c r="O22" s="137">
        <f t="shared" si="0"/>
        <v>0.125041534971747</v>
      </c>
      <c r="P22" s="20">
        <f t="shared" si="7"/>
        <v>2.2500050864502123E-2</v>
      </c>
      <c r="Q22" s="127">
        <f t="shared" si="8"/>
        <v>54</v>
      </c>
      <c r="R22" s="20">
        <f t="shared" si="9"/>
        <v>0.92560590876311222</v>
      </c>
      <c r="S22">
        <v>6</v>
      </c>
    </row>
    <row r="23" spans="2:19" ht="15.75" x14ac:dyDescent="0.25">
      <c r="C23" s="11" t="s">
        <v>19</v>
      </c>
      <c r="D23" s="132">
        <f>'0 days'!J27</f>
        <v>0</v>
      </c>
      <c r="E23" s="10">
        <f t="shared" si="1"/>
        <v>0</v>
      </c>
      <c r="F23" s="134">
        <f t="shared" si="2"/>
        <v>1.4824959143299649E-2</v>
      </c>
      <c r="G23" s="8">
        <f>EFA!$AD$2</f>
        <v>1.1479621662027979</v>
      </c>
      <c r="H23" s="129">
        <f>LGD!D10</f>
        <v>0.4</v>
      </c>
      <c r="I23" s="10">
        <f t="shared" si="3"/>
        <v>0</v>
      </c>
      <c r="J23" s="41">
        <f t="shared" si="4"/>
        <v>0.93969748915028861</v>
      </c>
      <c r="K23" s="10">
        <f t="shared" si="5"/>
        <v>0</v>
      </c>
      <c r="M23">
        <f t="shared" si="6"/>
        <v>60</v>
      </c>
      <c r="N23">
        <v>1</v>
      </c>
      <c r="O23" s="137">
        <f t="shared" si="0"/>
        <v>0.125041534971747</v>
      </c>
      <c r="P23" s="20">
        <f t="shared" si="7"/>
        <v>2.2500050864502123E-2</v>
      </c>
      <c r="Q23" s="127">
        <f t="shared" si="8"/>
        <v>54</v>
      </c>
      <c r="R23" s="20">
        <f t="shared" si="9"/>
        <v>0.92560590876311222</v>
      </c>
      <c r="S23">
        <v>6</v>
      </c>
    </row>
    <row r="24" spans="2:19" ht="15.75" x14ac:dyDescent="0.25">
      <c r="C24" s="54" t="s">
        <v>20</v>
      </c>
      <c r="D24" s="133">
        <f>'0 days'!K27</f>
        <v>0</v>
      </c>
      <c r="E24" s="19">
        <f t="shared" si="1"/>
        <v>0</v>
      </c>
      <c r="F24" s="135">
        <f t="shared" si="2"/>
        <v>1.4824959143299649E-2</v>
      </c>
      <c r="G24" s="8">
        <f>EFA!$AD$2</f>
        <v>1.1479621662027979</v>
      </c>
      <c r="H24" s="136">
        <f>LGD!D11</f>
        <v>0.6</v>
      </c>
      <c r="I24" s="19">
        <f t="shared" si="3"/>
        <v>0</v>
      </c>
      <c r="J24" s="55">
        <f t="shared" si="4"/>
        <v>0.93969748915028861</v>
      </c>
      <c r="K24" s="19">
        <f t="shared" si="5"/>
        <v>0</v>
      </c>
      <c r="M24">
        <f t="shared" si="6"/>
        <v>60</v>
      </c>
      <c r="N24">
        <v>1</v>
      </c>
      <c r="O24" s="137">
        <f t="shared" si="0"/>
        <v>0.125041534971747</v>
      </c>
      <c r="P24" s="20">
        <f t="shared" si="7"/>
        <v>2.2500050864502123E-2</v>
      </c>
      <c r="Q24" s="127">
        <f t="shared" si="8"/>
        <v>54</v>
      </c>
      <c r="R24" s="20">
        <f t="shared" si="9"/>
        <v>0.92560590876311222</v>
      </c>
      <c r="S24">
        <v>6</v>
      </c>
    </row>
    <row r="25" spans="2:19" ht="16.5" thickBot="1" x14ac:dyDescent="0.3">
      <c r="B25" s="51" t="s">
        <v>80</v>
      </c>
      <c r="C25" s="51"/>
      <c r="D25" s="60" t="e">
        <f>SUM(D16:D24)</f>
        <v>#N/A</v>
      </c>
      <c r="E25" s="60" t="e">
        <f>SUM(E16:E24)</f>
        <v>#N/A</v>
      </c>
      <c r="F25" s="56"/>
      <c r="G25" s="57"/>
      <c r="H25" s="58"/>
      <c r="I25" s="60" t="e">
        <f>SUM(I16:I24)</f>
        <v>#N/A</v>
      </c>
      <c r="J25" s="59"/>
      <c r="K25" s="60" t="e">
        <f>SUM(K16:K24)</f>
        <v>#N/A</v>
      </c>
      <c r="O25" s="53"/>
      <c r="P25" s="20"/>
      <c r="R25" s="20"/>
    </row>
    <row r="27" spans="2:19" ht="15.75" x14ac:dyDescent="0.25">
      <c r="B27" s="16" t="s">
        <v>5</v>
      </c>
      <c r="C27" s="11" t="s">
        <v>12</v>
      </c>
      <c r="D27" s="132">
        <f>'0-30 days'!C29</f>
        <v>0</v>
      </c>
      <c r="E27" s="10">
        <f>D27*R27</f>
        <v>0</v>
      </c>
      <c r="F27" s="134">
        <f>$D$3</f>
        <v>3.9308108488242482E-2</v>
      </c>
      <c r="G27" s="8">
        <f>EFA!$AD$2</f>
        <v>1.1479621662027979</v>
      </c>
      <c r="H27" s="129">
        <f>LGD!D3</f>
        <v>0</v>
      </c>
      <c r="I27" s="10">
        <f>E27*F27*G27*H27</f>
        <v>0</v>
      </c>
      <c r="J27" s="41">
        <f>1/((1+($O$16/12))^(M27-Q27))</f>
        <v>0.93969748915028861</v>
      </c>
      <c r="K27" s="10">
        <f>I27*J27</f>
        <v>0</v>
      </c>
      <c r="M27">
        <f t="shared" si="6"/>
        <v>60</v>
      </c>
      <c r="N27">
        <v>1</v>
      </c>
      <c r="O27" s="137">
        <f t="shared" ref="O27:O35" si="10">$O$10%</f>
        <v>0.125041534971747</v>
      </c>
      <c r="P27" s="20">
        <f>PMT(O27/12,M27,-N27,0,0)</f>
        <v>2.2500050864502123E-2</v>
      </c>
      <c r="Q27" s="127">
        <f>M27-S27</f>
        <v>54</v>
      </c>
      <c r="R27" s="20">
        <f>PV(O27/12,Q27,-P27,0,0)</f>
        <v>0.92560590876311222</v>
      </c>
      <c r="S27">
        <v>6</v>
      </c>
    </row>
    <row r="28" spans="2:19" ht="15.75" x14ac:dyDescent="0.25">
      <c r="C28" s="11" t="s">
        <v>13</v>
      </c>
      <c r="D28" s="132">
        <f>'0-30 days'!D29</f>
        <v>0</v>
      </c>
      <c r="E28" s="10">
        <f t="shared" ref="E28:E35" si="11">D28*R28</f>
        <v>0</v>
      </c>
      <c r="F28" s="134">
        <f t="shared" ref="F28:F35" si="12">$D$3</f>
        <v>3.9308108488242482E-2</v>
      </c>
      <c r="G28" s="8">
        <f>EFA!$AD$2</f>
        <v>1.1479621662027979</v>
      </c>
      <c r="H28" s="129">
        <f>LGD!D4</f>
        <v>0.6</v>
      </c>
      <c r="I28" s="10">
        <f t="shared" ref="I28:I35" si="13">E28*F28*G28*H28</f>
        <v>0</v>
      </c>
      <c r="J28" s="41">
        <f t="shared" ref="J28:J35" si="14">1/((1+($O$16/12))^(M28-Q28))</f>
        <v>0.93969748915028861</v>
      </c>
      <c r="K28" s="10">
        <f t="shared" ref="K28:K35" si="15">I28*J28</f>
        <v>0</v>
      </c>
      <c r="M28">
        <f t="shared" si="6"/>
        <v>60</v>
      </c>
      <c r="N28">
        <v>1</v>
      </c>
      <c r="O28" s="137">
        <f t="shared" si="10"/>
        <v>0.125041534971747</v>
      </c>
      <c r="P28" s="20">
        <f t="shared" ref="P28:P35" si="16">PMT(O28/12,M28,-N28,0,0)</f>
        <v>2.2500050864502123E-2</v>
      </c>
      <c r="Q28" s="127">
        <f t="shared" ref="Q28:Q35" si="17">M28-S28</f>
        <v>54</v>
      </c>
      <c r="R28" s="20">
        <f t="shared" ref="R28:R35" si="18">PV(O28/12,Q28,-P28,0,0)</f>
        <v>0.92560590876311222</v>
      </c>
      <c r="S28">
        <v>6</v>
      </c>
    </row>
    <row r="29" spans="2:19" ht="15.75" x14ac:dyDescent="0.25">
      <c r="C29" s="11" t="s">
        <v>14</v>
      </c>
      <c r="D29" s="132">
        <f>'0-30 days'!E29</f>
        <v>0</v>
      </c>
      <c r="E29" s="10">
        <f t="shared" si="11"/>
        <v>0</v>
      </c>
      <c r="F29" s="134">
        <f t="shared" si="12"/>
        <v>3.9308108488242482E-2</v>
      </c>
      <c r="G29" s="8">
        <f>EFA!$AD$2</f>
        <v>1.1479621662027979</v>
      </c>
      <c r="H29" s="129">
        <f>LGD!D5</f>
        <v>0.10763423667737435</v>
      </c>
      <c r="I29" s="10">
        <f t="shared" si="13"/>
        <v>0</v>
      </c>
      <c r="J29" s="41">
        <f t="shared" si="14"/>
        <v>0.93969748915028861</v>
      </c>
      <c r="K29" s="10">
        <f t="shared" si="15"/>
        <v>0</v>
      </c>
      <c r="M29">
        <f t="shared" si="6"/>
        <v>60</v>
      </c>
      <c r="N29">
        <v>1</v>
      </c>
      <c r="O29" s="137">
        <f t="shared" si="10"/>
        <v>0.125041534971747</v>
      </c>
      <c r="P29" s="20">
        <f t="shared" si="16"/>
        <v>2.2500050864502123E-2</v>
      </c>
      <c r="Q29" s="127">
        <f t="shared" si="17"/>
        <v>54</v>
      </c>
      <c r="R29" s="20">
        <f t="shared" si="18"/>
        <v>0.92560590876311222</v>
      </c>
      <c r="S29">
        <v>6</v>
      </c>
    </row>
    <row r="30" spans="2:19" ht="15.75" x14ac:dyDescent="0.25">
      <c r="C30" s="11" t="s">
        <v>15</v>
      </c>
      <c r="D30" s="132" t="e">
        <f>'0-30 days'!F29</f>
        <v>#N/A</v>
      </c>
      <c r="E30" s="10" t="e">
        <f t="shared" si="11"/>
        <v>#N/A</v>
      </c>
      <c r="F30" s="134">
        <f t="shared" si="12"/>
        <v>3.9308108488242482E-2</v>
      </c>
      <c r="G30" s="8">
        <f>EFA!$AD$2</f>
        <v>1.1479621662027979</v>
      </c>
      <c r="H30" s="129">
        <f>LGD!D6</f>
        <v>0.31756987991080204</v>
      </c>
      <c r="I30" s="10" t="e">
        <f t="shared" si="13"/>
        <v>#N/A</v>
      </c>
      <c r="J30" s="41">
        <f t="shared" si="14"/>
        <v>0.93969748915028861</v>
      </c>
      <c r="K30" s="10" t="e">
        <f t="shared" si="15"/>
        <v>#N/A</v>
      </c>
      <c r="M30">
        <f t="shared" si="6"/>
        <v>60</v>
      </c>
      <c r="N30">
        <v>1</v>
      </c>
      <c r="O30" s="137">
        <f t="shared" si="10"/>
        <v>0.125041534971747</v>
      </c>
      <c r="P30" s="20">
        <f t="shared" si="16"/>
        <v>2.2500050864502123E-2</v>
      </c>
      <c r="Q30" s="127">
        <f t="shared" si="17"/>
        <v>54</v>
      </c>
      <c r="R30" s="20">
        <f t="shared" si="18"/>
        <v>0.92560590876311222</v>
      </c>
      <c r="S30">
        <v>6</v>
      </c>
    </row>
    <row r="31" spans="2:19" ht="15.75" x14ac:dyDescent="0.25">
      <c r="C31" s="11" t="s">
        <v>16</v>
      </c>
      <c r="D31" s="132">
        <f>'0-30 days'!G29</f>
        <v>0</v>
      </c>
      <c r="E31" s="10">
        <f t="shared" si="11"/>
        <v>0</v>
      </c>
      <c r="F31" s="134">
        <f t="shared" si="12"/>
        <v>3.9308108488242482E-2</v>
      </c>
      <c r="G31" s="8">
        <f>EFA!$AD$2</f>
        <v>1.1479621662027979</v>
      </c>
      <c r="H31" s="129">
        <f>LGD!D7</f>
        <v>0.35327139683478781</v>
      </c>
      <c r="I31" s="10">
        <f t="shared" si="13"/>
        <v>0</v>
      </c>
      <c r="J31" s="41">
        <f t="shared" si="14"/>
        <v>0.93969748915028861</v>
      </c>
      <c r="K31" s="10">
        <f t="shared" si="15"/>
        <v>0</v>
      </c>
      <c r="M31">
        <f t="shared" si="6"/>
        <v>60</v>
      </c>
      <c r="N31">
        <v>1</v>
      </c>
      <c r="O31" s="137">
        <f t="shared" si="10"/>
        <v>0.125041534971747</v>
      </c>
      <c r="P31" s="20">
        <f t="shared" si="16"/>
        <v>2.2500050864502123E-2</v>
      </c>
      <c r="Q31" s="127">
        <f t="shared" si="17"/>
        <v>54</v>
      </c>
      <c r="R31" s="20">
        <f t="shared" si="18"/>
        <v>0.92560590876311222</v>
      </c>
      <c r="S31">
        <v>6</v>
      </c>
    </row>
    <row r="32" spans="2:19" ht="15.75" x14ac:dyDescent="0.25">
      <c r="C32" s="11" t="s">
        <v>17</v>
      </c>
      <c r="D32" s="132">
        <f>'0-30 days'!H29</f>
        <v>0</v>
      </c>
      <c r="E32" s="10">
        <f t="shared" si="11"/>
        <v>0</v>
      </c>
      <c r="F32" s="134">
        <f t="shared" si="12"/>
        <v>3.9308108488242482E-2</v>
      </c>
      <c r="G32" s="8">
        <f>EFA!$AD$2</f>
        <v>1.1479621662027979</v>
      </c>
      <c r="H32" s="129">
        <f>LGD!D8</f>
        <v>4.6364209605119888E-2</v>
      </c>
      <c r="I32" s="10">
        <f t="shared" si="13"/>
        <v>0</v>
      </c>
      <c r="J32" s="41">
        <f t="shared" si="14"/>
        <v>0.93969748915028861</v>
      </c>
      <c r="K32" s="10">
        <f t="shared" si="15"/>
        <v>0</v>
      </c>
      <c r="M32">
        <f t="shared" si="6"/>
        <v>60</v>
      </c>
      <c r="N32">
        <v>1</v>
      </c>
      <c r="O32" s="137">
        <f t="shared" si="10"/>
        <v>0.125041534971747</v>
      </c>
      <c r="P32" s="20">
        <f t="shared" si="16"/>
        <v>2.2500050864502123E-2</v>
      </c>
      <c r="Q32" s="127">
        <f t="shared" si="17"/>
        <v>54</v>
      </c>
      <c r="R32" s="20">
        <f t="shared" si="18"/>
        <v>0.92560590876311222</v>
      </c>
      <c r="S32">
        <v>6</v>
      </c>
    </row>
    <row r="33" spans="2:19" ht="15.75" x14ac:dyDescent="0.25">
      <c r="C33" s="11" t="s">
        <v>18</v>
      </c>
      <c r="D33" s="132">
        <f>'0-30 days'!I29</f>
        <v>0</v>
      </c>
      <c r="E33" s="10">
        <f t="shared" si="11"/>
        <v>0</v>
      </c>
      <c r="F33" s="134">
        <f t="shared" si="12"/>
        <v>3.9308108488242482E-2</v>
      </c>
      <c r="G33" s="8">
        <f>EFA!$AD$2</f>
        <v>1.1479621662027979</v>
      </c>
      <c r="H33" s="129">
        <f>LGD!D9</f>
        <v>0.5</v>
      </c>
      <c r="I33" s="10">
        <f t="shared" si="13"/>
        <v>0</v>
      </c>
      <c r="J33" s="41">
        <f t="shared" si="14"/>
        <v>0.93969748915028861</v>
      </c>
      <c r="K33" s="10">
        <f t="shared" si="15"/>
        <v>0</v>
      </c>
      <c r="M33">
        <f t="shared" si="6"/>
        <v>60</v>
      </c>
      <c r="N33">
        <v>1</v>
      </c>
      <c r="O33" s="137">
        <f t="shared" si="10"/>
        <v>0.125041534971747</v>
      </c>
      <c r="P33" s="20">
        <f t="shared" si="16"/>
        <v>2.2500050864502123E-2</v>
      </c>
      <c r="Q33" s="127">
        <f t="shared" si="17"/>
        <v>54</v>
      </c>
      <c r="R33" s="20">
        <f t="shared" si="18"/>
        <v>0.92560590876311222</v>
      </c>
      <c r="S33">
        <v>6</v>
      </c>
    </row>
    <row r="34" spans="2:19" ht="15.75" x14ac:dyDescent="0.25">
      <c r="C34" s="11" t="s">
        <v>19</v>
      </c>
      <c r="D34" s="132">
        <f>'0-30 days'!J29</f>
        <v>0</v>
      </c>
      <c r="E34" s="10">
        <f t="shared" si="11"/>
        <v>0</v>
      </c>
      <c r="F34" s="134">
        <f t="shared" si="12"/>
        <v>3.9308108488242482E-2</v>
      </c>
      <c r="G34" s="8">
        <f>EFA!$AD$2</f>
        <v>1.1479621662027979</v>
      </c>
      <c r="H34" s="129">
        <f>LGD!D10</f>
        <v>0.4</v>
      </c>
      <c r="I34" s="10">
        <f t="shared" si="13"/>
        <v>0</v>
      </c>
      <c r="J34" s="41">
        <f t="shared" si="14"/>
        <v>0.93969748915028861</v>
      </c>
      <c r="K34" s="10">
        <f t="shared" si="15"/>
        <v>0</v>
      </c>
      <c r="M34">
        <f t="shared" si="6"/>
        <v>60</v>
      </c>
      <c r="N34">
        <v>1</v>
      </c>
      <c r="O34" s="137">
        <f t="shared" si="10"/>
        <v>0.125041534971747</v>
      </c>
      <c r="P34" s="20">
        <f t="shared" si="16"/>
        <v>2.2500050864502123E-2</v>
      </c>
      <c r="Q34" s="127">
        <f t="shared" si="17"/>
        <v>54</v>
      </c>
      <c r="R34" s="20">
        <f t="shared" si="18"/>
        <v>0.92560590876311222</v>
      </c>
      <c r="S34">
        <v>6</v>
      </c>
    </row>
    <row r="35" spans="2:19" ht="15.75" x14ac:dyDescent="0.25">
      <c r="C35" s="11" t="s">
        <v>20</v>
      </c>
      <c r="D35" s="132">
        <f>'0-30 days'!K29</f>
        <v>0</v>
      </c>
      <c r="E35" s="10">
        <f t="shared" si="11"/>
        <v>0</v>
      </c>
      <c r="F35" s="134">
        <f t="shared" si="12"/>
        <v>3.9308108488242482E-2</v>
      </c>
      <c r="G35" s="8">
        <f>EFA!$AD$2</f>
        <v>1.1479621662027979</v>
      </c>
      <c r="H35" s="129">
        <f>LGD!D11</f>
        <v>0.6</v>
      </c>
      <c r="I35" s="10">
        <f t="shared" si="13"/>
        <v>0</v>
      </c>
      <c r="J35" s="41">
        <f t="shared" si="14"/>
        <v>0.93969748915028861</v>
      </c>
      <c r="K35" s="10">
        <f t="shared" si="15"/>
        <v>0</v>
      </c>
      <c r="M35">
        <f t="shared" si="6"/>
        <v>60</v>
      </c>
      <c r="N35">
        <v>1</v>
      </c>
      <c r="O35" s="137">
        <f t="shared" si="10"/>
        <v>0.125041534971747</v>
      </c>
      <c r="P35" s="20">
        <f t="shared" si="16"/>
        <v>2.2500050864502123E-2</v>
      </c>
      <c r="Q35" s="127">
        <f t="shared" si="17"/>
        <v>54</v>
      </c>
      <c r="R35" s="20">
        <f t="shared" si="18"/>
        <v>0.92560590876311222</v>
      </c>
      <c r="S35">
        <v>6</v>
      </c>
    </row>
    <row r="36" spans="2:19" ht="16.5" thickBot="1" x14ac:dyDescent="0.3">
      <c r="B36" s="51" t="s">
        <v>81</v>
      </c>
      <c r="C36" s="51"/>
      <c r="D36" s="60" t="e">
        <f>SUM(D27:D35)</f>
        <v>#N/A</v>
      </c>
      <c r="E36" s="60" t="e">
        <f>SUM(E27:E35)</f>
        <v>#N/A</v>
      </c>
      <c r="F36" s="56"/>
      <c r="G36" s="57"/>
      <c r="H36" s="58"/>
      <c r="I36" s="60" t="e">
        <f>SUM(I27:I35)</f>
        <v>#N/A</v>
      </c>
      <c r="J36" s="59"/>
      <c r="K36" s="60" t="e">
        <f>SUM(K27:K35)</f>
        <v>#N/A</v>
      </c>
      <c r="O36" s="53"/>
      <c r="P36" s="20"/>
      <c r="R36" s="20"/>
    </row>
    <row r="38" spans="2:19" x14ac:dyDescent="0.25">
      <c r="B38" s="300" t="s">
        <v>71</v>
      </c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</row>
    <row r="39" spans="2:19" x14ac:dyDescent="0.25">
      <c r="B39" t="s">
        <v>68</v>
      </c>
      <c r="C39" s="40" t="s">
        <v>9</v>
      </c>
      <c r="D39" s="40">
        <v>1</v>
      </c>
      <c r="E39" s="44" t="s">
        <v>26</v>
      </c>
      <c r="F39" s="44" t="s">
        <v>39</v>
      </c>
      <c r="G39" s="44" t="s">
        <v>27</v>
      </c>
      <c r="H39" s="44" t="s">
        <v>28</v>
      </c>
      <c r="I39" s="44" t="s">
        <v>29</v>
      </c>
      <c r="J39" s="44" t="s">
        <v>30</v>
      </c>
      <c r="K39" s="42" t="s">
        <v>31</v>
      </c>
      <c r="M39" s="42" t="s">
        <v>32</v>
      </c>
      <c r="N39" s="42" t="s">
        <v>33</v>
      </c>
      <c r="O39" s="42" t="s">
        <v>34</v>
      </c>
      <c r="P39" s="42" t="s">
        <v>35</v>
      </c>
      <c r="Q39" s="42" t="s">
        <v>36</v>
      </c>
      <c r="R39" s="42" t="s">
        <v>37</v>
      </c>
      <c r="S39" s="42" t="s">
        <v>38</v>
      </c>
    </row>
    <row r="40" spans="2:19" x14ac:dyDescent="0.25">
      <c r="B40" s="16">
        <v>1</v>
      </c>
      <c r="C40" s="11" t="s">
        <v>12</v>
      </c>
      <c r="D40" s="138">
        <f>'0 days'!K4+'0 days'!K5+'0-30 days'!K4+'0-30 days'!K5+'31-60 days'!K4+'31-60 days'!K5</f>
        <v>0</v>
      </c>
      <c r="E40" s="10">
        <f>D40*R40</f>
        <v>0</v>
      </c>
      <c r="F40" s="134">
        <f>$D$4</f>
        <v>7.9621047222867447E-2</v>
      </c>
      <c r="G40" s="8">
        <f>IFERROR(VLOOKUP(B40,EFA!$AC$2:$AD$7,2,0),EFA!$AD$8)</f>
        <v>1.1479621662027979</v>
      </c>
      <c r="H40" s="129">
        <f>LGD!D3</f>
        <v>0</v>
      </c>
      <c r="I40" s="10">
        <f>E40*F40*G40*H40</f>
        <v>0</v>
      </c>
      <c r="J40" s="41">
        <f>1/((1+($O$16/12))^(M40-Q40))</f>
        <v>0.93969748915028861</v>
      </c>
      <c r="K40" s="274">
        <f>I40*J40</f>
        <v>0</v>
      </c>
      <c r="M40" s="11">
        <f t="shared" ref="M40:M48" si="19">$D$39*$O$12</f>
        <v>12</v>
      </c>
      <c r="N40" s="11">
        <v>1</v>
      </c>
      <c r="O40" s="21">
        <f>$O$16</f>
        <v>0.125041534971747</v>
      </c>
      <c r="P40" s="43">
        <f t="shared" ref="P40:P48" si="20">PMT(O40/12,M40,-N40,0,0)</f>
        <v>8.9084808582213265E-2</v>
      </c>
      <c r="Q40" s="141">
        <f>M40-S40</f>
        <v>6</v>
      </c>
      <c r="R40" s="43">
        <f>PV(O40/12,Q40,-P40,0,0)</f>
        <v>0.51554430811686824</v>
      </c>
      <c r="S40" s="11">
        <v>6</v>
      </c>
    </row>
    <row r="41" spans="2:19" x14ac:dyDescent="0.25">
      <c r="B41" s="16">
        <v>1</v>
      </c>
      <c r="C41" s="11" t="s">
        <v>13</v>
      </c>
      <c r="D41" s="138">
        <f>'0 days'!J4+'0 days'!J5+'0-30 days'!J4+'0-30 days'!J5+'31-60 days'!J4+'31-60 days'!J5</f>
        <v>10</v>
      </c>
      <c r="E41" s="10">
        <f t="shared" ref="E41:E48" si="21">D41*R41</f>
        <v>5.1554430811686824</v>
      </c>
      <c r="F41" s="134">
        <f t="shared" ref="F41:F48" si="22">$D$4</f>
        <v>7.9621047222867447E-2</v>
      </c>
      <c r="G41" s="8">
        <f>IFERROR(VLOOKUP(B41,EFA!$AC$2:$AD$7,2,0),EFA!$AD$8)</f>
        <v>1.1479621662027979</v>
      </c>
      <c r="H41" s="129">
        <f>LGD!D4</f>
        <v>0.6</v>
      </c>
      <c r="I41" s="10">
        <f t="shared" ref="I41:I48" si="23">E41*F41*G41*H41</f>
        <v>0.28273052996116166</v>
      </c>
      <c r="J41" s="41">
        <f t="shared" ref="J41:J48" si="24">1/((1+($O$16/12))^(M41-Q41))</f>
        <v>0.93969748915028861</v>
      </c>
      <c r="K41" s="274">
        <f t="shared" ref="K41:K48" si="25">I41*J41</f>
        <v>0.26568116911063405</v>
      </c>
      <c r="M41" s="11">
        <f t="shared" si="19"/>
        <v>12</v>
      </c>
      <c r="N41" s="11">
        <v>1</v>
      </c>
      <c r="O41" s="21">
        <f t="shared" ref="O41:O48" si="26">$O$16</f>
        <v>0.125041534971747</v>
      </c>
      <c r="P41" s="43">
        <f t="shared" si="20"/>
        <v>8.9084808582213265E-2</v>
      </c>
      <c r="Q41" s="141">
        <f t="shared" ref="Q41:Q48" si="27">M41-S41</f>
        <v>6</v>
      </c>
      <c r="R41" s="43">
        <f t="shared" ref="R41:R48" si="28"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14</v>
      </c>
      <c r="D42" s="138">
        <f>'0 days'!I4+'0 days'!I5+'0-30 days'!I4+'0-30 days'!I5+'31-60 days'!I4+'31-60 days'!I5</f>
        <v>0</v>
      </c>
      <c r="E42" s="10">
        <f t="shared" si="21"/>
        <v>0</v>
      </c>
      <c r="F42" s="134">
        <f t="shared" si="22"/>
        <v>7.9621047222867447E-2</v>
      </c>
      <c r="G42" s="8">
        <f>IFERROR(VLOOKUP(B42,EFA!$AC$2:$AD$7,2,0),EFA!$AD$8)</f>
        <v>1.1479621662027979</v>
      </c>
      <c r="H42" s="129">
        <f>LGD!D5</f>
        <v>0.10763423667737435</v>
      </c>
      <c r="I42" s="10">
        <f t="shared" si="23"/>
        <v>0</v>
      </c>
      <c r="J42" s="41">
        <f t="shared" si="24"/>
        <v>0.93969748915028861</v>
      </c>
      <c r="K42" s="274">
        <f t="shared" si="25"/>
        <v>0</v>
      </c>
      <c r="M42" s="11">
        <f t="shared" si="19"/>
        <v>12</v>
      </c>
      <c r="N42" s="11">
        <v>1</v>
      </c>
      <c r="O42" s="21">
        <f t="shared" si="26"/>
        <v>0.125041534971747</v>
      </c>
      <c r="P42" s="43">
        <f t="shared" si="20"/>
        <v>8.9084808582213265E-2</v>
      </c>
      <c r="Q42" s="141">
        <f t="shared" si="27"/>
        <v>6</v>
      </c>
      <c r="R42" s="43">
        <f t="shared" si="28"/>
        <v>0.51554430811686824</v>
      </c>
      <c r="S42" s="11">
        <v>6</v>
      </c>
    </row>
    <row r="43" spans="2:19" x14ac:dyDescent="0.25">
      <c r="B43" s="16">
        <v>1</v>
      </c>
      <c r="C43" s="11" t="s">
        <v>15</v>
      </c>
      <c r="D43" s="138">
        <f>'0 days'!G4+'0 days'!G5+'0-30 days'!G4+'0-30 days'!G5+'31-60 days'!G4+'31-60 days'!G5</f>
        <v>2398491.216</v>
      </c>
      <c r="E43" s="10">
        <f t="shared" si="21"/>
        <v>1236528.494477106</v>
      </c>
      <c r="F43" s="134">
        <f t="shared" si="22"/>
        <v>7.9621047222867447E-2</v>
      </c>
      <c r="G43" s="8">
        <f>IFERROR(VLOOKUP(B43,EFA!$AC$2:$AD$7,2,0),EFA!$AD$8)</f>
        <v>1.1479621662027979</v>
      </c>
      <c r="H43" s="129">
        <f>LGD!D6</f>
        <v>0.31756987991080204</v>
      </c>
      <c r="I43" s="10">
        <f t="shared" si="23"/>
        <v>35892.102055912241</v>
      </c>
      <c r="J43" s="41">
        <f t="shared" si="24"/>
        <v>0.93969748915028861</v>
      </c>
      <c r="K43" s="274">
        <f t="shared" si="25"/>
        <v>33727.718182266646</v>
      </c>
      <c r="M43" s="11">
        <f t="shared" si="19"/>
        <v>12</v>
      </c>
      <c r="N43" s="11">
        <v>1</v>
      </c>
      <c r="O43" s="21">
        <f t="shared" si="26"/>
        <v>0.125041534971747</v>
      </c>
      <c r="P43" s="43">
        <f t="shared" si="20"/>
        <v>8.9084808582213265E-2</v>
      </c>
      <c r="Q43" s="141">
        <f t="shared" si="27"/>
        <v>6</v>
      </c>
      <c r="R43" s="43">
        <f t="shared" si="28"/>
        <v>0.51554430811686824</v>
      </c>
      <c r="S43" s="11">
        <v>6</v>
      </c>
    </row>
    <row r="44" spans="2:19" x14ac:dyDescent="0.25">
      <c r="B44" s="16">
        <v>1</v>
      </c>
      <c r="C44" s="11" t="s">
        <v>16</v>
      </c>
      <c r="D44" s="138">
        <f>'0 days'!H4+'0 days'!H5+'0-30 days'!H4+'0-30 days'!H5+'31-60 days'!H4+'31-60 days'!H5</f>
        <v>630582.16</v>
      </c>
      <c r="E44" s="10">
        <f t="shared" si="21"/>
        <v>325093.04338804033</v>
      </c>
      <c r="F44" s="134">
        <f t="shared" si="22"/>
        <v>7.9621047222867447E-2</v>
      </c>
      <c r="G44" s="8">
        <f>IFERROR(VLOOKUP(B44,EFA!$AC$2:$AD$7,2,0),EFA!$AD$8)</f>
        <v>1.1479621662027979</v>
      </c>
      <c r="H44" s="129">
        <f>LGD!D7</f>
        <v>0.35327139683478781</v>
      </c>
      <c r="I44" s="10">
        <f t="shared" si="23"/>
        <v>10497.155053537932</v>
      </c>
      <c r="J44" s="41">
        <f t="shared" si="24"/>
        <v>0.93969748915028861</v>
      </c>
      <c r="K44" s="274">
        <f t="shared" si="25"/>
        <v>9864.1502470308587</v>
      </c>
      <c r="M44" s="11">
        <f t="shared" si="19"/>
        <v>12</v>
      </c>
      <c r="N44" s="11">
        <v>1</v>
      </c>
      <c r="O44" s="21">
        <f t="shared" si="26"/>
        <v>0.125041534971747</v>
      </c>
      <c r="P44" s="43">
        <f t="shared" si="20"/>
        <v>8.9084808582213265E-2</v>
      </c>
      <c r="Q44" s="141">
        <f t="shared" si="27"/>
        <v>6</v>
      </c>
      <c r="R44" s="43">
        <f t="shared" si="28"/>
        <v>0.51554430811686824</v>
      </c>
      <c r="S44" s="11">
        <v>6</v>
      </c>
    </row>
    <row r="45" spans="2:19" x14ac:dyDescent="0.25">
      <c r="B45" s="16">
        <v>1</v>
      </c>
      <c r="C45" s="11" t="s">
        <v>17</v>
      </c>
      <c r="D45" s="138">
        <f>'0 days'!C4+'0 days'!C5+'0-30 days'!C4+'0-30 days'!C5+'31-60 days'!C4+'31-60 days'!C5</f>
        <v>0</v>
      </c>
      <c r="E45" s="10">
        <f t="shared" si="21"/>
        <v>0</v>
      </c>
      <c r="F45" s="134">
        <f t="shared" si="22"/>
        <v>7.9621047222867447E-2</v>
      </c>
      <c r="G45" s="8">
        <f>IFERROR(VLOOKUP(B45,EFA!$AC$2:$AD$7,2,0),EFA!$AD$8)</f>
        <v>1.1479621662027979</v>
      </c>
      <c r="H45" s="129">
        <f>LGD!D8</f>
        <v>4.6364209605119888E-2</v>
      </c>
      <c r="I45" s="10">
        <f t="shared" si="23"/>
        <v>0</v>
      </c>
      <c r="J45" s="41">
        <f t="shared" si="24"/>
        <v>0.93969748915028861</v>
      </c>
      <c r="K45" s="274">
        <f t="shared" si="25"/>
        <v>0</v>
      </c>
      <c r="M45" s="11">
        <f t="shared" si="19"/>
        <v>12</v>
      </c>
      <c r="N45" s="11">
        <v>1</v>
      </c>
      <c r="O45" s="21">
        <f t="shared" si="26"/>
        <v>0.125041534971747</v>
      </c>
      <c r="P45" s="43">
        <f t="shared" si="20"/>
        <v>8.9084808582213265E-2</v>
      </c>
      <c r="Q45" s="141">
        <f t="shared" si="27"/>
        <v>6</v>
      </c>
      <c r="R45" s="43">
        <f t="shared" si="28"/>
        <v>0.51554430811686824</v>
      </c>
      <c r="S45" s="11">
        <v>6</v>
      </c>
    </row>
    <row r="46" spans="2:19" x14ac:dyDescent="0.25">
      <c r="B46" s="16">
        <v>1</v>
      </c>
      <c r="C46" s="11" t="s">
        <v>18</v>
      </c>
      <c r="D46" s="138" t="e">
        <f>'0 days'!F4+'0 days'!F5+'0-30 days'!F4+'0-30 days'!F5+'31-60 days'!F4+'31-60 days'!F5</f>
        <v>#N/A</v>
      </c>
      <c r="E46" s="10" t="e">
        <f t="shared" si="21"/>
        <v>#N/A</v>
      </c>
      <c r="F46" s="134">
        <f t="shared" si="22"/>
        <v>7.9621047222867447E-2</v>
      </c>
      <c r="G46" s="8">
        <f>IFERROR(VLOOKUP(B46,EFA!$AC$2:$AD$7,2,0),EFA!$AD$8)</f>
        <v>1.1479621662027979</v>
      </c>
      <c r="H46" s="129">
        <f>LGD!D9</f>
        <v>0.5</v>
      </c>
      <c r="I46" s="10" t="e">
        <f t="shared" si="23"/>
        <v>#N/A</v>
      </c>
      <c r="J46" s="41">
        <f t="shared" si="24"/>
        <v>0.93969748915028861</v>
      </c>
      <c r="K46" s="274" t="e">
        <f t="shared" si="25"/>
        <v>#N/A</v>
      </c>
      <c r="M46" s="11">
        <f t="shared" si="19"/>
        <v>12</v>
      </c>
      <c r="N46" s="11">
        <v>1</v>
      </c>
      <c r="O46" s="21">
        <f t="shared" si="26"/>
        <v>0.125041534971747</v>
      </c>
      <c r="P46" s="43">
        <f t="shared" si="20"/>
        <v>8.9084808582213265E-2</v>
      </c>
      <c r="Q46" s="141">
        <f t="shared" si="27"/>
        <v>6</v>
      </c>
      <c r="R46" s="43">
        <f t="shared" si="28"/>
        <v>0.51554430811686824</v>
      </c>
      <c r="S46" s="11">
        <v>6</v>
      </c>
    </row>
    <row r="47" spans="2:19" x14ac:dyDescent="0.25">
      <c r="B47" s="16">
        <v>1</v>
      </c>
      <c r="C47" s="11" t="s">
        <v>19</v>
      </c>
      <c r="D47" s="138">
        <f>'0 days'!E4+'0 days'!E5+'0-30 days'!E4+'0-30 days'!E5+'31-60 days'!E4+'31-60 days'!E5</f>
        <v>0</v>
      </c>
      <c r="E47" s="10">
        <f t="shared" si="21"/>
        <v>0</v>
      </c>
      <c r="F47" s="134">
        <f t="shared" si="22"/>
        <v>7.9621047222867447E-2</v>
      </c>
      <c r="G47" s="8">
        <f>IFERROR(VLOOKUP(B47,EFA!$AC$2:$AD$7,2,0),EFA!$AD$8)</f>
        <v>1.1479621662027979</v>
      </c>
      <c r="H47" s="129">
        <f>LGD!D10</f>
        <v>0.4</v>
      </c>
      <c r="I47" s="10">
        <f t="shared" si="23"/>
        <v>0</v>
      </c>
      <c r="J47" s="41">
        <f t="shared" si="24"/>
        <v>0.93969748915028861</v>
      </c>
      <c r="K47" s="274">
        <f t="shared" si="25"/>
        <v>0</v>
      </c>
      <c r="M47" s="11">
        <f t="shared" si="19"/>
        <v>12</v>
      </c>
      <c r="N47" s="11">
        <v>1</v>
      </c>
      <c r="O47" s="21">
        <f t="shared" si="26"/>
        <v>0.125041534971747</v>
      </c>
      <c r="P47" s="43">
        <f t="shared" si="20"/>
        <v>8.9084808582213265E-2</v>
      </c>
      <c r="Q47" s="141">
        <f t="shared" si="27"/>
        <v>6</v>
      </c>
      <c r="R47" s="43">
        <f t="shared" si="28"/>
        <v>0.51554430811686824</v>
      </c>
      <c r="S47" s="11">
        <v>6</v>
      </c>
    </row>
    <row r="48" spans="2:19" x14ac:dyDescent="0.25">
      <c r="B48" s="16">
        <v>1</v>
      </c>
      <c r="C48" s="11" t="s">
        <v>20</v>
      </c>
      <c r="D48" s="138">
        <f>'0 days'!L4+'0 days'!L5+'0-30 days'!L4+'0-30 days'!L5+'31-60 days'!L4+'31-60 days'!L5</f>
        <v>1419871.7980000002</v>
      </c>
      <c r="E48" s="10">
        <f t="shared" si="21"/>
        <v>732006.82371456386</v>
      </c>
      <c r="F48" s="134">
        <f t="shared" si="22"/>
        <v>7.9621047222867447E-2</v>
      </c>
      <c r="G48" s="8">
        <f>IFERROR(VLOOKUP(B48,EFA!$AC$2:$AD$7,2,0),EFA!$AD$8)</f>
        <v>1.1479621662027979</v>
      </c>
      <c r="H48" s="129">
        <f>LGD!D11</f>
        <v>0.6</v>
      </c>
      <c r="I48" s="10">
        <f t="shared" si="23"/>
        <v>40144.110592544755</v>
      </c>
      <c r="J48" s="41">
        <f t="shared" si="24"/>
        <v>0.93969748915028861</v>
      </c>
      <c r="K48" s="274">
        <f t="shared" si="25"/>
        <v>37723.319927985809</v>
      </c>
      <c r="M48" s="11">
        <f t="shared" si="19"/>
        <v>12</v>
      </c>
      <c r="N48" s="11">
        <v>1</v>
      </c>
      <c r="O48" s="21">
        <f t="shared" si="26"/>
        <v>0.125041534971747</v>
      </c>
      <c r="P48" s="43">
        <f t="shared" si="20"/>
        <v>8.9084808582213265E-2</v>
      </c>
      <c r="Q48" s="141">
        <f t="shared" si="27"/>
        <v>6</v>
      </c>
      <c r="R48" s="43">
        <f t="shared" si="28"/>
        <v>0.51554430811686824</v>
      </c>
      <c r="S48" s="11">
        <v>6</v>
      </c>
    </row>
    <row r="49" spans="2:19" s="242" customFormat="1" x14ac:dyDescent="0.25"/>
    <row r="50" spans="2:19" x14ac:dyDescent="0.25">
      <c r="B50" t="s">
        <v>68</v>
      </c>
      <c r="C50" s="40" t="s">
        <v>9</v>
      </c>
      <c r="D50" s="40">
        <v>2</v>
      </c>
      <c r="E50" s="44" t="s">
        <v>26</v>
      </c>
      <c r="F50" s="44" t="s">
        <v>39</v>
      </c>
      <c r="G50" s="44" t="s">
        <v>27</v>
      </c>
      <c r="H50" s="44" t="s">
        <v>28</v>
      </c>
      <c r="I50" s="44" t="s">
        <v>29</v>
      </c>
      <c r="J50" s="44" t="s">
        <v>30</v>
      </c>
      <c r="K50" s="42" t="s">
        <v>31</v>
      </c>
      <c r="M50" s="42" t="s">
        <v>32</v>
      </c>
      <c r="N50" s="42" t="s">
        <v>33</v>
      </c>
      <c r="O50" s="42" t="s">
        <v>34</v>
      </c>
      <c r="P50" s="42" t="s">
        <v>35</v>
      </c>
      <c r="Q50" s="42" t="s">
        <v>36</v>
      </c>
      <c r="R50" s="42" t="s">
        <v>37</v>
      </c>
      <c r="S50" s="42" t="s">
        <v>38</v>
      </c>
    </row>
    <row r="51" spans="2:19" x14ac:dyDescent="0.25">
      <c r="B51" s="16">
        <v>1</v>
      </c>
      <c r="C51" s="11" t="s">
        <v>12</v>
      </c>
      <c r="D51" s="138">
        <f>'0 days'!$K$6+'0-30 days'!$K$6+'31-60 days'!$K$6</f>
        <v>0</v>
      </c>
      <c r="E51" s="10">
        <f>D51*R51</f>
        <v>0</v>
      </c>
      <c r="F51" s="134">
        <f>$D$4</f>
        <v>7.9621047222867447E-2</v>
      </c>
      <c r="G51" s="8">
        <f>IFERROR(VLOOKUP(B51,EFA!$AC$2:$AD$7,2,0),EFA!$AD$8)</f>
        <v>1.1479621662027979</v>
      </c>
      <c r="H51" s="129">
        <f>LGD!D3</f>
        <v>0</v>
      </c>
      <c r="I51" s="10">
        <f>E51*F51*G51*H51</f>
        <v>0</v>
      </c>
      <c r="J51" s="41">
        <f>1/((1+($O$16/12))^(M51-Q51))</f>
        <v>0.93969748915028861</v>
      </c>
      <c r="K51" s="274">
        <f>I51*J51</f>
        <v>0</v>
      </c>
      <c r="M51" s="11">
        <f t="shared" ref="M51:M59" si="29">$D$50*$O$12</f>
        <v>24</v>
      </c>
      <c r="N51" s="11">
        <v>1</v>
      </c>
      <c r="O51" s="21">
        <f>$O$16</f>
        <v>0.125041534971747</v>
      </c>
      <c r="P51" s="43">
        <f t="shared" ref="P51:P59" si="30">PMT(O51/12,M51,-N51,0,0)</f>
        <v>4.7309253551865417E-2</v>
      </c>
      <c r="Q51" s="141">
        <f>M51-S51</f>
        <v>18</v>
      </c>
      <c r="R51" s="43">
        <f>PV(O51/12,Q51,-P51,0,0)</f>
        <v>0.77281866865829252</v>
      </c>
      <c r="S51" s="11">
        <f>B51*12/2</f>
        <v>6</v>
      </c>
    </row>
    <row r="52" spans="2:19" x14ac:dyDescent="0.25">
      <c r="B52" s="16">
        <v>1</v>
      </c>
      <c r="C52" s="11" t="s">
        <v>13</v>
      </c>
      <c r="D52" s="138">
        <f>'0 days'!$J$6+'0-30 days'!$J$6+'31-60 days'!$J$6</f>
        <v>5076</v>
      </c>
      <c r="E52" s="10">
        <f t="shared" ref="E52:E59" si="31">D52*R52</f>
        <v>3922.8275621094926</v>
      </c>
      <c r="F52" s="134">
        <f t="shared" ref="F52:F59" si="32">$D$4</f>
        <v>7.9621047222867447E-2</v>
      </c>
      <c r="G52" s="8">
        <f>IFERROR(VLOOKUP(B52,EFA!$AC$2:$AD$7,2,0),EFA!$AD$8)</f>
        <v>1.1479621662027979</v>
      </c>
      <c r="H52" s="129">
        <f>LGD!D4</f>
        <v>0.6</v>
      </c>
      <c r="I52" s="10">
        <f t="shared" ref="I52:I59" si="33">E52*F52*G52*H52</f>
        <v>215.13245285021108</v>
      </c>
      <c r="J52" s="41">
        <f t="shared" ref="J52:J59" si="34">1/((1+($O$16/12))^(M52-Q52))</f>
        <v>0.93969748915028861</v>
      </c>
      <c r="K52" s="274">
        <f t="shared" ref="K52:K59" si="35">I52*J52</f>
        <v>202.15942577808622</v>
      </c>
      <c r="M52" s="11">
        <f t="shared" si="29"/>
        <v>24</v>
      </c>
      <c r="N52" s="11">
        <v>1</v>
      </c>
      <c r="O52" s="21">
        <f t="shared" ref="O52:O59" si="36">$O$16</f>
        <v>0.125041534971747</v>
      </c>
      <c r="P52" s="43">
        <f t="shared" si="30"/>
        <v>4.7309253551865417E-2</v>
      </c>
      <c r="Q52" s="141">
        <f t="shared" ref="Q52:Q59" si="37">M52-S52</f>
        <v>18</v>
      </c>
      <c r="R52" s="43">
        <f t="shared" ref="R52:R59" si="38">PV(O52/12,Q52,-P52,0,0)</f>
        <v>0.77281866865829252</v>
      </c>
      <c r="S52" s="11">
        <f t="shared" ref="S52:S59" si="39">B52*12/2</f>
        <v>6</v>
      </c>
    </row>
    <row r="53" spans="2:19" x14ac:dyDescent="0.25">
      <c r="B53" s="16">
        <v>1</v>
      </c>
      <c r="C53" s="11" t="s">
        <v>14</v>
      </c>
      <c r="D53" s="138">
        <f>'0 days'!$I$6+'0-30 days'!$I$6+'31-60 days'!$I$6</f>
        <v>0</v>
      </c>
      <c r="E53" s="10">
        <f t="shared" si="31"/>
        <v>0</v>
      </c>
      <c r="F53" s="134">
        <f t="shared" si="32"/>
        <v>7.9621047222867447E-2</v>
      </c>
      <c r="G53" s="8">
        <f>IFERROR(VLOOKUP(B53,EFA!$AC$2:$AD$7,2,0),EFA!$AD$8)</f>
        <v>1.1479621662027979</v>
      </c>
      <c r="H53" s="129">
        <f>LGD!D5</f>
        <v>0.10763423667737435</v>
      </c>
      <c r="I53" s="10">
        <f t="shared" si="33"/>
        <v>0</v>
      </c>
      <c r="J53" s="41">
        <f t="shared" si="34"/>
        <v>0.93969748915028861</v>
      </c>
      <c r="K53" s="274">
        <f t="shared" si="35"/>
        <v>0</v>
      </c>
      <c r="M53" s="11">
        <f t="shared" si="29"/>
        <v>24</v>
      </c>
      <c r="N53" s="11">
        <v>1</v>
      </c>
      <c r="O53" s="21">
        <f t="shared" si="36"/>
        <v>0.125041534971747</v>
      </c>
      <c r="P53" s="43">
        <f t="shared" si="30"/>
        <v>4.7309253551865417E-2</v>
      </c>
      <c r="Q53" s="141">
        <f t="shared" si="37"/>
        <v>18</v>
      </c>
      <c r="R53" s="43">
        <f t="shared" si="38"/>
        <v>0.77281866865829252</v>
      </c>
      <c r="S53" s="11">
        <f t="shared" si="39"/>
        <v>6</v>
      </c>
    </row>
    <row r="54" spans="2:19" x14ac:dyDescent="0.25">
      <c r="B54" s="16">
        <v>1</v>
      </c>
      <c r="C54" s="11" t="s">
        <v>15</v>
      </c>
      <c r="D54" s="138">
        <f>'0 days'!$G$6+'0-30 days'!$G$6+'31-60 days'!$G$6</f>
        <v>108677060.20000002</v>
      </c>
      <c r="E54" s="10">
        <f t="shared" si="31"/>
        <v>83987660.977461129</v>
      </c>
      <c r="F54" s="134">
        <f t="shared" si="32"/>
        <v>7.9621047222867447E-2</v>
      </c>
      <c r="G54" s="8">
        <f>IFERROR(VLOOKUP(B54,EFA!$AC$2:$AD$7,2,0),EFA!$AD$8)</f>
        <v>1.1479621662027979</v>
      </c>
      <c r="H54" s="129">
        <f>LGD!D6</f>
        <v>0.31756987991080204</v>
      </c>
      <c r="I54" s="10">
        <f t="shared" si="33"/>
        <v>2437868.3651080267</v>
      </c>
      <c r="J54" s="41">
        <f t="shared" si="34"/>
        <v>0.93969748915028861</v>
      </c>
      <c r="K54" s="274">
        <f t="shared" si="35"/>
        <v>2290858.7815709319</v>
      </c>
      <c r="M54" s="11">
        <f t="shared" si="29"/>
        <v>24</v>
      </c>
      <c r="N54" s="11">
        <v>1</v>
      </c>
      <c r="O54" s="21">
        <f t="shared" si="36"/>
        <v>0.125041534971747</v>
      </c>
      <c r="P54" s="43">
        <f t="shared" si="30"/>
        <v>4.7309253551865417E-2</v>
      </c>
      <c r="Q54" s="141">
        <f t="shared" si="37"/>
        <v>18</v>
      </c>
      <c r="R54" s="43">
        <f t="shared" si="38"/>
        <v>0.77281866865829252</v>
      </c>
      <c r="S54" s="11">
        <f t="shared" si="39"/>
        <v>6</v>
      </c>
    </row>
    <row r="55" spans="2:19" x14ac:dyDescent="0.25">
      <c r="B55" s="16">
        <v>1</v>
      </c>
      <c r="C55" s="11" t="s">
        <v>16</v>
      </c>
      <c r="D55" s="138">
        <f>'0 days'!$H$6+'0-30 days'!$H$6+'31-60 days'!$H$6</f>
        <v>1883332.3599999999</v>
      </c>
      <c r="E55" s="10">
        <f t="shared" si="31"/>
        <v>1455474.40709628</v>
      </c>
      <c r="F55" s="134">
        <f t="shared" si="32"/>
        <v>7.9621047222867447E-2</v>
      </c>
      <c r="G55" s="8">
        <f>IFERROR(VLOOKUP(B55,EFA!$AC$2:$AD$7,2,0),EFA!$AD$8)</f>
        <v>1.1479621662027979</v>
      </c>
      <c r="H55" s="129">
        <f>LGD!D7</f>
        <v>0.35327139683478781</v>
      </c>
      <c r="I55" s="10">
        <f t="shared" si="33"/>
        <v>46996.823950825601</v>
      </c>
      <c r="J55" s="41">
        <f t="shared" si="34"/>
        <v>0.93969748915028861</v>
      </c>
      <c r="K55" s="274">
        <f t="shared" si="35"/>
        <v>44162.797464628966</v>
      </c>
      <c r="M55" s="11">
        <f t="shared" si="29"/>
        <v>24</v>
      </c>
      <c r="N55" s="11">
        <v>1</v>
      </c>
      <c r="O55" s="21">
        <f t="shared" si="36"/>
        <v>0.125041534971747</v>
      </c>
      <c r="P55" s="43">
        <f t="shared" si="30"/>
        <v>4.7309253551865417E-2</v>
      </c>
      <c r="Q55" s="141">
        <f t="shared" si="37"/>
        <v>18</v>
      </c>
      <c r="R55" s="43">
        <f t="shared" si="38"/>
        <v>0.77281866865829252</v>
      </c>
      <c r="S55" s="11">
        <f t="shared" si="39"/>
        <v>6</v>
      </c>
    </row>
    <row r="56" spans="2:19" x14ac:dyDescent="0.25">
      <c r="B56" s="16">
        <v>1</v>
      </c>
      <c r="C56" s="11" t="s">
        <v>17</v>
      </c>
      <c r="D56" s="138">
        <f>'0 days'!$C$6+'0-30 days'!$C$6+'31-60 days'!$C$6</f>
        <v>0</v>
      </c>
      <c r="E56" s="10">
        <f t="shared" si="31"/>
        <v>0</v>
      </c>
      <c r="F56" s="134">
        <f t="shared" si="32"/>
        <v>7.9621047222867447E-2</v>
      </c>
      <c r="G56" s="8">
        <f>IFERROR(VLOOKUP(B56,EFA!$AC$2:$AD$7,2,0),EFA!$AD$8)</f>
        <v>1.1479621662027979</v>
      </c>
      <c r="H56" s="129">
        <f>LGD!D8</f>
        <v>4.6364209605119888E-2</v>
      </c>
      <c r="I56" s="10">
        <f t="shared" si="33"/>
        <v>0</v>
      </c>
      <c r="J56" s="41">
        <f t="shared" si="34"/>
        <v>0.93969748915028861</v>
      </c>
      <c r="K56" s="274">
        <f t="shared" si="35"/>
        <v>0</v>
      </c>
      <c r="M56" s="11">
        <f t="shared" si="29"/>
        <v>24</v>
      </c>
      <c r="N56" s="11">
        <v>1</v>
      </c>
      <c r="O56" s="21">
        <f t="shared" si="36"/>
        <v>0.125041534971747</v>
      </c>
      <c r="P56" s="43">
        <f t="shared" si="30"/>
        <v>4.7309253551865417E-2</v>
      </c>
      <c r="Q56" s="141">
        <f t="shared" si="37"/>
        <v>18</v>
      </c>
      <c r="R56" s="43">
        <f t="shared" si="38"/>
        <v>0.77281866865829252</v>
      </c>
      <c r="S56" s="11">
        <f t="shared" si="39"/>
        <v>6</v>
      </c>
    </row>
    <row r="57" spans="2:19" x14ac:dyDescent="0.25">
      <c r="B57" s="16">
        <v>1</v>
      </c>
      <c r="C57" s="11" t="s">
        <v>18</v>
      </c>
      <c r="D57" s="138" t="e">
        <f>'0 days'!$F$6+'0-30 days'!$F$6+'31-60 days'!$F$6</f>
        <v>#N/A</v>
      </c>
      <c r="E57" s="10" t="e">
        <f t="shared" si="31"/>
        <v>#N/A</v>
      </c>
      <c r="F57" s="134">
        <f t="shared" si="32"/>
        <v>7.9621047222867447E-2</v>
      </c>
      <c r="G57" s="8">
        <f>IFERROR(VLOOKUP(B57,EFA!$AC$2:$AD$7,2,0),EFA!$AD$8)</f>
        <v>1.1479621662027979</v>
      </c>
      <c r="H57" s="129">
        <f>LGD!D9</f>
        <v>0.5</v>
      </c>
      <c r="I57" s="10" t="e">
        <f t="shared" si="33"/>
        <v>#N/A</v>
      </c>
      <c r="J57" s="41">
        <f t="shared" si="34"/>
        <v>0.93969748915028861</v>
      </c>
      <c r="K57" s="274" t="e">
        <f t="shared" si="35"/>
        <v>#N/A</v>
      </c>
      <c r="M57" s="11">
        <f t="shared" si="29"/>
        <v>24</v>
      </c>
      <c r="N57" s="11">
        <v>1</v>
      </c>
      <c r="O57" s="21">
        <f t="shared" si="36"/>
        <v>0.125041534971747</v>
      </c>
      <c r="P57" s="43">
        <f t="shared" si="30"/>
        <v>4.7309253551865417E-2</v>
      </c>
      <c r="Q57" s="141">
        <f t="shared" si="37"/>
        <v>18</v>
      </c>
      <c r="R57" s="43">
        <f t="shared" si="38"/>
        <v>0.77281866865829252</v>
      </c>
      <c r="S57" s="11">
        <f t="shared" si="39"/>
        <v>6</v>
      </c>
    </row>
    <row r="58" spans="2:19" x14ac:dyDescent="0.25">
      <c r="B58" s="16">
        <v>1</v>
      </c>
      <c r="C58" s="11" t="s">
        <v>19</v>
      </c>
      <c r="D58" s="138">
        <f>'0 days'!$E$6+'0-30 days'!$E$6+'31-60 days'!$E$6</f>
        <v>0</v>
      </c>
      <c r="E58" s="10">
        <f t="shared" si="31"/>
        <v>0</v>
      </c>
      <c r="F58" s="134">
        <f t="shared" si="32"/>
        <v>7.9621047222867447E-2</v>
      </c>
      <c r="G58" s="8">
        <f>IFERROR(VLOOKUP(B58,EFA!$AC$2:$AD$7,2,0),EFA!$AD$8)</f>
        <v>1.1479621662027979</v>
      </c>
      <c r="H58" s="129">
        <f>LGD!D10</f>
        <v>0.4</v>
      </c>
      <c r="I58" s="10">
        <f t="shared" si="33"/>
        <v>0</v>
      </c>
      <c r="J58" s="41">
        <f t="shared" si="34"/>
        <v>0.93969748915028861</v>
      </c>
      <c r="K58" s="274">
        <f t="shared" si="35"/>
        <v>0</v>
      </c>
      <c r="M58" s="11">
        <f t="shared" si="29"/>
        <v>24</v>
      </c>
      <c r="N58" s="11">
        <v>1</v>
      </c>
      <c r="O58" s="21">
        <f t="shared" si="36"/>
        <v>0.125041534971747</v>
      </c>
      <c r="P58" s="43">
        <f t="shared" si="30"/>
        <v>4.7309253551865417E-2</v>
      </c>
      <c r="Q58" s="141">
        <f t="shared" si="37"/>
        <v>18</v>
      </c>
      <c r="R58" s="43">
        <f t="shared" si="38"/>
        <v>0.77281866865829252</v>
      </c>
      <c r="S58" s="11">
        <f t="shared" si="39"/>
        <v>6</v>
      </c>
    </row>
    <row r="59" spans="2:19" x14ac:dyDescent="0.25">
      <c r="B59" s="16">
        <v>1</v>
      </c>
      <c r="C59" s="11" t="s">
        <v>20</v>
      </c>
      <c r="D59" s="138">
        <f>'0 days'!$L$6+'0-30 days'!$L$6+'31-60 days'!$L$6</f>
        <v>1029507367.5639999</v>
      </c>
      <c r="E59" s="10">
        <f t="shared" si="31"/>
        <v>795622513.17471385</v>
      </c>
      <c r="F59" s="134">
        <f t="shared" si="32"/>
        <v>7.9621047222867447E-2</v>
      </c>
      <c r="G59" s="8">
        <f>IFERROR(VLOOKUP(B59,EFA!$AC$2:$AD$7,2,0),EFA!$AD$8)</f>
        <v>1.1479621662027979</v>
      </c>
      <c r="H59" s="129">
        <f>LGD!D11</f>
        <v>0.6</v>
      </c>
      <c r="I59" s="10">
        <f t="shared" si="33"/>
        <v>43632869.426991165</v>
      </c>
      <c r="J59" s="41">
        <f t="shared" si="34"/>
        <v>0.93969748915028861</v>
      </c>
      <c r="K59" s="274">
        <f t="shared" si="35"/>
        <v>41001697.844965987</v>
      </c>
      <c r="M59" s="11">
        <f t="shared" si="29"/>
        <v>24</v>
      </c>
      <c r="N59" s="11">
        <v>1</v>
      </c>
      <c r="O59" s="21">
        <f t="shared" si="36"/>
        <v>0.125041534971747</v>
      </c>
      <c r="P59" s="43">
        <f t="shared" si="30"/>
        <v>4.7309253551865417E-2</v>
      </c>
      <c r="Q59" s="141">
        <f t="shared" si="37"/>
        <v>18</v>
      </c>
      <c r="R59" s="43">
        <f t="shared" si="38"/>
        <v>0.77281866865829252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68</v>
      </c>
      <c r="C61" s="40" t="s">
        <v>9</v>
      </c>
      <c r="D61" s="40">
        <v>2</v>
      </c>
      <c r="E61" s="44" t="s">
        <v>26</v>
      </c>
      <c r="F61" s="44" t="s">
        <v>39</v>
      </c>
      <c r="G61" s="44" t="s">
        <v>27</v>
      </c>
      <c r="H61" s="44" t="s">
        <v>28</v>
      </c>
      <c r="I61" s="44" t="s">
        <v>29</v>
      </c>
      <c r="J61" s="44" t="s">
        <v>30</v>
      </c>
      <c r="K61" s="42" t="s">
        <v>31</v>
      </c>
      <c r="M61" s="42" t="s">
        <v>32</v>
      </c>
      <c r="N61" s="42" t="s">
        <v>33</v>
      </c>
      <c r="O61" s="42" t="s">
        <v>34</v>
      </c>
      <c r="P61" s="42" t="s">
        <v>35</v>
      </c>
      <c r="Q61" s="42" t="s">
        <v>36</v>
      </c>
      <c r="R61" s="42" t="s">
        <v>37</v>
      </c>
      <c r="S61" s="42" t="s">
        <v>38</v>
      </c>
    </row>
    <row r="62" spans="2:19" x14ac:dyDescent="0.25">
      <c r="B62" s="16">
        <v>2</v>
      </c>
      <c r="C62" s="11" t="s">
        <v>12</v>
      </c>
      <c r="D62" s="139"/>
      <c r="E62" s="10">
        <f>D51*R62</f>
        <v>0</v>
      </c>
      <c r="F62" s="134">
        <f>$E$4-$D$4</f>
        <v>2.6741122003578519E-2</v>
      </c>
      <c r="G62" s="8">
        <f>IFERROR(VLOOKUP(B62,EFA!$AC$2:$AD$7,2,0),EFA!$AD$8)</f>
        <v>1.0690110110560367</v>
      </c>
      <c r="H62" s="129">
        <f>LGD!D3</f>
        <v>0</v>
      </c>
      <c r="I62" s="10">
        <f>E62*F62*G62*H62</f>
        <v>0</v>
      </c>
      <c r="J62" s="41">
        <f>1/((1+($O$16/12))^(M62-Q62))</f>
        <v>0.82978236227803737</v>
      </c>
      <c r="K62" s="274">
        <f>I62*J62</f>
        <v>0</v>
      </c>
      <c r="M62" s="11">
        <f t="shared" ref="M62:M70" si="40">$D$50*$O$12</f>
        <v>24</v>
      </c>
      <c r="N62" s="11">
        <v>1</v>
      </c>
      <c r="O62" s="21">
        <f>$O$16</f>
        <v>0.125041534971747</v>
      </c>
      <c r="P62" s="43">
        <f t="shared" ref="P62:P70" si="41">PMT(O62/12,M62,-N62,0,0)</f>
        <v>4.7309253551865417E-2</v>
      </c>
      <c r="Q62" s="141">
        <v>6</v>
      </c>
      <c r="R62" s="43">
        <f>PV(O62/12,Q62,-P62,0,0)</f>
        <v>0.27378423749334602</v>
      </c>
      <c r="S62" s="11">
        <v>18</v>
      </c>
    </row>
    <row r="63" spans="2:19" x14ac:dyDescent="0.25">
      <c r="B63" s="16">
        <v>2</v>
      </c>
      <c r="C63" s="11" t="s">
        <v>13</v>
      </c>
      <c r="D63" s="139"/>
      <c r="E63" s="10">
        <f t="shared" ref="E63:E70" si="42">D52*R63</f>
        <v>1389.7287895162244</v>
      </c>
      <c r="F63" s="134">
        <f t="shared" ref="F63:F70" si="43">$E$4-$D$4</f>
        <v>2.6741122003578519E-2</v>
      </c>
      <c r="G63" s="8">
        <f>IFERROR(VLOOKUP(B63,EFA!$AC$2:$AD$7,2,0),EFA!$AD$8)</f>
        <v>1.0690110110560367</v>
      </c>
      <c r="H63" s="129">
        <f>LGD!D4</f>
        <v>0.6</v>
      </c>
      <c r="I63" s="10">
        <f t="shared" ref="I63:I70" si="44">E63*F63*G63*H63</f>
        <v>23.836534143565761</v>
      </c>
      <c r="J63" s="41">
        <f t="shared" ref="J63:J70" si="45">1/((1+($O$16/12))^(M63-Q63))</f>
        <v>0.82978236227803737</v>
      </c>
      <c r="K63" s="274">
        <f t="shared" ref="K63:K70" si="46">I63*J63</f>
        <v>19.779135610169092</v>
      </c>
      <c r="M63" s="11">
        <f t="shared" si="40"/>
        <v>24</v>
      </c>
      <c r="N63" s="11">
        <v>1</v>
      </c>
      <c r="O63" s="21">
        <f t="shared" ref="O63:O70" si="47">$O$16</f>
        <v>0.125041534971747</v>
      </c>
      <c r="P63" s="43">
        <f t="shared" si="41"/>
        <v>4.7309253551865417E-2</v>
      </c>
      <c r="Q63" s="141">
        <v>6</v>
      </c>
      <c r="R63" s="43">
        <f t="shared" ref="R63:R70" si="48"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14</v>
      </c>
      <c r="D64" s="139"/>
      <c r="E64" s="10">
        <f t="shared" si="42"/>
        <v>0</v>
      </c>
      <c r="F64" s="134">
        <f t="shared" si="43"/>
        <v>2.6741122003578519E-2</v>
      </c>
      <c r="G64" s="8">
        <f>IFERROR(VLOOKUP(B64,EFA!$AC$2:$AD$7,2,0),EFA!$AD$8)</f>
        <v>1.0690110110560367</v>
      </c>
      <c r="H64" s="129">
        <f>LGD!D5</f>
        <v>0.10763423667737435</v>
      </c>
      <c r="I64" s="10">
        <f t="shared" si="44"/>
        <v>0</v>
      </c>
      <c r="J64" s="41">
        <f t="shared" si="45"/>
        <v>0.82978236227803737</v>
      </c>
      <c r="K64" s="274">
        <f t="shared" si="46"/>
        <v>0</v>
      </c>
      <c r="M64" s="11">
        <f t="shared" si="40"/>
        <v>24</v>
      </c>
      <c r="N64" s="11">
        <v>1</v>
      </c>
      <c r="O64" s="21">
        <f t="shared" si="47"/>
        <v>0.125041534971747</v>
      </c>
      <c r="P64" s="43">
        <f t="shared" si="41"/>
        <v>4.7309253551865417E-2</v>
      </c>
      <c r="Q64" s="141">
        <v>6</v>
      </c>
      <c r="R64" s="43">
        <f t="shared" si="48"/>
        <v>0.27378423749334602</v>
      </c>
      <c r="S64" s="11">
        <v>18</v>
      </c>
    </row>
    <row r="65" spans="2:19" x14ac:dyDescent="0.25">
      <c r="B65" s="16">
        <v>2</v>
      </c>
      <c r="C65" s="11" t="s">
        <v>15</v>
      </c>
      <c r="D65" s="139"/>
      <c r="E65" s="10">
        <f t="shared" si="42"/>
        <v>29754066.059875466</v>
      </c>
      <c r="F65" s="134">
        <f t="shared" si="43"/>
        <v>2.6741122003578519E-2</v>
      </c>
      <c r="G65" s="8">
        <f>IFERROR(VLOOKUP(B65,EFA!$AC$2:$AD$7,2,0),EFA!$AD$8)</f>
        <v>1.0690110110560367</v>
      </c>
      <c r="H65" s="129">
        <f>LGD!D6</f>
        <v>0.31756987991080204</v>
      </c>
      <c r="I65" s="10">
        <f t="shared" si="44"/>
        <v>270114.20988574147</v>
      </c>
      <c r="J65" s="41">
        <f t="shared" si="45"/>
        <v>0.82978236227803737</v>
      </c>
      <c r="K65" s="274">
        <f t="shared" si="46"/>
        <v>224136.00716385615</v>
      </c>
      <c r="M65" s="11">
        <f t="shared" si="40"/>
        <v>24</v>
      </c>
      <c r="N65" s="11">
        <v>1</v>
      </c>
      <c r="O65" s="21">
        <f t="shared" si="47"/>
        <v>0.125041534971747</v>
      </c>
      <c r="P65" s="43">
        <f t="shared" si="41"/>
        <v>4.7309253551865417E-2</v>
      </c>
      <c r="Q65" s="141">
        <v>6</v>
      </c>
      <c r="R65" s="43">
        <f t="shared" si="48"/>
        <v>0.27378423749334602</v>
      </c>
      <c r="S65" s="11">
        <v>18</v>
      </c>
    </row>
    <row r="66" spans="2:19" x14ac:dyDescent="0.25">
      <c r="B66" s="16">
        <v>2</v>
      </c>
      <c r="C66" s="11" t="s">
        <v>16</v>
      </c>
      <c r="D66" s="139"/>
      <c r="E66" s="10">
        <f t="shared" si="42"/>
        <v>515626.7141291438</v>
      </c>
      <c r="F66" s="134">
        <f t="shared" si="43"/>
        <v>2.6741122003578519E-2</v>
      </c>
      <c r="G66" s="8">
        <f>IFERROR(VLOOKUP(B66,EFA!$AC$2:$AD$7,2,0),EFA!$AD$8)</f>
        <v>1.0690110110560367</v>
      </c>
      <c r="H66" s="129">
        <f>LGD!D7</f>
        <v>0.35327139683478781</v>
      </c>
      <c r="I66" s="10">
        <f t="shared" si="44"/>
        <v>5207.2171534388935</v>
      </c>
      <c r="J66" s="41">
        <f t="shared" si="45"/>
        <v>0.82978236227803737</v>
      </c>
      <c r="K66" s="274">
        <f t="shared" si="46"/>
        <v>4320.8569504752422</v>
      </c>
      <c r="M66" s="11">
        <f t="shared" si="40"/>
        <v>24</v>
      </c>
      <c r="N66" s="11">
        <v>1</v>
      </c>
      <c r="O66" s="21">
        <f t="shared" si="47"/>
        <v>0.125041534971747</v>
      </c>
      <c r="P66" s="43">
        <f t="shared" si="41"/>
        <v>4.7309253551865417E-2</v>
      </c>
      <c r="Q66" s="141">
        <v>6</v>
      </c>
      <c r="R66" s="43">
        <f t="shared" si="48"/>
        <v>0.27378423749334602</v>
      </c>
      <c r="S66" s="11">
        <v>18</v>
      </c>
    </row>
    <row r="67" spans="2:19" x14ac:dyDescent="0.25">
      <c r="B67" s="16">
        <v>2</v>
      </c>
      <c r="C67" s="11" t="s">
        <v>17</v>
      </c>
      <c r="D67" s="139"/>
      <c r="E67" s="10">
        <f t="shared" si="42"/>
        <v>0</v>
      </c>
      <c r="F67" s="134">
        <f t="shared" si="43"/>
        <v>2.6741122003578519E-2</v>
      </c>
      <c r="G67" s="8">
        <f>IFERROR(VLOOKUP(B67,EFA!$AC$2:$AD$7,2,0),EFA!$AD$8)</f>
        <v>1.0690110110560367</v>
      </c>
      <c r="H67" s="129">
        <f>LGD!D8</f>
        <v>4.6364209605119888E-2</v>
      </c>
      <c r="I67" s="10">
        <f t="shared" si="44"/>
        <v>0</v>
      </c>
      <c r="J67" s="41">
        <f t="shared" si="45"/>
        <v>0.82978236227803737</v>
      </c>
      <c r="K67" s="274">
        <f t="shared" si="46"/>
        <v>0</v>
      </c>
      <c r="M67" s="11">
        <f t="shared" si="40"/>
        <v>24</v>
      </c>
      <c r="N67" s="11">
        <v>1</v>
      </c>
      <c r="O67" s="21">
        <f t="shared" si="47"/>
        <v>0.125041534971747</v>
      </c>
      <c r="P67" s="43">
        <f t="shared" si="41"/>
        <v>4.7309253551865417E-2</v>
      </c>
      <c r="Q67" s="141">
        <v>6</v>
      </c>
      <c r="R67" s="43">
        <f t="shared" si="48"/>
        <v>0.27378423749334602</v>
      </c>
      <c r="S67" s="11">
        <v>18</v>
      </c>
    </row>
    <row r="68" spans="2:19" x14ac:dyDescent="0.25">
      <c r="B68" s="16">
        <v>2</v>
      </c>
      <c r="C68" s="11" t="s">
        <v>18</v>
      </c>
      <c r="D68" s="139"/>
      <c r="E68" s="10" t="e">
        <f t="shared" si="42"/>
        <v>#N/A</v>
      </c>
      <c r="F68" s="134">
        <f t="shared" si="43"/>
        <v>2.6741122003578519E-2</v>
      </c>
      <c r="G68" s="8">
        <f>IFERROR(VLOOKUP(B68,EFA!$AC$2:$AD$7,2,0),EFA!$AD$8)</f>
        <v>1.0690110110560367</v>
      </c>
      <c r="H68" s="129">
        <f>LGD!D9</f>
        <v>0.5</v>
      </c>
      <c r="I68" s="10" t="e">
        <f t="shared" si="44"/>
        <v>#N/A</v>
      </c>
      <c r="J68" s="41">
        <f t="shared" si="45"/>
        <v>0.82978236227803737</v>
      </c>
      <c r="K68" s="274" t="e">
        <f t="shared" si="46"/>
        <v>#N/A</v>
      </c>
      <c r="M68" s="11">
        <f t="shared" si="40"/>
        <v>24</v>
      </c>
      <c r="N68" s="11">
        <v>1</v>
      </c>
      <c r="O68" s="21">
        <f t="shared" si="47"/>
        <v>0.125041534971747</v>
      </c>
      <c r="P68" s="43">
        <f t="shared" si="41"/>
        <v>4.7309253551865417E-2</v>
      </c>
      <c r="Q68" s="141">
        <v>6</v>
      </c>
      <c r="R68" s="43">
        <f t="shared" si="48"/>
        <v>0.27378423749334602</v>
      </c>
      <c r="S68" s="11">
        <v>18</v>
      </c>
    </row>
    <row r="69" spans="2:19" x14ac:dyDescent="0.25">
      <c r="B69" s="16">
        <v>2</v>
      </c>
      <c r="C69" s="11" t="s">
        <v>19</v>
      </c>
      <c r="D69" s="139"/>
      <c r="E69" s="10">
        <f t="shared" si="42"/>
        <v>0</v>
      </c>
      <c r="F69" s="134">
        <f t="shared" si="43"/>
        <v>2.6741122003578519E-2</v>
      </c>
      <c r="G69" s="8">
        <f>IFERROR(VLOOKUP(B69,EFA!$AC$2:$AD$7,2,0),EFA!$AD$8)</f>
        <v>1.0690110110560367</v>
      </c>
      <c r="H69" s="129">
        <f>LGD!D10</f>
        <v>0.4</v>
      </c>
      <c r="I69" s="10">
        <f t="shared" si="44"/>
        <v>0</v>
      </c>
      <c r="J69" s="41">
        <f t="shared" si="45"/>
        <v>0.82978236227803737</v>
      </c>
      <c r="K69" s="274">
        <f t="shared" si="46"/>
        <v>0</v>
      </c>
      <c r="M69" s="11">
        <f t="shared" si="40"/>
        <v>24</v>
      </c>
      <c r="N69" s="11">
        <v>1</v>
      </c>
      <c r="O69" s="21">
        <f t="shared" si="47"/>
        <v>0.125041534971747</v>
      </c>
      <c r="P69" s="43">
        <f t="shared" si="41"/>
        <v>4.7309253551865417E-2</v>
      </c>
      <c r="Q69" s="141">
        <v>6</v>
      </c>
      <c r="R69" s="43">
        <f t="shared" si="48"/>
        <v>0.27378423749334602</v>
      </c>
      <c r="S69" s="11">
        <v>18</v>
      </c>
    </row>
    <row r="70" spans="2:19" x14ac:dyDescent="0.25">
      <c r="B70" s="16">
        <v>2</v>
      </c>
      <c r="C70" s="11" t="s">
        <v>20</v>
      </c>
      <c r="D70" s="139"/>
      <c r="E70" s="10">
        <f t="shared" si="42"/>
        <v>281862889.62229162</v>
      </c>
      <c r="F70" s="134">
        <f t="shared" si="43"/>
        <v>2.6741122003578519E-2</v>
      </c>
      <c r="G70" s="8">
        <f>IFERROR(VLOOKUP(B70,EFA!$AC$2:$AD$7,2,0),EFA!$AD$8)</f>
        <v>1.0690110110560367</v>
      </c>
      <c r="H70" s="129">
        <f>LGD!D11</f>
        <v>0.6</v>
      </c>
      <c r="I70" s="10">
        <f t="shared" si="44"/>
        <v>4834493.206854173</v>
      </c>
      <c r="J70" s="41">
        <f t="shared" si="45"/>
        <v>0.82978236227803737</v>
      </c>
      <c r="K70" s="274">
        <f t="shared" si="46"/>
        <v>4011577.1936005801</v>
      </c>
      <c r="M70" s="11">
        <f t="shared" si="40"/>
        <v>24</v>
      </c>
      <c r="N70" s="11">
        <v>1</v>
      </c>
      <c r="O70" s="21">
        <f t="shared" si="47"/>
        <v>0.125041534971747</v>
      </c>
      <c r="P70" s="43">
        <f t="shared" si="41"/>
        <v>4.7309253551865417E-2</v>
      </c>
      <c r="Q70" s="141">
        <v>6</v>
      </c>
      <c r="R70" s="43">
        <f t="shared" si="48"/>
        <v>0.27378423749334602</v>
      </c>
      <c r="S70" s="11">
        <v>18</v>
      </c>
    </row>
    <row r="71" spans="2:19" s="242" customFormat="1" x14ac:dyDescent="0.25"/>
    <row r="72" spans="2:19" x14ac:dyDescent="0.25">
      <c r="B72" t="s">
        <v>68</v>
      </c>
      <c r="C72" s="40" t="s">
        <v>9</v>
      </c>
      <c r="D72" s="40">
        <v>3</v>
      </c>
      <c r="E72" s="44" t="s">
        <v>26</v>
      </c>
      <c r="F72" s="44" t="s">
        <v>39</v>
      </c>
      <c r="G72" s="44" t="s">
        <v>27</v>
      </c>
      <c r="H72" s="44" t="s">
        <v>28</v>
      </c>
      <c r="I72" s="44" t="s">
        <v>29</v>
      </c>
      <c r="J72" s="44" t="s">
        <v>30</v>
      </c>
      <c r="K72" s="42" t="s">
        <v>31</v>
      </c>
      <c r="M72" s="42" t="s">
        <v>32</v>
      </c>
      <c r="N72" s="42" t="s">
        <v>33</v>
      </c>
      <c r="O72" s="42" t="s">
        <v>34</v>
      </c>
      <c r="P72" s="42" t="s">
        <v>35</v>
      </c>
      <c r="Q72" s="42" t="s">
        <v>36</v>
      </c>
      <c r="R72" s="42" t="s">
        <v>37</v>
      </c>
      <c r="S72" s="42" t="s">
        <v>38</v>
      </c>
    </row>
    <row r="73" spans="2:19" x14ac:dyDescent="0.25">
      <c r="B73" s="16">
        <v>1</v>
      </c>
      <c r="C73" s="11" t="s">
        <v>12</v>
      </c>
      <c r="D73" s="138">
        <f>'0 days'!$K$7+'0-30 days'!$K$7+'31-60 days'!$K$7</f>
        <v>0</v>
      </c>
      <c r="E73" s="10">
        <f>D73*R73</f>
        <v>0</v>
      </c>
      <c r="F73" s="134">
        <f>$D$4</f>
        <v>7.9621047222867447E-2</v>
      </c>
      <c r="G73" s="8">
        <f>IFERROR(VLOOKUP(B73,EFA!$AC$2:$AD$7,2,0),EFA!$AD$8)</f>
        <v>1.1479621662027979</v>
      </c>
      <c r="H73" s="129">
        <f>LGD!D3</f>
        <v>0</v>
      </c>
      <c r="I73" s="10">
        <f>E73*F73*G73*H73</f>
        <v>0</v>
      </c>
      <c r="J73" s="41">
        <f>1/((1+($O$16/12))^(M73-Q73))</f>
        <v>0.93969748915028861</v>
      </c>
      <c r="K73" s="274">
        <f>I73*J73</f>
        <v>0</v>
      </c>
      <c r="M73" s="11">
        <f t="shared" ref="M73:M81" si="49">$D$72*$O$12</f>
        <v>36</v>
      </c>
      <c r="N73" s="11">
        <v>1</v>
      </c>
      <c r="O73" s="21">
        <f>$O$16</f>
        <v>0.125041534971747</v>
      </c>
      <c r="P73" s="43">
        <f t="shared" ref="P73:P81" si="50">PMT(O73/12,M73,-N73,0,0)</f>
        <v>3.3455617806481312E-2</v>
      </c>
      <c r="Q73" s="141">
        <f>M73-S73</f>
        <v>30</v>
      </c>
      <c r="R73" s="43">
        <f>PV(O73/12,Q73,-P73,0,0)</f>
        <v>0.85813615336862747</v>
      </c>
      <c r="S73" s="11">
        <v>6</v>
      </c>
    </row>
    <row r="74" spans="2:19" x14ac:dyDescent="0.25">
      <c r="B74" s="16">
        <v>1</v>
      </c>
      <c r="C74" s="11" t="s">
        <v>13</v>
      </c>
      <c r="D74" s="138">
        <f>'0 days'!$J$7+'0-30 days'!$J$7+'31-60 days'!$J$7</f>
        <v>1350800.99</v>
      </c>
      <c r="E74" s="10">
        <f t="shared" ref="E74:E81" si="51">D74*R74</f>
        <v>1159171.1655251337</v>
      </c>
      <c r="F74" s="134">
        <f t="shared" ref="F74:F81" si="52">$D$4</f>
        <v>7.9621047222867447E-2</v>
      </c>
      <c r="G74" s="8">
        <f>IFERROR(VLOOKUP(B74,EFA!$AC$2:$AD$7,2,0),EFA!$AD$8)</f>
        <v>1.1479621662027979</v>
      </c>
      <c r="H74" s="129">
        <f>LGD!D4</f>
        <v>0.6</v>
      </c>
      <c r="I74" s="10">
        <f t="shared" ref="I74:I81" si="53">E74*F74*G74*H74</f>
        <v>63570.30284006647</v>
      </c>
      <c r="J74" s="41">
        <f t="shared" ref="J74:J81" si="54">1/((1+($O$16/12))^(M74-Q74))</f>
        <v>0.93969748915028861</v>
      </c>
      <c r="K74" s="274">
        <f t="shared" ref="K74:K81" si="55">I74*J74</f>
        <v>59736.853963333924</v>
      </c>
      <c r="M74" s="11">
        <f t="shared" si="49"/>
        <v>36</v>
      </c>
      <c r="N74" s="11">
        <v>1</v>
      </c>
      <c r="O74" s="21">
        <f t="shared" ref="O74:O81" si="56">$O$16</f>
        <v>0.125041534971747</v>
      </c>
      <c r="P74" s="43">
        <f t="shared" si="50"/>
        <v>3.3455617806481312E-2</v>
      </c>
      <c r="Q74" s="141">
        <f t="shared" ref="Q74:Q81" si="57">M74-S74</f>
        <v>30</v>
      </c>
      <c r="R74" s="43">
        <f t="shared" ref="R74:R81" si="58"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14</v>
      </c>
      <c r="D75" s="138">
        <f>'0 days'!$I$7+'0-30 days'!$I$7+'31-60 days'!$I$7</f>
        <v>0</v>
      </c>
      <c r="E75" s="10">
        <f t="shared" si="51"/>
        <v>0</v>
      </c>
      <c r="F75" s="134">
        <f t="shared" si="52"/>
        <v>7.9621047222867447E-2</v>
      </c>
      <c r="G75" s="8">
        <f>IFERROR(VLOOKUP(B75,EFA!$AC$2:$AD$7,2,0),EFA!$AD$8)</f>
        <v>1.1479621662027979</v>
      </c>
      <c r="H75" s="129">
        <f>LGD!D5</f>
        <v>0.10763423667737435</v>
      </c>
      <c r="I75" s="10">
        <f t="shared" si="53"/>
        <v>0</v>
      </c>
      <c r="J75" s="41">
        <f t="shared" si="54"/>
        <v>0.93969748915028861</v>
      </c>
      <c r="K75" s="274">
        <f t="shared" si="55"/>
        <v>0</v>
      </c>
      <c r="M75" s="11">
        <f t="shared" si="49"/>
        <v>36</v>
      </c>
      <c r="N75" s="11">
        <v>1</v>
      </c>
      <c r="O75" s="21">
        <f t="shared" si="56"/>
        <v>0.125041534971747</v>
      </c>
      <c r="P75" s="43">
        <f t="shared" si="50"/>
        <v>3.3455617806481312E-2</v>
      </c>
      <c r="Q75" s="141">
        <f t="shared" si="57"/>
        <v>30</v>
      </c>
      <c r="R75" s="43">
        <f t="shared" si="58"/>
        <v>0.85813615336862747</v>
      </c>
      <c r="S75" s="11">
        <v>6</v>
      </c>
    </row>
    <row r="76" spans="2:19" x14ac:dyDescent="0.25">
      <c r="B76" s="16">
        <v>1</v>
      </c>
      <c r="C76" s="11" t="s">
        <v>15</v>
      </c>
      <c r="D76" s="138">
        <f>'0 days'!$G$7+'0-30 days'!$G$7+'31-60 days'!$G$7</f>
        <v>0</v>
      </c>
      <c r="E76" s="10">
        <f t="shared" si="51"/>
        <v>0</v>
      </c>
      <c r="F76" s="134">
        <f t="shared" si="52"/>
        <v>7.9621047222867447E-2</v>
      </c>
      <c r="G76" s="8">
        <f>IFERROR(VLOOKUP(B76,EFA!$AC$2:$AD$7,2,0),EFA!$AD$8)</f>
        <v>1.1479621662027979</v>
      </c>
      <c r="H76" s="129">
        <f>LGD!D6</f>
        <v>0.31756987991080204</v>
      </c>
      <c r="I76" s="10">
        <f t="shared" si="53"/>
        <v>0</v>
      </c>
      <c r="J76" s="41">
        <f t="shared" si="54"/>
        <v>0.93969748915028861</v>
      </c>
      <c r="K76" s="274">
        <f t="shared" si="55"/>
        <v>0</v>
      </c>
      <c r="M76" s="11">
        <f t="shared" si="49"/>
        <v>36</v>
      </c>
      <c r="N76" s="11">
        <v>1</v>
      </c>
      <c r="O76" s="21">
        <f t="shared" si="56"/>
        <v>0.125041534971747</v>
      </c>
      <c r="P76" s="43">
        <f t="shared" si="50"/>
        <v>3.3455617806481312E-2</v>
      </c>
      <c r="Q76" s="141">
        <f t="shared" si="57"/>
        <v>30</v>
      </c>
      <c r="R76" s="43">
        <f t="shared" si="58"/>
        <v>0.85813615336862747</v>
      </c>
      <c r="S76" s="11">
        <v>6</v>
      </c>
    </row>
    <row r="77" spans="2:19" x14ac:dyDescent="0.25">
      <c r="B77" s="16">
        <v>1</v>
      </c>
      <c r="C77" s="11" t="s">
        <v>16</v>
      </c>
      <c r="D77" s="138">
        <f>'0 days'!$H$7+'0-30 days'!$H$7+'31-60 days'!$H$7</f>
        <v>5448976.7999999998</v>
      </c>
      <c r="E77" s="10">
        <f t="shared" si="51"/>
        <v>4675963.9909468926</v>
      </c>
      <c r="F77" s="134">
        <f t="shared" si="52"/>
        <v>7.9621047222867447E-2</v>
      </c>
      <c r="G77" s="8">
        <f>IFERROR(VLOOKUP(B77,EFA!$AC$2:$AD$7,2,0),EFA!$AD$8)</f>
        <v>1.1479621662027979</v>
      </c>
      <c r="H77" s="129">
        <f>LGD!D7</f>
        <v>0.35327139683478781</v>
      </c>
      <c r="I77" s="10">
        <f t="shared" si="53"/>
        <v>150985.4487385666</v>
      </c>
      <c r="J77" s="41">
        <f t="shared" si="54"/>
        <v>0.93969748915028861</v>
      </c>
      <c r="K77" s="274">
        <f t="shared" si="55"/>
        <v>141880.64707786063</v>
      </c>
      <c r="M77" s="11">
        <f t="shared" si="49"/>
        <v>36</v>
      </c>
      <c r="N77" s="11">
        <v>1</v>
      </c>
      <c r="O77" s="21">
        <f t="shared" si="56"/>
        <v>0.125041534971747</v>
      </c>
      <c r="P77" s="43">
        <f t="shared" si="50"/>
        <v>3.3455617806481312E-2</v>
      </c>
      <c r="Q77" s="141">
        <f t="shared" si="57"/>
        <v>30</v>
      </c>
      <c r="R77" s="43">
        <f t="shared" si="58"/>
        <v>0.85813615336862747</v>
      </c>
      <c r="S77" s="11">
        <v>6</v>
      </c>
    </row>
    <row r="78" spans="2:19" x14ac:dyDescent="0.25">
      <c r="B78" s="16">
        <v>1</v>
      </c>
      <c r="C78" s="11" t="s">
        <v>17</v>
      </c>
      <c r="D78" s="138">
        <f>'0 days'!$C$7+'0-30 days'!$C$7+'31-60 days'!$C$7</f>
        <v>0</v>
      </c>
      <c r="E78" s="10">
        <f t="shared" si="51"/>
        <v>0</v>
      </c>
      <c r="F78" s="134">
        <f t="shared" si="52"/>
        <v>7.9621047222867447E-2</v>
      </c>
      <c r="G78" s="8">
        <f>IFERROR(VLOOKUP(B78,EFA!$AC$2:$AD$7,2,0),EFA!$AD$8)</f>
        <v>1.1479621662027979</v>
      </c>
      <c r="H78" s="129">
        <f>LGD!D8</f>
        <v>4.6364209605119888E-2</v>
      </c>
      <c r="I78" s="10">
        <f t="shared" si="53"/>
        <v>0</v>
      </c>
      <c r="J78" s="41">
        <f t="shared" si="54"/>
        <v>0.93969748915028861</v>
      </c>
      <c r="K78" s="274">
        <f t="shared" si="55"/>
        <v>0</v>
      </c>
      <c r="M78" s="11">
        <f t="shared" si="49"/>
        <v>36</v>
      </c>
      <c r="N78" s="11">
        <v>1</v>
      </c>
      <c r="O78" s="21">
        <f t="shared" si="56"/>
        <v>0.125041534971747</v>
      </c>
      <c r="P78" s="43">
        <f t="shared" si="50"/>
        <v>3.3455617806481312E-2</v>
      </c>
      <c r="Q78" s="141">
        <f t="shared" si="57"/>
        <v>30</v>
      </c>
      <c r="R78" s="43">
        <f t="shared" si="58"/>
        <v>0.85813615336862747</v>
      </c>
      <c r="S78" s="11">
        <v>6</v>
      </c>
    </row>
    <row r="79" spans="2:19" x14ac:dyDescent="0.25">
      <c r="B79" s="16">
        <v>1</v>
      </c>
      <c r="C79" s="11" t="s">
        <v>18</v>
      </c>
      <c r="D79" s="138" t="e">
        <f>'0 days'!$F$7+'0-30 days'!$F$7+'31-60 days'!$F$7</f>
        <v>#N/A</v>
      </c>
      <c r="E79" s="10" t="e">
        <f t="shared" si="51"/>
        <v>#N/A</v>
      </c>
      <c r="F79" s="134">
        <f t="shared" si="52"/>
        <v>7.9621047222867447E-2</v>
      </c>
      <c r="G79" s="8">
        <f>IFERROR(VLOOKUP(B79,EFA!$AC$2:$AD$7,2,0),EFA!$AD$8)</f>
        <v>1.1479621662027979</v>
      </c>
      <c r="H79" s="129">
        <f>LGD!D9</f>
        <v>0.5</v>
      </c>
      <c r="I79" s="10" t="e">
        <f t="shared" si="53"/>
        <v>#N/A</v>
      </c>
      <c r="J79" s="41">
        <f t="shared" si="54"/>
        <v>0.93969748915028861</v>
      </c>
      <c r="K79" s="274" t="e">
        <f t="shared" si="55"/>
        <v>#N/A</v>
      </c>
      <c r="M79" s="11">
        <f t="shared" si="49"/>
        <v>36</v>
      </c>
      <c r="N79" s="11">
        <v>1</v>
      </c>
      <c r="O79" s="21">
        <f t="shared" si="56"/>
        <v>0.125041534971747</v>
      </c>
      <c r="P79" s="43">
        <f t="shared" si="50"/>
        <v>3.3455617806481312E-2</v>
      </c>
      <c r="Q79" s="141">
        <f t="shared" si="57"/>
        <v>30</v>
      </c>
      <c r="R79" s="43">
        <f t="shared" si="58"/>
        <v>0.85813615336862747</v>
      </c>
      <c r="S79" s="11">
        <v>6</v>
      </c>
    </row>
    <row r="80" spans="2:19" x14ac:dyDescent="0.25">
      <c r="B80" s="16">
        <v>1</v>
      </c>
      <c r="C80" s="11" t="s">
        <v>19</v>
      </c>
      <c r="D80" s="138">
        <f>'0 days'!$E$7+'0-30 days'!$E$7+'31-60 days'!$E$7</f>
        <v>0</v>
      </c>
      <c r="E80" s="10">
        <f t="shared" si="51"/>
        <v>0</v>
      </c>
      <c r="F80" s="134">
        <f t="shared" si="52"/>
        <v>7.9621047222867447E-2</v>
      </c>
      <c r="G80" s="8">
        <f>IFERROR(VLOOKUP(B80,EFA!$AC$2:$AD$7,2,0),EFA!$AD$8)</f>
        <v>1.1479621662027979</v>
      </c>
      <c r="H80" s="129">
        <f>LGD!D10</f>
        <v>0.4</v>
      </c>
      <c r="I80" s="10">
        <f t="shared" si="53"/>
        <v>0</v>
      </c>
      <c r="J80" s="41">
        <f t="shared" si="54"/>
        <v>0.93969748915028861</v>
      </c>
      <c r="K80" s="274">
        <f t="shared" si="55"/>
        <v>0</v>
      </c>
      <c r="M80" s="11">
        <f t="shared" si="49"/>
        <v>36</v>
      </c>
      <c r="N80" s="11">
        <v>1</v>
      </c>
      <c r="O80" s="21">
        <f t="shared" si="56"/>
        <v>0.125041534971747</v>
      </c>
      <c r="P80" s="43">
        <f t="shared" si="50"/>
        <v>3.3455617806481312E-2</v>
      </c>
      <c r="Q80" s="141">
        <f t="shared" si="57"/>
        <v>30</v>
      </c>
      <c r="R80" s="43">
        <f t="shared" si="58"/>
        <v>0.85813615336862747</v>
      </c>
      <c r="S80" s="11">
        <v>6</v>
      </c>
    </row>
    <row r="81" spans="2:19" x14ac:dyDescent="0.25">
      <c r="B81" s="16">
        <v>1</v>
      </c>
      <c r="C81" s="11" t="s">
        <v>20</v>
      </c>
      <c r="D81" s="138">
        <f>'0 days'!$L$7+'0-30 days'!$L$7+'31-60 days'!$L$7</f>
        <v>310684150.00800002</v>
      </c>
      <c r="E81" s="10">
        <f t="shared" si="51"/>
        <v>266609301.40046677</v>
      </c>
      <c r="F81" s="134">
        <f t="shared" si="52"/>
        <v>7.9621047222867447E-2</v>
      </c>
      <c r="G81" s="8">
        <f>IFERROR(VLOOKUP(B81,EFA!$AC$2:$AD$7,2,0),EFA!$AD$8)</f>
        <v>1.1479621662027979</v>
      </c>
      <c r="H81" s="129">
        <f>LGD!D11</f>
        <v>0.6</v>
      </c>
      <c r="I81" s="10">
        <f t="shared" si="53"/>
        <v>14621165.996937267</v>
      </c>
      <c r="J81" s="41">
        <f t="shared" si="54"/>
        <v>0.93969748915028861</v>
      </c>
      <c r="K81" s="274">
        <f t="shared" si="55"/>
        <v>13739472.975771526</v>
      </c>
      <c r="M81" s="11">
        <f t="shared" si="49"/>
        <v>36</v>
      </c>
      <c r="N81" s="11">
        <v>1</v>
      </c>
      <c r="O81" s="21">
        <f t="shared" si="56"/>
        <v>0.125041534971747</v>
      </c>
      <c r="P81" s="43">
        <f t="shared" si="50"/>
        <v>3.3455617806481312E-2</v>
      </c>
      <c r="Q81" s="141">
        <f t="shared" si="57"/>
        <v>30</v>
      </c>
      <c r="R81" s="43">
        <f t="shared" si="58"/>
        <v>0.85813615336862747</v>
      </c>
      <c r="S81" s="11">
        <v>6</v>
      </c>
    </row>
    <row r="83" spans="2:19" x14ac:dyDescent="0.25">
      <c r="B83" t="s">
        <v>68</v>
      </c>
      <c r="C83" s="40" t="s">
        <v>9</v>
      </c>
      <c r="D83" s="40">
        <v>3</v>
      </c>
      <c r="E83" s="44" t="s">
        <v>26</v>
      </c>
      <c r="F83" s="44" t="s">
        <v>39</v>
      </c>
      <c r="G83" s="44" t="s">
        <v>27</v>
      </c>
      <c r="H83" s="44" t="s">
        <v>28</v>
      </c>
      <c r="I83" s="44" t="s">
        <v>29</v>
      </c>
      <c r="J83" s="44" t="s">
        <v>30</v>
      </c>
      <c r="K83" s="42" t="s">
        <v>31</v>
      </c>
      <c r="M83" s="42" t="s">
        <v>32</v>
      </c>
      <c r="N83" s="42" t="s">
        <v>33</v>
      </c>
      <c r="O83" s="42" t="s">
        <v>34</v>
      </c>
      <c r="P83" s="42" t="s">
        <v>35</v>
      </c>
      <c r="Q83" s="42" t="s">
        <v>36</v>
      </c>
      <c r="R83" s="42" t="s">
        <v>37</v>
      </c>
      <c r="S83" s="42" t="s">
        <v>38</v>
      </c>
    </row>
    <row r="84" spans="2:19" x14ac:dyDescent="0.25">
      <c r="B84" s="16">
        <v>2</v>
      </c>
      <c r="C84" s="11" t="s">
        <v>12</v>
      </c>
      <c r="D84" s="139"/>
      <c r="E84" s="10">
        <f>D73*R84</f>
        <v>0</v>
      </c>
      <c r="F84" s="134">
        <f>$E$4-$D$4</f>
        <v>2.6741122003578519E-2</v>
      </c>
      <c r="G84" s="8">
        <f>IFERROR(VLOOKUP(B84,EFA!$AC$2:$AD$7,2,0),EFA!$AD$8)</f>
        <v>1.0690110110560367</v>
      </c>
      <c r="H84" s="129">
        <f>LGD!D3</f>
        <v>0</v>
      </c>
      <c r="I84" s="10">
        <f>E84*F84*G84*H84</f>
        <v>0</v>
      </c>
      <c r="J84" s="41">
        <f>1/((1+($O$16/12))^(M84-Q84))</f>
        <v>0.82978236227803737</v>
      </c>
      <c r="K84" s="274">
        <f>I84*J84</f>
        <v>0</v>
      </c>
      <c r="M84" s="11">
        <f t="shared" ref="M84:M92" si="59">$D$83*$O$12</f>
        <v>36</v>
      </c>
      <c r="N84" s="11">
        <v>1</v>
      </c>
      <c r="O84" s="21">
        <f>$O$16</f>
        <v>0.125041534971747</v>
      </c>
      <c r="P84" s="43">
        <f t="shared" ref="P84:P92" si="60">PMT(O84/12,M84,-N84,0,0)</f>
        <v>3.3455617806481312E-2</v>
      </c>
      <c r="Q84" s="141">
        <f>M84-S84</f>
        <v>18</v>
      </c>
      <c r="R84" s="43">
        <f>PV(O84/12,Q84,-P84,0,0)</f>
        <v>0.5465130829849264</v>
      </c>
      <c r="S84" s="11">
        <f>12+6</f>
        <v>18</v>
      </c>
    </row>
    <row r="85" spans="2:19" x14ac:dyDescent="0.25">
      <c r="B85" s="16">
        <v>2</v>
      </c>
      <c r="C85" s="11" t="s">
        <v>13</v>
      </c>
      <c r="D85" s="139"/>
      <c r="E85" s="10">
        <f t="shared" ref="E85:E92" si="61">D74*R85</f>
        <v>738230.4135439907</v>
      </c>
      <c r="F85" s="134">
        <f t="shared" ref="F85:F92" si="62">$E$4-$D$4</f>
        <v>2.6741122003578519E-2</v>
      </c>
      <c r="G85" s="8">
        <f>IFERROR(VLOOKUP(B85,EFA!$AC$2:$AD$7,2,0),EFA!$AD$8)</f>
        <v>1.0690110110560367</v>
      </c>
      <c r="H85" s="129">
        <f>LGD!D4</f>
        <v>0.6</v>
      </c>
      <c r="I85" s="10">
        <f t="shared" ref="I85:I92" si="63">E85*F85*G85*H85</f>
        <v>12662.078091068119</v>
      </c>
      <c r="J85" s="41">
        <f t="shared" ref="J85:J92" si="64">1/((1+($O$16/12))^(M85-Q85))</f>
        <v>0.82978236227803737</v>
      </c>
      <c r="K85" s="274">
        <f t="shared" ref="K85:K92" si="65">I85*J85</f>
        <v>10506.769069755486</v>
      </c>
      <c r="M85" s="11">
        <f t="shared" si="59"/>
        <v>36</v>
      </c>
      <c r="N85" s="11">
        <v>1</v>
      </c>
      <c r="O85" s="21">
        <f t="shared" ref="O85:O92" si="66">$O$16</f>
        <v>0.125041534971747</v>
      </c>
      <c r="P85" s="43">
        <f t="shared" si="60"/>
        <v>3.3455617806481312E-2</v>
      </c>
      <c r="Q85" s="141">
        <f t="shared" ref="Q85:Q92" si="67">M85-S85</f>
        <v>18</v>
      </c>
      <c r="R85" s="43">
        <f t="shared" ref="R85:R92" si="68">PV(O85/12,Q85,-P85,0,0)</f>
        <v>0.5465130829849264</v>
      </c>
      <c r="S85" s="11">
        <f t="shared" ref="S85:S92" si="69">12+6</f>
        <v>18</v>
      </c>
    </row>
    <row r="86" spans="2:19" x14ac:dyDescent="0.25">
      <c r="B86" s="16">
        <v>2</v>
      </c>
      <c r="C86" s="11" t="s">
        <v>14</v>
      </c>
      <c r="D86" s="139"/>
      <c r="E86" s="10">
        <f t="shared" si="61"/>
        <v>0</v>
      </c>
      <c r="F86" s="134">
        <f t="shared" si="62"/>
        <v>2.6741122003578519E-2</v>
      </c>
      <c r="G86" s="8">
        <f>IFERROR(VLOOKUP(B86,EFA!$AC$2:$AD$7,2,0),EFA!$AD$8)</f>
        <v>1.0690110110560367</v>
      </c>
      <c r="H86" s="129">
        <f>LGD!D5</f>
        <v>0.10763423667737435</v>
      </c>
      <c r="I86" s="10">
        <f t="shared" si="63"/>
        <v>0</v>
      </c>
      <c r="J86" s="41">
        <f t="shared" si="64"/>
        <v>0.82978236227803737</v>
      </c>
      <c r="K86" s="274">
        <f t="shared" si="65"/>
        <v>0</v>
      </c>
      <c r="M86" s="11">
        <f t="shared" si="59"/>
        <v>36</v>
      </c>
      <c r="N86" s="11">
        <v>1</v>
      </c>
      <c r="O86" s="21">
        <f t="shared" si="66"/>
        <v>0.125041534971747</v>
      </c>
      <c r="P86" s="43">
        <f t="shared" si="60"/>
        <v>3.3455617806481312E-2</v>
      </c>
      <c r="Q86" s="141">
        <f t="shared" si="67"/>
        <v>18</v>
      </c>
      <c r="R86" s="43">
        <f t="shared" si="68"/>
        <v>0.5465130829849264</v>
      </c>
      <c r="S86" s="11">
        <f t="shared" si="69"/>
        <v>18</v>
      </c>
    </row>
    <row r="87" spans="2:19" x14ac:dyDescent="0.25">
      <c r="B87" s="16">
        <v>2</v>
      </c>
      <c r="C87" s="11" t="s">
        <v>15</v>
      </c>
      <c r="D87" s="139"/>
      <c r="E87" s="10">
        <f t="shared" si="61"/>
        <v>0</v>
      </c>
      <c r="F87" s="134">
        <f t="shared" si="62"/>
        <v>2.6741122003578519E-2</v>
      </c>
      <c r="G87" s="8">
        <f>IFERROR(VLOOKUP(B87,EFA!$AC$2:$AD$7,2,0),EFA!$AD$8)</f>
        <v>1.0690110110560367</v>
      </c>
      <c r="H87" s="129">
        <f>LGD!D6</f>
        <v>0.31756987991080204</v>
      </c>
      <c r="I87" s="10">
        <f t="shared" si="63"/>
        <v>0</v>
      </c>
      <c r="J87" s="41">
        <f t="shared" si="64"/>
        <v>0.82978236227803737</v>
      </c>
      <c r="K87" s="274">
        <f t="shared" si="65"/>
        <v>0</v>
      </c>
      <c r="M87" s="11">
        <f t="shared" si="59"/>
        <v>36</v>
      </c>
      <c r="N87" s="11">
        <v>1</v>
      </c>
      <c r="O87" s="21">
        <f t="shared" si="66"/>
        <v>0.125041534971747</v>
      </c>
      <c r="P87" s="43">
        <f t="shared" si="60"/>
        <v>3.3455617806481312E-2</v>
      </c>
      <c r="Q87" s="141">
        <f t="shared" si="67"/>
        <v>18</v>
      </c>
      <c r="R87" s="43">
        <f t="shared" si="68"/>
        <v>0.5465130829849264</v>
      </c>
      <c r="S87" s="11">
        <f t="shared" si="69"/>
        <v>18</v>
      </c>
    </row>
    <row r="88" spans="2:19" x14ac:dyDescent="0.25">
      <c r="B88" s="16">
        <v>2</v>
      </c>
      <c r="C88" s="11" t="s">
        <v>16</v>
      </c>
      <c r="D88" s="139"/>
      <c r="E88" s="10">
        <f t="shared" si="61"/>
        <v>2977937.1100813388</v>
      </c>
      <c r="F88" s="134">
        <f t="shared" si="62"/>
        <v>2.6741122003578519E-2</v>
      </c>
      <c r="G88" s="8">
        <f>IFERROR(VLOOKUP(B88,EFA!$AC$2:$AD$7,2,0),EFA!$AD$8)</f>
        <v>1.0690110110560367</v>
      </c>
      <c r="H88" s="129">
        <f>LGD!D7</f>
        <v>0.35327139683478781</v>
      </c>
      <c r="I88" s="10">
        <f t="shared" si="63"/>
        <v>30073.626475438919</v>
      </c>
      <c r="J88" s="41">
        <f t="shared" si="64"/>
        <v>0.82978236227803737</v>
      </c>
      <c r="K88" s="274">
        <f t="shared" si="65"/>
        <v>24954.564819057032</v>
      </c>
      <c r="M88" s="11">
        <f t="shared" si="59"/>
        <v>36</v>
      </c>
      <c r="N88" s="11">
        <v>1</v>
      </c>
      <c r="O88" s="21">
        <f t="shared" si="66"/>
        <v>0.125041534971747</v>
      </c>
      <c r="P88" s="43">
        <f t="shared" si="60"/>
        <v>3.3455617806481312E-2</v>
      </c>
      <c r="Q88" s="141">
        <f t="shared" si="67"/>
        <v>18</v>
      </c>
      <c r="R88" s="43">
        <f t="shared" si="68"/>
        <v>0.5465130829849264</v>
      </c>
      <c r="S88" s="11">
        <f t="shared" si="69"/>
        <v>18</v>
      </c>
    </row>
    <row r="89" spans="2:19" x14ac:dyDescent="0.25">
      <c r="B89" s="16">
        <v>2</v>
      </c>
      <c r="C89" s="11" t="s">
        <v>17</v>
      </c>
      <c r="D89" s="139"/>
      <c r="E89" s="10">
        <f t="shared" si="61"/>
        <v>0</v>
      </c>
      <c r="F89" s="134">
        <f t="shared" si="62"/>
        <v>2.6741122003578519E-2</v>
      </c>
      <c r="G89" s="8">
        <f>IFERROR(VLOOKUP(B89,EFA!$AC$2:$AD$7,2,0),EFA!$AD$8)</f>
        <v>1.0690110110560367</v>
      </c>
      <c r="H89" s="129">
        <f>LGD!D8</f>
        <v>4.6364209605119888E-2</v>
      </c>
      <c r="I89" s="10">
        <f t="shared" si="63"/>
        <v>0</v>
      </c>
      <c r="J89" s="41">
        <f t="shared" si="64"/>
        <v>0.82978236227803737</v>
      </c>
      <c r="K89" s="274">
        <f t="shared" si="65"/>
        <v>0</v>
      </c>
      <c r="M89" s="11">
        <f t="shared" si="59"/>
        <v>36</v>
      </c>
      <c r="N89" s="11">
        <v>1</v>
      </c>
      <c r="O89" s="21">
        <f t="shared" si="66"/>
        <v>0.125041534971747</v>
      </c>
      <c r="P89" s="43">
        <f t="shared" si="60"/>
        <v>3.3455617806481312E-2</v>
      </c>
      <c r="Q89" s="141">
        <f t="shared" si="67"/>
        <v>18</v>
      </c>
      <c r="R89" s="43">
        <f t="shared" si="68"/>
        <v>0.5465130829849264</v>
      </c>
      <c r="S89" s="11">
        <f t="shared" si="69"/>
        <v>18</v>
      </c>
    </row>
    <row r="90" spans="2:19" x14ac:dyDescent="0.25">
      <c r="B90" s="16">
        <v>2</v>
      </c>
      <c r="C90" s="11" t="s">
        <v>18</v>
      </c>
      <c r="D90" s="139"/>
      <c r="E90" s="10" t="e">
        <f t="shared" si="61"/>
        <v>#N/A</v>
      </c>
      <c r="F90" s="134">
        <f t="shared" si="62"/>
        <v>2.6741122003578519E-2</v>
      </c>
      <c r="G90" s="8">
        <f>IFERROR(VLOOKUP(B90,EFA!$AC$2:$AD$7,2,0),EFA!$AD$8)</f>
        <v>1.0690110110560367</v>
      </c>
      <c r="H90" s="129">
        <f>LGD!D9</f>
        <v>0.5</v>
      </c>
      <c r="I90" s="10" t="e">
        <f t="shared" si="63"/>
        <v>#N/A</v>
      </c>
      <c r="J90" s="41">
        <f t="shared" si="64"/>
        <v>0.82978236227803737</v>
      </c>
      <c r="K90" s="274" t="e">
        <f t="shared" si="65"/>
        <v>#N/A</v>
      </c>
      <c r="M90" s="11">
        <f t="shared" si="59"/>
        <v>36</v>
      </c>
      <c r="N90" s="11">
        <v>1</v>
      </c>
      <c r="O90" s="21">
        <f t="shared" si="66"/>
        <v>0.125041534971747</v>
      </c>
      <c r="P90" s="43">
        <f t="shared" si="60"/>
        <v>3.3455617806481312E-2</v>
      </c>
      <c r="Q90" s="141">
        <f t="shared" si="67"/>
        <v>18</v>
      </c>
      <c r="R90" s="43">
        <f t="shared" si="68"/>
        <v>0.5465130829849264</v>
      </c>
      <c r="S90" s="11">
        <f t="shared" si="69"/>
        <v>18</v>
      </c>
    </row>
    <row r="91" spans="2:19" x14ac:dyDescent="0.25">
      <c r="B91" s="16">
        <v>2</v>
      </c>
      <c r="C91" s="11" t="s">
        <v>19</v>
      </c>
      <c r="D91" s="139"/>
      <c r="E91" s="10">
        <f t="shared" si="61"/>
        <v>0</v>
      </c>
      <c r="F91" s="134">
        <f t="shared" si="62"/>
        <v>2.6741122003578519E-2</v>
      </c>
      <c r="G91" s="8">
        <f>IFERROR(VLOOKUP(B91,EFA!$AC$2:$AD$7,2,0),EFA!$AD$8)</f>
        <v>1.0690110110560367</v>
      </c>
      <c r="H91" s="129">
        <f>LGD!D10</f>
        <v>0.4</v>
      </c>
      <c r="I91" s="10">
        <f t="shared" si="63"/>
        <v>0</v>
      </c>
      <c r="J91" s="41">
        <f t="shared" si="64"/>
        <v>0.82978236227803737</v>
      </c>
      <c r="K91" s="274">
        <f t="shared" si="65"/>
        <v>0</v>
      </c>
      <c r="M91" s="11">
        <f t="shared" si="59"/>
        <v>36</v>
      </c>
      <c r="N91" s="11">
        <v>1</v>
      </c>
      <c r="O91" s="21">
        <f t="shared" si="66"/>
        <v>0.125041534971747</v>
      </c>
      <c r="P91" s="43">
        <f t="shared" si="60"/>
        <v>3.3455617806481312E-2</v>
      </c>
      <c r="Q91" s="141">
        <f t="shared" si="67"/>
        <v>18</v>
      </c>
      <c r="R91" s="43">
        <f t="shared" si="68"/>
        <v>0.5465130829849264</v>
      </c>
      <c r="S91" s="11">
        <f t="shared" si="69"/>
        <v>18</v>
      </c>
    </row>
    <row r="92" spans="2:19" x14ac:dyDescent="0.25">
      <c r="B92" s="16">
        <v>2</v>
      </c>
      <c r="C92" s="11" t="s">
        <v>20</v>
      </c>
      <c r="D92" s="139"/>
      <c r="E92" s="10">
        <f t="shared" si="61"/>
        <v>169792952.65542343</v>
      </c>
      <c r="F92" s="134">
        <f t="shared" si="62"/>
        <v>2.6741122003578519E-2</v>
      </c>
      <c r="G92" s="8">
        <f>IFERROR(VLOOKUP(B92,EFA!$AC$2:$AD$7,2,0),EFA!$AD$8)</f>
        <v>1.0690110110560367</v>
      </c>
      <c r="H92" s="129">
        <f>LGD!D11</f>
        <v>0.6</v>
      </c>
      <c r="I92" s="10">
        <f t="shared" si="63"/>
        <v>2912277.2326798621</v>
      </c>
      <c r="J92" s="41">
        <f t="shared" si="64"/>
        <v>0.82978236227803737</v>
      </c>
      <c r="K92" s="274">
        <f t="shared" si="65"/>
        <v>2416556.2817416415</v>
      </c>
      <c r="M92" s="11">
        <f t="shared" si="59"/>
        <v>36</v>
      </c>
      <c r="N92" s="11">
        <v>1</v>
      </c>
      <c r="O92" s="21">
        <f t="shared" si="66"/>
        <v>0.125041534971747</v>
      </c>
      <c r="P92" s="43">
        <f t="shared" si="60"/>
        <v>3.3455617806481312E-2</v>
      </c>
      <c r="Q92" s="141">
        <f t="shared" si="67"/>
        <v>18</v>
      </c>
      <c r="R92" s="43">
        <f t="shared" si="68"/>
        <v>0.5465130829849264</v>
      </c>
      <c r="S92" s="11">
        <f t="shared" si="69"/>
        <v>18</v>
      </c>
    </row>
    <row r="94" spans="2:19" x14ac:dyDescent="0.25">
      <c r="B94" t="s">
        <v>68</v>
      </c>
      <c r="C94" s="40" t="s">
        <v>9</v>
      </c>
      <c r="D94" s="40">
        <v>3</v>
      </c>
      <c r="E94" s="44" t="s">
        <v>26</v>
      </c>
      <c r="F94" s="44" t="s">
        <v>39</v>
      </c>
      <c r="G94" s="44" t="s">
        <v>27</v>
      </c>
      <c r="H94" s="44" t="s">
        <v>28</v>
      </c>
      <c r="I94" s="44" t="s">
        <v>29</v>
      </c>
      <c r="J94" s="44" t="s">
        <v>30</v>
      </c>
      <c r="K94" s="42" t="s">
        <v>31</v>
      </c>
      <c r="M94" s="42" t="s">
        <v>32</v>
      </c>
      <c r="N94" s="42" t="s">
        <v>33</v>
      </c>
      <c r="O94" s="42" t="s">
        <v>34</v>
      </c>
      <c r="P94" s="42" t="s">
        <v>35</v>
      </c>
      <c r="Q94" s="42" t="s">
        <v>36</v>
      </c>
      <c r="R94" s="42" t="s">
        <v>37</v>
      </c>
      <c r="S94" s="42" t="s">
        <v>38</v>
      </c>
    </row>
    <row r="95" spans="2:19" x14ac:dyDescent="0.25">
      <c r="B95" s="16">
        <v>3</v>
      </c>
      <c r="C95" s="11" t="s">
        <v>12</v>
      </c>
      <c r="D95" s="139"/>
      <c r="E95" s="10">
        <f>D73*R95</f>
        <v>0</v>
      </c>
      <c r="F95" s="134">
        <f>$F$4-$E$4</f>
        <v>1.1964979013704136E-2</v>
      </c>
      <c r="G95" s="8">
        <f>IFERROR(VLOOKUP(B95,EFA!$AC$2:$AD$7,2,0),EFA!$AD$8)</f>
        <v>1.0316769748200696</v>
      </c>
      <c r="H95" s="129">
        <f>LGD!D3</f>
        <v>0</v>
      </c>
      <c r="I95" s="10">
        <f>E95*F95*G95*H95</f>
        <v>0</v>
      </c>
      <c r="J95" s="41">
        <f>1/((1+($O$16/12))^(M95-Q95))</f>
        <v>0.73272385708971499</v>
      </c>
      <c r="K95" s="274">
        <f>I95*J95</f>
        <v>0</v>
      </c>
      <c r="M95" s="11">
        <f t="shared" ref="M95:M103" si="70">$D$94*$O$12</f>
        <v>36</v>
      </c>
      <c r="N95" s="11">
        <v>1</v>
      </c>
      <c r="O95" s="21">
        <f>$O$16</f>
        <v>0.125041534971747</v>
      </c>
      <c r="P95" s="43">
        <f t="shared" ref="P95:P103" si="71">PMT(O95/12,M95,-N95,0,0)</f>
        <v>3.3455617806481312E-2</v>
      </c>
      <c r="Q95" s="141">
        <f>M95-S95</f>
        <v>6</v>
      </c>
      <c r="R95" s="43">
        <f>PV(O95/12,Q95,-P95,0,0)</f>
        <v>0.19361161133042501</v>
      </c>
      <c r="S95" s="11">
        <v>30</v>
      </c>
    </row>
    <row r="96" spans="2:19" x14ac:dyDescent="0.25">
      <c r="B96" s="16">
        <v>3</v>
      </c>
      <c r="C96" s="11" t="s">
        <v>13</v>
      </c>
      <c r="D96" s="139"/>
      <c r="E96" s="10">
        <f t="shared" ref="E96:E103" si="72">D74*R96</f>
        <v>261530.75626063332</v>
      </c>
      <c r="F96" s="134">
        <f t="shared" ref="F96:F103" si="73">$F$4-$E$4</f>
        <v>1.1964979013704136E-2</v>
      </c>
      <c r="G96" s="8">
        <f>IFERROR(VLOOKUP(B96,EFA!$AC$2:$AD$7,2,0),EFA!$AD$8)</f>
        <v>1.0316769748200696</v>
      </c>
      <c r="H96" s="129">
        <f>LGD!D4</f>
        <v>0.6</v>
      </c>
      <c r="I96" s="10">
        <f t="shared" ref="I96:I103" si="74">E96*F96*G96*H96</f>
        <v>1937.0003500759142</v>
      </c>
      <c r="J96" s="41">
        <f t="shared" ref="J96:J103" si="75">1/((1+($O$16/12))^(M96-Q96))</f>
        <v>0.73272385708971499</v>
      </c>
      <c r="K96" s="274">
        <f t="shared" ref="K96:K103" si="76">I96*J96</f>
        <v>1419.286367691752</v>
      </c>
      <c r="M96" s="11">
        <f t="shared" si="70"/>
        <v>36</v>
      </c>
      <c r="N96" s="11">
        <v>1</v>
      </c>
      <c r="O96" s="21">
        <f t="shared" ref="O96:O103" si="77">$O$16</f>
        <v>0.125041534971747</v>
      </c>
      <c r="P96" s="43">
        <f t="shared" si="71"/>
        <v>3.3455617806481312E-2</v>
      </c>
      <c r="Q96" s="141">
        <f t="shared" ref="Q96:Q103" si="78">M96-S96</f>
        <v>6</v>
      </c>
      <c r="R96" s="43">
        <f t="shared" ref="R96:R103" si="79"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14</v>
      </c>
      <c r="D97" s="139"/>
      <c r="E97" s="10">
        <f t="shared" si="72"/>
        <v>0</v>
      </c>
      <c r="F97" s="134">
        <f t="shared" si="73"/>
        <v>1.1964979013704136E-2</v>
      </c>
      <c r="G97" s="8">
        <f>IFERROR(VLOOKUP(B97,EFA!$AC$2:$AD$7,2,0),EFA!$AD$8)</f>
        <v>1.0316769748200696</v>
      </c>
      <c r="H97" s="129">
        <f>LGD!D5</f>
        <v>0.10763423667737435</v>
      </c>
      <c r="I97" s="10">
        <f t="shared" si="74"/>
        <v>0</v>
      </c>
      <c r="J97" s="41">
        <f t="shared" si="75"/>
        <v>0.73272385708971499</v>
      </c>
      <c r="K97" s="274">
        <f t="shared" si="76"/>
        <v>0</v>
      </c>
      <c r="M97" s="11">
        <f t="shared" si="70"/>
        <v>36</v>
      </c>
      <c r="N97" s="11">
        <v>1</v>
      </c>
      <c r="O97" s="21">
        <f t="shared" si="77"/>
        <v>0.125041534971747</v>
      </c>
      <c r="P97" s="43">
        <f t="shared" si="71"/>
        <v>3.3455617806481312E-2</v>
      </c>
      <c r="Q97" s="141">
        <f t="shared" si="78"/>
        <v>6</v>
      </c>
      <c r="R97" s="43">
        <f t="shared" si="79"/>
        <v>0.19361161133042501</v>
      </c>
      <c r="S97" s="11">
        <v>30</v>
      </c>
    </row>
    <row r="98" spans="2:19" x14ac:dyDescent="0.25">
      <c r="B98" s="16">
        <v>3</v>
      </c>
      <c r="C98" s="11" t="s">
        <v>15</v>
      </c>
      <c r="D98" s="139"/>
      <c r="E98" s="10">
        <f t="shared" si="72"/>
        <v>0</v>
      </c>
      <c r="F98" s="134">
        <f t="shared" si="73"/>
        <v>1.1964979013704136E-2</v>
      </c>
      <c r="G98" s="8">
        <f>IFERROR(VLOOKUP(B98,EFA!$AC$2:$AD$7,2,0),EFA!$AD$8)</f>
        <v>1.0316769748200696</v>
      </c>
      <c r="H98" s="129">
        <f>LGD!D6</f>
        <v>0.31756987991080204</v>
      </c>
      <c r="I98" s="10">
        <f t="shared" si="74"/>
        <v>0</v>
      </c>
      <c r="J98" s="41">
        <f t="shared" si="75"/>
        <v>0.73272385708971499</v>
      </c>
      <c r="K98" s="274">
        <f t="shared" si="76"/>
        <v>0</v>
      </c>
      <c r="M98" s="11">
        <f t="shared" si="70"/>
        <v>36</v>
      </c>
      <c r="N98" s="11">
        <v>1</v>
      </c>
      <c r="O98" s="21">
        <f t="shared" si="77"/>
        <v>0.125041534971747</v>
      </c>
      <c r="P98" s="43">
        <f t="shared" si="71"/>
        <v>3.3455617806481312E-2</v>
      </c>
      <c r="Q98" s="141">
        <f t="shared" si="78"/>
        <v>6</v>
      </c>
      <c r="R98" s="43">
        <f t="shared" si="79"/>
        <v>0.19361161133042501</v>
      </c>
      <c r="S98" s="11">
        <v>30</v>
      </c>
    </row>
    <row r="99" spans="2:19" x14ac:dyDescent="0.25">
      <c r="B99" s="16">
        <v>3</v>
      </c>
      <c r="C99" s="11" t="s">
        <v>16</v>
      </c>
      <c r="D99" s="139"/>
      <c r="E99" s="10">
        <f t="shared" si="72"/>
        <v>1054985.1783501031</v>
      </c>
      <c r="F99" s="134">
        <f t="shared" si="73"/>
        <v>1.1964979013704136E-2</v>
      </c>
      <c r="G99" s="8">
        <f>IFERROR(VLOOKUP(B99,EFA!$AC$2:$AD$7,2,0),EFA!$AD$8)</f>
        <v>1.0316769748200696</v>
      </c>
      <c r="H99" s="129">
        <f>LGD!D7</f>
        <v>0.35327139683478781</v>
      </c>
      <c r="I99" s="10">
        <f t="shared" si="74"/>
        <v>4600.5580278381876</v>
      </c>
      <c r="J99" s="41">
        <f t="shared" si="75"/>
        <v>0.73272385708971499</v>
      </c>
      <c r="K99" s="274">
        <f t="shared" si="76"/>
        <v>3370.9386229226493</v>
      </c>
      <c r="M99" s="11">
        <f t="shared" si="70"/>
        <v>36</v>
      </c>
      <c r="N99" s="11">
        <v>1</v>
      </c>
      <c r="O99" s="21">
        <f t="shared" si="77"/>
        <v>0.125041534971747</v>
      </c>
      <c r="P99" s="43">
        <f t="shared" si="71"/>
        <v>3.3455617806481312E-2</v>
      </c>
      <c r="Q99" s="141">
        <f t="shared" si="78"/>
        <v>6</v>
      </c>
      <c r="R99" s="43">
        <f t="shared" si="79"/>
        <v>0.19361161133042501</v>
      </c>
      <c r="S99" s="11">
        <v>30</v>
      </c>
    </row>
    <row r="100" spans="2:19" x14ac:dyDescent="0.25">
      <c r="B100" s="16">
        <v>3</v>
      </c>
      <c r="C100" s="11" t="s">
        <v>17</v>
      </c>
      <c r="D100" s="139"/>
      <c r="E100" s="10">
        <f t="shared" si="72"/>
        <v>0</v>
      </c>
      <c r="F100" s="134">
        <f t="shared" si="73"/>
        <v>1.1964979013704136E-2</v>
      </c>
      <c r="G100" s="8">
        <f>IFERROR(VLOOKUP(B100,EFA!$AC$2:$AD$7,2,0),EFA!$AD$8)</f>
        <v>1.0316769748200696</v>
      </c>
      <c r="H100" s="129">
        <f>LGD!D8</f>
        <v>4.6364209605119888E-2</v>
      </c>
      <c r="I100" s="10">
        <f t="shared" si="74"/>
        <v>0</v>
      </c>
      <c r="J100" s="41">
        <f t="shared" si="75"/>
        <v>0.73272385708971499</v>
      </c>
      <c r="K100" s="274">
        <f t="shared" si="76"/>
        <v>0</v>
      </c>
      <c r="M100" s="11">
        <f t="shared" si="70"/>
        <v>36</v>
      </c>
      <c r="N100" s="11">
        <v>1</v>
      </c>
      <c r="O100" s="21">
        <f t="shared" si="77"/>
        <v>0.125041534971747</v>
      </c>
      <c r="P100" s="43">
        <f t="shared" si="71"/>
        <v>3.3455617806481312E-2</v>
      </c>
      <c r="Q100" s="141">
        <f t="shared" si="78"/>
        <v>6</v>
      </c>
      <c r="R100" s="43">
        <f t="shared" si="79"/>
        <v>0.19361161133042501</v>
      </c>
      <c r="S100" s="11">
        <v>30</v>
      </c>
    </row>
    <row r="101" spans="2:19" x14ac:dyDescent="0.25">
      <c r="B101" s="16">
        <v>3</v>
      </c>
      <c r="C101" s="11" t="s">
        <v>18</v>
      </c>
      <c r="D101" s="139"/>
      <c r="E101" s="10" t="e">
        <f t="shared" si="72"/>
        <v>#N/A</v>
      </c>
      <c r="F101" s="134">
        <f t="shared" si="73"/>
        <v>1.1964979013704136E-2</v>
      </c>
      <c r="G101" s="8">
        <f>IFERROR(VLOOKUP(B101,EFA!$AC$2:$AD$7,2,0),EFA!$AD$8)</f>
        <v>1.0316769748200696</v>
      </c>
      <c r="H101" s="129">
        <f>LGD!D9</f>
        <v>0.5</v>
      </c>
      <c r="I101" s="10" t="e">
        <f t="shared" si="74"/>
        <v>#N/A</v>
      </c>
      <c r="J101" s="41">
        <f t="shared" si="75"/>
        <v>0.73272385708971499</v>
      </c>
      <c r="K101" s="274" t="e">
        <f t="shared" si="76"/>
        <v>#N/A</v>
      </c>
      <c r="M101" s="11">
        <f t="shared" si="70"/>
        <v>36</v>
      </c>
      <c r="N101" s="11">
        <v>1</v>
      </c>
      <c r="O101" s="21">
        <f t="shared" si="77"/>
        <v>0.125041534971747</v>
      </c>
      <c r="P101" s="43">
        <f t="shared" si="71"/>
        <v>3.3455617806481312E-2</v>
      </c>
      <c r="Q101" s="141">
        <f t="shared" si="78"/>
        <v>6</v>
      </c>
      <c r="R101" s="43">
        <f t="shared" si="79"/>
        <v>0.19361161133042501</v>
      </c>
      <c r="S101" s="11">
        <v>30</v>
      </c>
    </row>
    <row r="102" spans="2:19" x14ac:dyDescent="0.25">
      <c r="B102" s="16">
        <v>3</v>
      </c>
      <c r="C102" s="11" t="s">
        <v>19</v>
      </c>
      <c r="D102" s="139"/>
      <c r="E102" s="10">
        <f t="shared" si="72"/>
        <v>0</v>
      </c>
      <c r="F102" s="134">
        <f t="shared" si="73"/>
        <v>1.1964979013704136E-2</v>
      </c>
      <c r="G102" s="8">
        <f>IFERROR(VLOOKUP(B102,EFA!$AC$2:$AD$7,2,0),EFA!$AD$8)</f>
        <v>1.0316769748200696</v>
      </c>
      <c r="H102" s="129">
        <f>LGD!D10</f>
        <v>0.4</v>
      </c>
      <c r="I102" s="10">
        <f t="shared" si="74"/>
        <v>0</v>
      </c>
      <c r="J102" s="41">
        <f t="shared" si="75"/>
        <v>0.73272385708971499</v>
      </c>
      <c r="K102" s="274">
        <f t="shared" si="76"/>
        <v>0</v>
      </c>
      <c r="M102" s="11">
        <f t="shared" si="70"/>
        <v>36</v>
      </c>
      <c r="N102" s="11">
        <v>1</v>
      </c>
      <c r="O102" s="21">
        <f t="shared" si="77"/>
        <v>0.125041534971747</v>
      </c>
      <c r="P102" s="43">
        <f t="shared" si="71"/>
        <v>3.3455617806481312E-2</v>
      </c>
      <c r="Q102" s="141">
        <f t="shared" si="78"/>
        <v>6</v>
      </c>
      <c r="R102" s="43">
        <f t="shared" si="79"/>
        <v>0.19361161133042501</v>
      </c>
      <c r="S102" s="11">
        <v>30</v>
      </c>
    </row>
    <row r="103" spans="2:19" x14ac:dyDescent="0.25">
      <c r="B103" s="16">
        <v>3</v>
      </c>
      <c r="C103" s="11" t="s">
        <v>20</v>
      </c>
      <c r="D103" s="139"/>
      <c r="E103" s="10">
        <f t="shared" si="72"/>
        <v>60152058.897872359</v>
      </c>
      <c r="F103" s="134">
        <f t="shared" si="73"/>
        <v>1.1964979013704136E-2</v>
      </c>
      <c r="G103" s="8">
        <f>IFERROR(VLOOKUP(B103,EFA!$AC$2:$AD$7,2,0),EFA!$AD$8)</f>
        <v>1.0316769748200696</v>
      </c>
      <c r="H103" s="129">
        <f>LGD!D11</f>
        <v>0.6</v>
      </c>
      <c r="I103" s="10">
        <f t="shared" si="74"/>
        <v>445509.9691099085</v>
      </c>
      <c r="J103" s="41">
        <f t="shared" si="75"/>
        <v>0.73272385708971499</v>
      </c>
      <c r="K103" s="274">
        <f t="shared" si="76"/>
        <v>326435.78293813195</v>
      </c>
      <c r="M103" s="11">
        <f t="shared" si="70"/>
        <v>36</v>
      </c>
      <c r="N103" s="11">
        <v>1</v>
      </c>
      <c r="O103" s="21">
        <f t="shared" si="77"/>
        <v>0.125041534971747</v>
      </c>
      <c r="P103" s="43">
        <f t="shared" si="71"/>
        <v>3.3455617806481312E-2</v>
      </c>
      <c r="Q103" s="141">
        <f t="shared" si="78"/>
        <v>6</v>
      </c>
      <c r="R103" s="122">
        <f t="shared" si="79"/>
        <v>0.19361161133042501</v>
      </c>
      <c r="S103" s="11">
        <v>30</v>
      </c>
    </row>
    <row r="104" spans="2:19" s="242" customFormat="1" x14ac:dyDescent="0.25"/>
    <row r="105" spans="2:19" x14ac:dyDescent="0.25">
      <c r="B105" t="s">
        <v>68</v>
      </c>
      <c r="C105" s="40" t="s">
        <v>9</v>
      </c>
      <c r="D105" s="164">
        <v>4</v>
      </c>
      <c r="E105" s="44" t="s">
        <v>26</v>
      </c>
      <c r="F105" s="44" t="s">
        <v>39</v>
      </c>
      <c r="G105" s="44" t="s">
        <v>27</v>
      </c>
      <c r="H105" s="44" t="s">
        <v>28</v>
      </c>
      <c r="I105" s="44" t="s">
        <v>29</v>
      </c>
      <c r="J105" s="44" t="s">
        <v>30</v>
      </c>
      <c r="K105" s="42" t="s">
        <v>31</v>
      </c>
      <c r="M105" s="42" t="s">
        <v>32</v>
      </c>
      <c r="N105" s="42" t="s">
        <v>33</v>
      </c>
      <c r="O105" s="42" t="s">
        <v>34</v>
      </c>
      <c r="P105" s="42" t="s">
        <v>35</v>
      </c>
      <c r="Q105" s="42" t="s">
        <v>36</v>
      </c>
      <c r="R105" s="42" t="s">
        <v>37</v>
      </c>
      <c r="S105" s="42" t="s">
        <v>38</v>
      </c>
    </row>
    <row r="106" spans="2:19" x14ac:dyDescent="0.25">
      <c r="B106" s="16">
        <v>1</v>
      </c>
      <c r="C106" s="11" t="s">
        <v>12</v>
      </c>
      <c r="D106" s="138">
        <f>'0 days'!$K$8+'0-30 days'!$K$8+'31-60 days'!$K$8</f>
        <v>0</v>
      </c>
      <c r="E106" s="10">
        <f>D106*R106</f>
        <v>0</v>
      </c>
      <c r="F106" s="134">
        <f>$D$4</f>
        <v>7.9621047222867447E-2</v>
      </c>
      <c r="G106" s="8">
        <f>IFERROR(VLOOKUP(B106,EFA!$AC$2:$AD$7,2,0),EFA!$AD$8)</f>
        <v>1.1479621662027979</v>
      </c>
      <c r="H106" s="129">
        <f>LGD!D3</f>
        <v>0</v>
      </c>
      <c r="I106" s="10">
        <f>E106*F106*G106*H106</f>
        <v>0</v>
      </c>
      <c r="J106" s="41">
        <f>1/((1+($O$16/12))^(M106-Q106))</f>
        <v>0.93969748915028861</v>
      </c>
      <c r="K106" s="274">
        <f>I106*J106</f>
        <v>0</v>
      </c>
      <c r="M106" s="11">
        <f t="shared" ref="M106:M114" si="80">$D$105*$O$12</f>
        <v>48</v>
      </c>
      <c r="N106" s="11">
        <v>1</v>
      </c>
      <c r="O106" s="21">
        <f>$O$16</f>
        <v>0.125041534971747</v>
      </c>
      <c r="P106" s="43">
        <f t="shared" ref="P106:P114" si="81">PMT(O106/12,M106,-N106,0,0)</f>
        <v>2.6582049359876112E-2</v>
      </c>
      <c r="Q106" s="141">
        <f>M106-S106</f>
        <v>42</v>
      </c>
      <c r="R106" s="43">
        <f>PV(O106/12,Q106,-P106,0,0)</f>
        <v>0.90046695963687184</v>
      </c>
      <c r="S106" s="11">
        <v>6</v>
      </c>
    </row>
    <row r="107" spans="2:19" x14ac:dyDescent="0.25">
      <c r="B107" s="16">
        <v>1</v>
      </c>
      <c r="C107" s="11" t="s">
        <v>13</v>
      </c>
      <c r="D107" s="138">
        <f>'0 days'!$J$8+'0-30 days'!$J$8+'31-60 days'!$J$8</f>
        <v>183675342.40000001</v>
      </c>
      <c r="E107" s="10">
        <f t="shared" ref="E107:E114" si="82">D107*R107</f>
        <v>165393577.13118944</v>
      </c>
      <c r="F107" s="134">
        <f t="shared" ref="F107:F114" si="83">$D$4</f>
        <v>7.9621047222867447E-2</v>
      </c>
      <c r="G107" s="8">
        <f>IFERROR(VLOOKUP(B107,EFA!$AC$2:$AD$7,2,0),EFA!$AD$8)</f>
        <v>1.1479621662027979</v>
      </c>
      <c r="H107" s="129">
        <f>LGD!D4</f>
        <v>0.6</v>
      </c>
      <c r="I107" s="10">
        <f t="shared" ref="I107:I114" si="84">E107*F107*G107*H107</f>
        <v>9070377.2650076598</v>
      </c>
      <c r="J107" s="41">
        <f t="shared" ref="J107:J114" si="85">1/((1+($O$16/12))^(M107-Q107))</f>
        <v>0.93969748915028861</v>
      </c>
      <c r="K107" s="274">
        <f t="shared" ref="K107:K114" si="86">I107*J107</f>
        <v>8523410.7415735591</v>
      </c>
      <c r="M107" s="11">
        <f t="shared" si="80"/>
        <v>48</v>
      </c>
      <c r="N107" s="11">
        <v>1</v>
      </c>
      <c r="O107" s="21">
        <f t="shared" ref="O107:O114" si="87">$O$16</f>
        <v>0.125041534971747</v>
      </c>
      <c r="P107" s="43">
        <f t="shared" si="81"/>
        <v>2.6582049359876112E-2</v>
      </c>
      <c r="Q107" s="141">
        <f t="shared" ref="Q107:Q114" si="88">M107-S107</f>
        <v>42</v>
      </c>
      <c r="R107" s="43">
        <f t="shared" ref="R107:R114" si="89"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14</v>
      </c>
      <c r="D108" s="138">
        <f>'0 days'!$I$8+'0-30 days'!$I$8+'31-60 days'!$I$8</f>
        <v>0</v>
      </c>
      <c r="E108" s="10">
        <f t="shared" si="82"/>
        <v>0</v>
      </c>
      <c r="F108" s="134">
        <f t="shared" si="83"/>
        <v>7.9621047222867447E-2</v>
      </c>
      <c r="G108" s="8">
        <f>IFERROR(VLOOKUP(B108,EFA!$AC$2:$AD$7,2,0),EFA!$AD$8)</f>
        <v>1.1479621662027979</v>
      </c>
      <c r="H108" s="129">
        <f>LGD!D5</f>
        <v>0.10763423667737435</v>
      </c>
      <c r="I108" s="10">
        <f t="shared" si="84"/>
        <v>0</v>
      </c>
      <c r="J108" s="41">
        <f t="shared" si="85"/>
        <v>0.93969748915028861</v>
      </c>
      <c r="K108" s="274">
        <f t="shared" si="86"/>
        <v>0</v>
      </c>
      <c r="M108" s="11">
        <f t="shared" si="80"/>
        <v>48</v>
      </c>
      <c r="N108" s="11">
        <v>1</v>
      </c>
      <c r="O108" s="21">
        <f t="shared" si="87"/>
        <v>0.125041534971747</v>
      </c>
      <c r="P108" s="43">
        <f t="shared" si="81"/>
        <v>2.6582049359876112E-2</v>
      </c>
      <c r="Q108" s="141">
        <f t="shared" si="88"/>
        <v>42</v>
      </c>
      <c r="R108" s="43">
        <f t="shared" si="89"/>
        <v>0.90046695963687184</v>
      </c>
      <c r="S108" s="11">
        <v>6</v>
      </c>
    </row>
    <row r="109" spans="2:19" x14ac:dyDescent="0.25">
      <c r="B109" s="16">
        <v>1</v>
      </c>
      <c r="C109" s="11" t="s">
        <v>15</v>
      </c>
      <c r="D109" s="138">
        <f>'0 days'!$G$8+'0-30 days'!$G$8+'31-60 days'!$G$8</f>
        <v>442328825.24000001</v>
      </c>
      <c r="E109" s="10">
        <f t="shared" si="82"/>
        <v>398302492.42361206</v>
      </c>
      <c r="F109" s="134">
        <f t="shared" si="83"/>
        <v>7.9621047222867447E-2</v>
      </c>
      <c r="G109" s="8">
        <f>IFERROR(VLOOKUP(B109,EFA!$AC$2:$AD$7,2,0),EFA!$AD$8)</f>
        <v>1.1479621662027979</v>
      </c>
      <c r="H109" s="129">
        <f>LGD!D6</f>
        <v>0.31756987991080204</v>
      </c>
      <c r="I109" s="10">
        <f t="shared" si="84"/>
        <v>11561329.780142142</v>
      </c>
      <c r="J109" s="41">
        <f t="shared" si="85"/>
        <v>0.93969748915028861</v>
      </c>
      <c r="K109" s="274">
        <f t="shared" si="86"/>
        <v>10864152.565638028</v>
      </c>
      <c r="M109" s="11">
        <f t="shared" si="80"/>
        <v>48</v>
      </c>
      <c r="N109" s="11">
        <v>1</v>
      </c>
      <c r="O109" s="21">
        <f t="shared" si="87"/>
        <v>0.125041534971747</v>
      </c>
      <c r="P109" s="43">
        <f t="shared" si="81"/>
        <v>2.6582049359876112E-2</v>
      </c>
      <c r="Q109" s="141">
        <f t="shared" si="88"/>
        <v>42</v>
      </c>
      <c r="R109" s="43">
        <f t="shared" si="89"/>
        <v>0.90046695963687184</v>
      </c>
      <c r="S109" s="11">
        <v>6</v>
      </c>
    </row>
    <row r="110" spans="2:19" x14ac:dyDescent="0.25">
      <c r="B110" s="16">
        <v>1</v>
      </c>
      <c r="C110" s="11" t="s">
        <v>16</v>
      </c>
      <c r="D110" s="138">
        <f>'0 days'!$H$8+'0-30 days'!$H$8+'31-60 days'!$H$8</f>
        <v>2680117.1800000002</v>
      </c>
      <c r="E110" s="10">
        <f t="shared" si="82"/>
        <v>2413356.9685451468</v>
      </c>
      <c r="F110" s="134">
        <f t="shared" si="83"/>
        <v>7.9621047222867447E-2</v>
      </c>
      <c r="G110" s="8">
        <f>IFERROR(VLOOKUP(B110,EFA!$AC$2:$AD$7,2,0),EFA!$AD$8)</f>
        <v>1.1479621662027979</v>
      </c>
      <c r="H110" s="129">
        <f>LGD!D7</f>
        <v>0.35327139683478781</v>
      </c>
      <c r="I110" s="10">
        <f t="shared" si="84"/>
        <v>77926.559222357842</v>
      </c>
      <c r="J110" s="41">
        <f t="shared" si="85"/>
        <v>0.93969748915028861</v>
      </c>
      <c r="K110" s="274">
        <f t="shared" si="86"/>
        <v>73227.392039370927</v>
      </c>
      <c r="M110" s="11">
        <f t="shared" si="80"/>
        <v>48</v>
      </c>
      <c r="N110" s="11">
        <v>1</v>
      </c>
      <c r="O110" s="21">
        <f t="shared" si="87"/>
        <v>0.125041534971747</v>
      </c>
      <c r="P110" s="43">
        <f t="shared" si="81"/>
        <v>2.6582049359876112E-2</v>
      </c>
      <c r="Q110" s="141">
        <f t="shared" si="88"/>
        <v>42</v>
      </c>
      <c r="R110" s="43">
        <f t="shared" si="89"/>
        <v>0.90046695963687184</v>
      </c>
      <c r="S110" s="11">
        <v>6</v>
      </c>
    </row>
    <row r="111" spans="2:19" x14ac:dyDescent="0.25">
      <c r="B111" s="16">
        <v>1</v>
      </c>
      <c r="C111" s="11" t="s">
        <v>17</v>
      </c>
      <c r="D111" s="138">
        <f>'0 days'!$C$8+'0-30 days'!$C$8+'31-60 days'!$C$8</f>
        <v>0</v>
      </c>
      <c r="E111" s="10">
        <f t="shared" si="82"/>
        <v>0</v>
      </c>
      <c r="F111" s="134">
        <f t="shared" si="83"/>
        <v>7.9621047222867447E-2</v>
      </c>
      <c r="G111" s="8">
        <f>IFERROR(VLOOKUP(B111,EFA!$AC$2:$AD$7,2,0),EFA!$AD$8)</f>
        <v>1.1479621662027979</v>
      </c>
      <c r="H111" s="129">
        <f>LGD!D8</f>
        <v>4.6364209605119888E-2</v>
      </c>
      <c r="I111" s="10">
        <f t="shared" si="84"/>
        <v>0</v>
      </c>
      <c r="J111" s="41">
        <f t="shared" si="85"/>
        <v>0.93969748915028861</v>
      </c>
      <c r="K111" s="274">
        <f t="shared" si="86"/>
        <v>0</v>
      </c>
      <c r="M111" s="11">
        <f t="shared" si="80"/>
        <v>48</v>
      </c>
      <c r="N111" s="11">
        <v>1</v>
      </c>
      <c r="O111" s="21">
        <f t="shared" si="87"/>
        <v>0.125041534971747</v>
      </c>
      <c r="P111" s="43">
        <f t="shared" si="81"/>
        <v>2.6582049359876112E-2</v>
      </c>
      <c r="Q111" s="141">
        <f t="shared" si="88"/>
        <v>42</v>
      </c>
      <c r="R111" s="43">
        <f t="shared" si="89"/>
        <v>0.90046695963687184</v>
      </c>
      <c r="S111" s="11">
        <v>6</v>
      </c>
    </row>
    <row r="112" spans="2:19" x14ac:dyDescent="0.25">
      <c r="B112" s="16">
        <v>1</v>
      </c>
      <c r="C112" s="11" t="s">
        <v>18</v>
      </c>
      <c r="D112" s="138" t="e">
        <f>'0 days'!$F$8+'0-30 days'!$F$8+'31-60 days'!$F$8</f>
        <v>#N/A</v>
      </c>
      <c r="E112" s="10" t="e">
        <f t="shared" si="82"/>
        <v>#N/A</v>
      </c>
      <c r="F112" s="134">
        <f t="shared" si="83"/>
        <v>7.9621047222867447E-2</v>
      </c>
      <c r="G112" s="8">
        <f>IFERROR(VLOOKUP(B112,EFA!$AC$2:$AD$7,2,0),EFA!$AD$8)</f>
        <v>1.1479621662027979</v>
      </c>
      <c r="H112" s="129">
        <f>LGD!D9</f>
        <v>0.5</v>
      </c>
      <c r="I112" s="10" t="e">
        <f t="shared" si="84"/>
        <v>#N/A</v>
      </c>
      <c r="J112" s="41">
        <f t="shared" si="85"/>
        <v>0.93969748915028861</v>
      </c>
      <c r="K112" s="274" t="e">
        <f t="shared" si="86"/>
        <v>#N/A</v>
      </c>
      <c r="M112" s="11">
        <f t="shared" si="80"/>
        <v>48</v>
      </c>
      <c r="N112" s="11">
        <v>1</v>
      </c>
      <c r="O112" s="21">
        <f t="shared" si="87"/>
        <v>0.125041534971747</v>
      </c>
      <c r="P112" s="43">
        <f t="shared" si="81"/>
        <v>2.6582049359876112E-2</v>
      </c>
      <c r="Q112" s="141">
        <f t="shared" si="88"/>
        <v>42</v>
      </c>
      <c r="R112" s="43">
        <f t="shared" si="89"/>
        <v>0.90046695963687184</v>
      </c>
      <c r="S112" s="11">
        <v>6</v>
      </c>
    </row>
    <row r="113" spans="2:19" x14ac:dyDescent="0.25">
      <c r="B113" s="16">
        <v>1</v>
      </c>
      <c r="C113" s="11" t="s">
        <v>19</v>
      </c>
      <c r="D113" s="138">
        <f>'0 days'!$E$8+'0-30 days'!$E$8+'31-60 days'!$E$8</f>
        <v>0</v>
      </c>
      <c r="E113" s="10">
        <f t="shared" si="82"/>
        <v>0</v>
      </c>
      <c r="F113" s="134">
        <f t="shared" si="83"/>
        <v>7.9621047222867447E-2</v>
      </c>
      <c r="G113" s="8">
        <f>IFERROR(VLOOKUP(B113,EFA!$AC$2:$AD$7,2,0),EFA!$AD$8)</f>
        <v>1.1479621662027979</v>
      </c>
      <c r="H113" s="129">
        <f>LGD!D10</f>
        <v>0.4</v>
      </c>
      <c r="I113" s="10">
        <f t="shared" si="84"/>
        <v>0</v>
      </c>
      <c r="J113" s="41">
        <f t="shared" si="85"/>
        <v>0.93969748915028861</v>
      </c>
      <c r="K113" s="274">
        <f t="shared" si="86"/>
        <v>0</v>
      </c>
      <c r="M113" s="11">
        <f t="shared" si="80"/>
        <v>48</v>
      </c>
      <c r="N113" s="11">
        <v>1</v>
      </c>
      <c r="O113" s="21">
        <f t="shared" si="87"/>
        <v>0.125041534971747</v>
      </c>
      <c r="P113" s="43">
        <f t="shared" si="81"/>
        <v>2.6582049359876112E-2</v>
      </c>
      <c r="Q113" s="141">
        <f t="shared" si="88"/>
        <v>42</v>
      </c>
      <c r="R113" s="43">
        <f t="shared" si="89"/>
        <v>0.90046695963687184</v>
      </c>
      <c r="S113" s="11">
        <v>6</v>
      </c>
    </row>
    <row r="114" spans="2:19" x14ac:dyDescent="0.25">
      <c r="B114" s="16">
        <v>1</v>
      </c>
      <c r="C114" s="11" t="s">
        <v>20</v>
      </c>
      <c r="D114" s="138">
        <f>'0 days'!$L$8+'0-30 days'!$L$8+'31-60 days'!$L$8</f>
        <v>792027.13599999191</v>
      </c>
      <c r="E114" s="10">
        <f t="shared" si="82"/>
        <v>713194.26710381196</v>
      </c>
      <c r="F114" s="134">
        <f t="shared" si="83"/>
        <v>7.9621047222867447E-2</v>
      </c>
      <c r="G114" s="8">
        <f>IFERROR(VLOOKUP(B114,EFA!$AC$2:$AD$7,2,0),EFA!$AD$8)</f>
        <v>1.1479621662027979</v>
      </c>
      <c r="H114" s="129">
        <f>LGD!D11</f>
        <v>0.6</v>
      </c>
      <c r="I114" s="10">
        <f t="shared" si="84"/>
        <v>39112.407979066083</v>
      </c>
      <c r="J114" s="41">
        <f t="shared" si="85"/>
        <v>0.93969748915028861</v>
      </c>
      <c r="K114" s="274">
        <f t="shared" si="86"/>
        <v>36753.831572550116</v>
      </c>
      <c r="M114" s="11">
        <f t="shared" si="80"/>
        <v>48</v>
      </c>
      <c r="N114" s="11">
        <v>1</v>
      </c>
      <c r="O114" s="21">
        <f t="shared" si="87"/>
        <v>0.125041534971747</v>
      </c>
      <c r="P114" s="43">
        <f t="shared" si="81"/>
        <v>2.6582049359876112E-2</v>
      </c>
      <c r="Q114" s="141">
        <f t="shared" si="88"/>
        <v>42</v>
      </c>
      <c r="R114" s="43">
        <f t="shared" si="89"/>
        <v>0.90046695963687184</v>
      </c>
      <c r="S114" s="11">
        <v>6</v>
      </c>
    </row>
    <row r="116" spans="2:19" x14ac:dyDescent="0.25">
      <c r="B116" t="s">
        <v>68</v>
      </c>
      <c r="C116" s="40" t="s">
        <v>9</v>
      </c>
      <c r="D116" s="40">
        <v>4</v>
      </c>
      <c r="E116" s="44" t="s">
        <v>26</v>
      </c>
      <c r="F116" s="44" t="s">
        <v>39</v>
      </c>
      <c r="G116" s="44" t="s">
        <v>27</v>
      </c>
      <c r="H116" s="44" t="s">
        <v>28</v>
      </c>
      <c r="I116" s="44" t="s">
        <v>29</v>
      </c>
      <c r="J116" s="44" t="s">
        <v>30</v>
      </c>
      <c r="K116" s="42" t="s">
        <v>31</v>
      </c>
      <c r="M116" s="42" t="s">
        <v>32</v>
      </c>
      <c r="N116" s="42" t="s">
        <v>33</v>
      </c>
      <c r="O116" s="42" t="s">
        <v>34</v>
      </c>
      <c r="P116" s="42" t="s">
        <v>35</v>
      </c>
      <c r="Q116" s="42" t="s">
        <v>36</v>
      </c>
      <c r="R116" s="42" t="s">
        <v>37</v>
      </c>
      <c r="S116" s="42" t="s">
        <v>38</v>
      </c>
    </row>
    <row r="117" spans="2:19" x14ac:dyDescent="0.25">
      <c r="B117" s="16">
        <v>2</v>
      </c>
      <c r="C117" s="11" t="s">
        <v>12</v>
      </c>
      <c r="D117" s="139"/>
      <c r="E117" s="10">
        <f>D106*R117</f>
        <v>0</v>
      </c>
      <c r="F117" s="134">
        <f>$E$4-$D$4</f>
        <v>2.6741122003578519E-2</v>
      </c>
      <c r="G117" s="8">
        <f>IFERROR(VLOOKUP(B117,EFA!$AC$2:$AD$7,2,0),EFA!$AD$8)</f>
        <v>1.0690110110560367</v>
      </c>
      <c r="H117" s="129">
        <f>LGD!D3</f>
        <v>0</v>
      </c>
      <c r="I117" s="10">
        <f>E117*F117*G117*H117</f>
        <v>0</v>
      </c>
      <c r="J117" s="41">
        <f>1/((1+($O$16/12))^(M117-Q117))</f>
        <v>0.82978236227803737</v>
      </c>
      <c r="K117" s="274">
        <f>I117*J117</f>
        <v>0</v>
      </c>
      <c r="M117" s="11">
        <f>$D$116*$O$12</f>
        <v>48</v>
      </c>
      <c r="N117" s="11">
        <v>1</v>
      </c>
      <c r="O117" s="21">
        <f>$O$16</f>
        <v>0.125041534971747</v>
      </c>
      <c r="P117" s="43">
        <f t="shared" ref="P117:P125" si="90">PMT(O117/12,M117,-N117,0,0)</f>
        <v>2.6582049359876112E-2</v>
      </c>
      <c r="Q117" s="141">
        <f>M117-S117</f>
        <v>30</v>
      </c>
      <c r="R117" s="43">
        <f>PV(O117/12,Q117,-P117,0,0)</f>
        <v>0.68182921380456241</v>
      </c>
      <c r="S117" s="11">
        <f>12+6</f>
        <v>18</v>
      </c>
    </row>
    <row r="118" spans="2:19" x14ac:dyDescent="0.25">
      <c r="B118" s="16">
        <v>2</v>
      </c>
      <c r="C118" s="11" t="s">
        <v>13</v>
      </c>
      <c r="D118" s="139"/>
      <c r="E118" s="10">
        <f t="shared" ref="E118:E125" si="91">D107*R118</f>
        <v>125235214.3038758</v>
      </c>
      <c r="F118" s="134">
        <f t="shared" ref="F118:F125" si="92">$E$4-$D$4</f>
        <v>2.6741122003578519E-2</v>
      </c>
      <c r="G118" s="8">
        <f>IFERROR(VLOOKUP(B118,EFA!$AC$2:$AD$7,2,0),EFA!$AD$8)</f>
        <v>1.0690110110560367</v>
      </c>
      <c r="H118" s="129">
        <f>LGD!D4</f>
        <v>0.6</v>
      </c>
      <c r="I118" s="10">
        <f t="shared" ref="I118:I125" si="93">E118*F118*G118*H118</f>
        <v>2148025.9200575911</v>
      </c>
      <c r="J118" s="41">
        <f t="shared" ref="J118:J125" si="94">1/((1+($O$16/12))^(M118-Q118))</f>
        <v>0.82978236227803737</v>
      </c>
      <c r="K118" s="274">
        <f t="shared" ref="K118:K125" si="95">I118*J118</f>
        <v>1782394.0221798425</v>
      </c>
      <c r="M118" s="11">
        <f t="shared" ref="M118:M125" si="96">$D$105*$O$12</f>
        <v>48</v>
      </c>
      <c r="N118" s="11">
        <v>1</v>
      </c>
      <c r="O118" s="21">
        <f t="shared" ref="O118:O125" si="97">$O$16</f>
        <v>0.125041534971747</v>
      </c>
      <c r="P118" s="43">
        <f t="shared" si="90"/>
        <v>2.6582049359876112E-2</v>
      </c>
      <c r="Q118" s="141">
        <f t="shared" ref="Q118:Q125" si="98">M118-S118</f>
        <v>30</v>
      </c>
      <c r="R118" s="43">
        <f t="shared" ref="R118:R125" si="99">PV(O118/12,Q118,-P118,0,0)</f>
        <v>0.68182921380456241</v>
      </c>
      <c r="S118" s="11">
        <f t="shared" ref="S118:S125" si="100">12+6</f>
        <v>18</v>
      </c>
    </row>
    <row r="119" spans="2:19" x14ac:dyDescent="0.25">
      <c r="B119" s="16">
        <v>2</v>
      </c>
      <c r="C119" s="11" t="s">
        <v>14</v>
      </c>
      <c r="D119" s="139"/>
      <c r="E119" s="10">
        <f t="shared" si="91"/>
        <v>0</v>
      </c>
      <c r="F119" s="134">
        <f t="shared" si="92"/>
        <v>2.6741122003578519E-2</v>
      </c>
      <c r="G119" s="8">
        <f>IFERROR(VLOOKUP(B119,EFA!$AC$2:$AD$7,2,0),EFA!$AD$8)</f>
        <v>1.0690110110560367</v>
      </c>
      <c r="H119" s="129">
        <f>LGD!D5</f>
        <v>0.10763423667737435</v>
      </c>
      <c r="I119" s="10">
        <f t="shared" si="93"/>
        <v>0</v>
      </c>
      <c r="J119" s="41">
        <f t="shared" si="94"/>
        <v>0.82978236227803737</v>
      </c>
      <c r="K119" s="274">
        <f t="shared" si="95"/>
        <v>0</v>
      </c>
      <c r="M119" s="11">
        <f t="shared" si="96"/>
        <v>48</v>
      </c>
      <c r="N119" s="11">
        <v>1</v>
      </c>
      <c r="O119" s="21">
        <f t="shared" si="97"/>
        <v>0.125041534971747</v>
      </c>
      <c r="P119" s="43">
        <f t="shared" si="90"/>
        <v>2.6582049359876112E-2</v>
      </c>
      <c r="Q119" s="141">
        <f t="shared" si="98"/>
        <v>30</v>
      </c>
      <c r="R119" s="43">
        <f t="shared" si="99"/>
        <v>0.68182921380456241</v>
      </c>
      <c r="S119" s="11">
        <f t="shared" si="100"/>
        <v>18</v>
      </c>
    </row>
    <row r="120" spans="2:19" x14ac:dyDescent="0.25">
      <c r="B120" s="16">
        <v>2</v>
      </c>
      <c r="C120" s="11" t="s">
        <v>15</v>
      </c>
      <c r="D120" s="139"/>
      <c r="E120" s="10">
        <f t="shared" si="91"/>
        <v>301592715.1564849</v>
      </c>
      <c r="F120" s="134">
        <f t="shared" si="92"/>
        <v>2.6741122003578519E-2</v>
      </c>
      <c r="G120" s="8">
        <f>IFERROR(VLOOKUP(B120,EFA!$AC$2:$AD$7,2,0),EFA!$AD$8)</f>
        <v>1.0690110110560367</v>
      </c>
      <c r="H120" s="129">
        <f>LGD!D6</f>
        <v>0.31756987991080204</v>
      </c>
      <c r="I120" s="10">
        <f t="shared" si="93"/>
        <v>2737927.575943897</v>
      </c>
      <c r="J120" s="41">
        <f t="shared" si="94"/>
        <v>0.82978236227803737</v>
      </c>
      <c r="K120" s="274">
        <f t="shared" si="95"/>
        <v>2271884.0117129073</v>
      </c>
      <c r="M120" s="11">
        <f t="shared" si="96"/>
        <v>48</v>
      </c>
      <c r="N120" s="11">
        <v>1</v>
      </c>
      <c r="O120" s="21">
        <f t="shared" si="97"/>
        <v>0.125041534971747</v>
      </c>
      <c r="P120" s="43">
        <f t="shared" si="90"/>
        <v>2.6582049359876112E-2</v>
      </c>
      <c r="Q120" s="141">
        <f t="shared" si="98"/>
        <v>30</v>
      </c>
      <c r="R120" s="43">
        <f t="shared" si="99"/>
        <v>0.68182921380456241</v>
      </c>
      <c r="S120" s="11">
        <f t="shared" si="100"/>
        <v>18</v>
      </c>
    </row>
    <row r="121" spans="2:19" x14ac:dyDescent="0.25">
      <c r="B121" s="16">
        <v>2</v>
      </c>
      <c r="C121" s="11" t="s">
        <v>16</v>
      </c>
      <c r="D121" s="139"/>
      <c r="E121" s="10">
        <f t="shared" si="91"/>
        <v>1827382.1897435009</v>
      </c>
      <c r="F121" s="134">
        <f t="shared" si="92"/>
        <v>2.6741122003578519E-2</v>
      </c>
      <c r="G121" s="8">
        <f>IFERROR(VLOOKUP(B121,EFA!$AC$2:$AD$7,2,0),EFA!$AD$8)</f>
        <v>1.0690110110560367</v>
      </c>
      <c r="H121" s="129">
        <f>LGD!D7</f>
        <v>0.35327139683478781</v>
      </c>
      <c r="I121" s="10">
        <f t="shared" si="93"/>
        <v>18454.388850647902</v>
      </c>
      <c r="J121" s="41">
        <f t="shared" si="94"/>
        <v>0.82978236227803737</v>
      </c>
      <c r="K121" s="274">
        <f t="shared" si="95"/>
        <v>15313.12637488809</v>
      </c>
      <c r="M121" s="11">
        <f t="shared" si="96"/>
        <v>48</v>
      </c>
      <c r="N121" s="11">
        <v>1</v>
      </c>
      <c r="O121" s="21">
        <f t="shared" si="97"/>
        <v>0.125041534971747</v>
      </c>
      <c r="P121" s="43">
        <f t="shared" si="90"/>
        <v>2.6582049359876112E-2</v>
      </c>
      <c r="Q121" s="141">
        <f t="shared" si="98"/>
        <v>30</v>
      </c>
      <c r="R121" s="43">
        <f t="shared" si="99"/>
        <v>0.68182921380456241</v>
      </c>
      <c r="S121" s="11">
        <f t="shared" si="100"/>
        <v>18</v>
      </c>
    </row>
    <row r="122" spans="2:19" x14ac:dyDescent="0.25">
      <c r="B122" s="16">
        <v>2</v>
      </c>
      <c r="C122" s="11" t="s">
        <v>17</v>
      </c>
      <c r="D122" s="139"/>
      <c r="E122" s="10">
        <f t="shared" si="91"/>
        <v>0</v>
      </c>
      <c r="F122" s="134">
        <f t="shared" si="92"/>
        <v>2.6741122003578519E-2</v>
      </c>
      <c r="G122" s="8">
        <f>IFERROR(VLOOKUP(B122,EFA!$AC$2:$AD$7,2,0),EFA!$AD$8)</f>
        <v>1.0690110110560367</v>
      </c>
      <c r="H122" s="129">
        <f>LGD!D8</f>
        <v>4.6364209605119888E-2</v>
      </c>
      <c r="I122" s="10">
        <f t="shared" si="93"/>
        <v>0</v>
      </c>
      <c r="J122" s="41">
        <f t="shared" si="94"/>
        <v>0.82978236227803737</v>
      </c>
      <c r="K122" s="274">
        <f t="shared" si="95"/>
        <v>0</v>
      </c>
      <c r="M122" s="11">
        <f t="shared" si="96"/>
        <v>48</v>
      </c>
      <c r="N122" s="11">
        <v>1</v>
      </c>
      <c r="O122" s="21">
        <f t="shared" si="97"/>
        <v>0.125041534971747</v>
      </c>
      <c r="P122" s="43">
        <f t="shared" si="90"/>
        <v>2.6582049359876112E-2</v>
      </c>
      <c r="Q122" s="141">
        <f t="shared" si="98"/>
        <v>30</v>
      </c>
      <c r="R122" s="43">
        <f t="shared" si="99"/>
        <v>0.68182921380456241</v>
      </c>
      <c r="S122" s="11">
        <f t="shared" si="100"/>
        <v>18</v>
      </c>
    </row>
    <row r="123" spans="2:19" x14ac:dyDescent="0.25">
      <c r="B123" s="16">
        <v>2</v>
      </c>
      <c r="C123" s="11" t="s">
        <v>18</v>
      </c>
      <c r="D123" s="139"/>
      <c r="E123" s="10" t="e">
        <f t="shared" si="91"/>
        <v>#N/A</v>
      </c>
      <c r="F123" s="134">
        <f t="shared" si="92"/>
        <v>2.6741122003578519E-2</v>
      </c>
      <c r="G123" s="8">
        <f>IFERROR(VLOOKUP(B123,EFA!$AC$2:$AD$7,2,0),EFA!$AD$8)</f>
        <v>1.0690110110560367</v>
      </c>
      <c r="H123" s="129">
        <f>LGD!D9</f>
        <v>0.5</v>
      </c>
      <c r="I123" s="10" t="e">
        <f t="shared" si="93"/>
        <v>#N/A</v>
      </c>
      <c r="J123" s="41">
        <f t="shared" si="94"/>
        <v>0.82978236227803737</v>
      </c>
      <c r="K123" s="274" t="e">
        <f t="shared" si="95"/>
        <v>#N/A</v>
      </c>
      <c r="M123" s="11">
        <f t="shared" si="96"/>
        <v>48</v>
      </c>
      <c r="N123" s="11">
        <v>1</v>
      </c>
      <c r="O123" s="21">
        <f t="shared" si="97"/>
        <v>0.125041534971747</v>
      </c>
      <c r="P123" s="43">
        <f t="shared" si="90"/>
        <v>2.6582049359876112E-2</v>
      </c>
      <c r="Q123" s="141">
        <f t="shared" si="98"/>
        <v>30</v>
      </c>
      <c r="R123" s="43">
        <f t="shared" si="99"/>
        <v>0.68182921380456241</v>
      </c>
      <c r="S123" s="11">
        <f t="shared" si="100"/>
        <v>18</v>
      </c>
    </row>
    <row r="124" spans="2:19" x14ac:dyDescent="0.25">
      <c r="B124" s="16">
        <v>2</v>
      </c>
      <c r="C124" s="11" t="s">
        <v>19</v>
      </c>
      <c r="D124" s="139"/>
      <c r="E124" s="10">
        <f t="shared" si="91"/>
        <v>0</v>
      </c>
      <c r="F124" s="134">
        <f t="shared" si="92"/>
        <v>2.6741122003578519E-2</v>
      </c>
      <c r="G124" s="8">
        <f>IFERROR(VLOOKUP(B124,EFA!$AC$2:$AD$7,2,0),EFA!$AD$8)</f>
        <v>1.0690110110560367</v>
      </c>
      <c r="H124" s="129">
        <f>LGD!D10</f>
        <v>0.4</v>
      </c>
      <c r="I124" s="10">
        <f t="shared" si="93"/>
        <v>0</v>
      </c>
      <c r="J124" s="41">
        <f t="shared" si="94"/>
        <v>0.82978236227803737</v>
      </c>
      <c r="K124" s="274">
        <f t="shared" si="95"/>
        <v>0</v>
      </c>
      <c r="M124" s="11">
        <f t="shared" si="96"/>
        <v>48</v>
      </c>
      <c r="N124" s="11">
        <v>1</v>
      </c>
      <c r="O124" s="21">
        <f t="shared" si="97"/>
        <v>0.125041534971747</v>
      </c>
      <c r="P124" s="43">
        <f t="shared" si="90"/>
        <v>2.6582049359876112E-2</v>
      </c>
      <c r="Q124" s="141">
        <f t="shared" si="98"/>
        <v>30</v>
      </c>
      <c r="R124" s="43">
        <f t="shared" si="99"/>
        <v>0.68182921380456241</v>
      </c>
      <c r="S124" s="11">
        <f t="shared" si="100"/>
        <v>18</v>
      </c>
    </row>
    <row r="125" spans="2:19" x14ac:dyDescent="0.25">
      <c r="B125" s="16">
        <v>2</v>
      </c>
      <c r="C125" s="11" t="s">
        <v>20</v>
      </c>
      <c r="D125" s="139"/>
      <c r="E125" s="10">
        <f t="shared" si="91"/>
        <v>540027.23945075367</v>
      </c>
      <c r="F125" s="134">
        <f t="shared" si="92"/>
        <v>2.6741122003578519E-2</v>
      </c>
      <c r="G125" s="8">
        <f>IFERROR(VLOOKUP(B125,EFA!$AC$2:$AD$7,2,0),EFA!$AD$8)</f>
        <v>1.0690110110560367</v>
      </c>
      <c r="H125" s="129">
        <f>LGD!D11</f>
        <v>0.6</v>
      </c>
      <c r="I125" s="10">
        <f t="shared" si="93"/>
        <v>9262.510663036941</v>
      </c>
      <c r="J125" s="41">
        <f t="shared" si="94"/>
        <v>0.82978236227803737</v>
      </c>
      <c r="K125" s="274">
        <f t="shared" si="95"/>
        <v>7685.8679786003031</v>
      </c>
      <c r="M125" s="11">
        <f t="shared" si="96"/>
        <v>48</v>
      </c>
      <c r="N125" s="11">
        <v>1</v>
      </c>
      <c r="O125" s="21">
        <f t="shared" si="97"/>
        <v>0.125041534971747</v>
      </c>
      <c r="P125" s="43">
        <f t="shared" si="90"/>
        <v>2.6582049359876112E-2</v>
      </c>
      <c r="Q125" s="141">
        <f t="shared" si="98"/>
        <v>30</v>
      </c>
      <c r="R125" s="43">
        <f t="shared" si="99"/>
        <v>0.68182921380456241</v>
      </c>
      <c r="S125" s="11">
        <f t="shared" si="100"/>
        <v>18</v>
      </c>
    </row>
    <row r="127" spans="2:19" x14ac:dyDescent="0.25">
      <c r="B127" t="s">
        <v>68</v>
      </c>
      <c r="C127" s="40" t="s">
        <v>9</v>
      </c>
      <c r="D127" s="40">
        <v>4</v>
      </c>
      <c r="E127" s="44" t="s">
        <v>26</v>
      </c>
      <c r="F127" s="44" t="s">
        <v>39</v>
      </c>
      <c r="G127" s="44" t="s">
        <v>27</v>
      </c>
      <c r="H127" s="44" t="s">
        <v>28</v>
      </c>
      <c r="I127" s="44" t="s">
        <v>29</v>
      </c>
      <c r="J127" s="44" t="s">
        <v>30</v>
      </c>
      <c r="K127" s="42" t="s">
        <v>31</v>
      </c>
      <c r="M127" s="42" t="s">
        <v>32</v>
      </c>
      <c r="N127" s="42" t="s">
        <v>33</v>
      </c>
      <c r="O127" s="42" t="s">
        <v>34</v>
      </c>
      <c r="P127" s="42" t="s">
        <v>35</v>
      </c>
      <c r="Q127" s="42" t="s">
        <v>36</v>
      </c>
      <c r="R127" s="42" t="s">
        <v>37</v>
      </c>
      <c r="S127" s="42" t="s">
        <v>38</v>
      </c>
    </row>
    <row r="128" spans="2:19" x14ac:dyDescent="0.25">
      <c r="B128" s="16">
        <v>3</v>
      </c>
      <c r="C128" s="11" t="s">
        <v>12</v>
      </c>
      <c r="D128" s="139"/>
      <c r="E128" s="10">
        <f>D106*R128</f>
        <v>0</v>
      </c>
      <c r="F128" s="134">
        <f>$F$4-$E$4</f>
        <v>1.1964979013704136E-2</v>
      </c>
      <c r="G128" s="8">
        <f>IFERROR(VLOOKUP(B128,EFA!$AC$2:$AD$7,2,0),EFA!$AD$8)</f>
        <v>1.0316769748200696</v>
      </c>
      <c r="H128" s="129">
        <f>LGD!D3</f>
        <v>0</v>
      </c>
      <c r="I128" s="10">
        <f>E128*F128*G128*H128</f>
        <v>0</v>
      </c>
      <c r="J128" s="41">
        <f>1/((1+($O$16/12))^(M128-Q128))</f>
        <v>0.73272385708971499</v>
      </c>
      <c r="K128" s="274">
        <f>I128*J128</f>
        <v>0</v>
      </c>
      <c r="M128" s="11">
        <f t="shared" ref="M128:M136" si="101">$D$127*$O$12</f>
        <v>48</v>
      </c>
      <c r="N128" s="11">
        <v>1</v>
      </c>
      <c r="O128" s="21">
        <f>$O$16</f>
        <v>0.125041534971747</v>
      </c>
      <c r="P128" s="43">
        <f t="shared" ref="P128:P136" si="102">PMT(O128/12,M128,-N128,0,0)</f>
        <v>2.6582049359876112E-2</v>
      </c>
      <c r="Q128" s="141">
        <f>M128-S128</f>
        <v>18</v>
      </c>
      <c r="R128" s="43">
        <f>PV(O128/12,Q128,-P128,0,0)</f>
        <v>0.43423014429908402</v>
      </c>
      <c r="S128" s="11">
        <f>12+12+6</f>
        <v>30</v>
      </c>
    </row>
    <row r="129" spans="2:19" x14ac:dyDescent="0.25">
      <c r="B129" s="16">
        <v>3</v>
      </c>
      <c r="C129" s="11" t="s">
        <v>13</v>
      </c>
      <c r="D129" s="139"/>
      <c r="E129" s="10">
        <f t="shared" ref="E129:E136" si="103">D107*R129</f>
        <v>79757370.434535667</v>
      </c>
      <c r="F129" s="134">
        <f t="shared" ref="F129:F136" si="104">$F$4-$E$4</f>
        <v>1.1964979013704136E-2</v>
      </c>
      <c r="G129" s="8">
        <f>IFERROR(VLOOKUP(B129,EFA!$AC$2:$AD$7,2,0),EFA!$AD$8)</f>
        <v>1.0316769748200696</v>
      </c>
      <c r="H129" s="129">
        <f>LGD!D4</f>
        <v>0.6</v>
      </c>
      <c r="I129" s="10">
        <f t="shared" ref="I129:I136" si="105">E129*F129*G129*H129</f>
        <v>590714.67028095934</v>
      </c>
      <c r="J129" s="41">
        <f t="shared" ref="J129:J136" si="106">1/((1+($O$16/12))^(M129-Q129))</f>
        <v>0.73272385708971499</v>
      </c>
      <c r="K129" s="274">
        <f t="shared" ref="K129:K136" si="107">I129*J129</f>
        <v>432830.73164774379</v>
      </c>
      <c r="M129" s="11">
        <f t="shared" si="101"/>
        <v>48</v>
      </c>
      <c r="N129" s="11">
        <v>1</v>
      </c>
      <c r="O129" s="21">
        <f t="shared" ref="O129:O136" si="108">$O$16</f>
        <v>0.125041534971747</v>
      </c>
      <c r="P129" s="43">
        <f t="shared" si="102"/>
        <v>2.6582049359876112E-2</v>
      </c>
      <c r="Q129" s="141">
        <f t="shared" ref="Q129:Q136" si="109">M129-S129</f>
        <v>18</v>
      </c>
      <c r="R129" s="43">
        <f t="shared" ref="R129:R136" si="110">PV(O129/12,Q129,-P129,0,0)</f>
        <v>0.43423014429908402</v>
      </c>
      <c r="S129" s="11">
        <f t="shared" ref="S129:S136" si="111">12+12+6</f>
        <v>30</v>
      </c>
    </row>
    <row r="130" spans="2:19" x14ac:dyDescent="0.25">
      <c r="B130" s="16">
        <v>3</v>
      </c>
      <c r="C130" s="11" t="s">
        <v>14</v>
      </c>
      <c r="D130" s="139"/>
      <c r="E130" s="10">
        <f t="shared" si="103"/>
        <v>0</v>
      </c>
      <c r="F130" s="134">
        <f t="shared" si="104"/>
        <v>1.1964979013704136E-2</v>
      </c>
      <c r="G130" s="8">
        <f>IFERROR(VLOOKUP(B130,EFA!$AC$2:$AD$7,2,0),EFA!$AD$8)</f>
        <v>1.0316769748200696</v>
      </c>
      <c r="H130" s="129">
        <f>LGD!D5</f>
        <v>0.10763423667737435</v>
      </c>
      <c r="I130" s="10">
        <f t="shared" si="105"/>
        <v>0</v>
      </c>
      <c r="J130" s="41">
        <f t="shared" si="106"/>
        <v>0.73272385708971499</v>
      </c>
      <c r="K130" s="274">
        <f t="shared" si="107"/>
        <v>0</v>
      </c>
      <c r="M130" s="11">
        <f t="shared" si="101"/>
        <v>48</v>
      </c>
      <c r="N130" s="11">
        <v>1</v>
      </c>
      <c r="O130" s="21">
        <f t="shared" si="108"/>
        <v>0.125041534971747</v>
      </c>
      <c r="P130" s="43">
        <f t="shared" si="102"/>
        <v>2.6582049359876112E-2</v>
      </c>
      <c r="Q130" s="141">
        <f t="shared" si="109"/>
        <v>18</v>
      </c>
      <c r="R130" s="43">
        <f t="shared" si="110"/>
        <v>0.43423014429908402</v>
      </c>
      <c r="S130" s="11">
        <f t="shared" si="111"/>
        <v>30</v>
      </c>
    </row>
    <row r="131" spans="2:19" x14ac:dyDescent="0.25">
      <c r="B131" s="16">
        <v>3</v>
      </c>
      <c r="C131" s="11" t="s">
        <v>15</v>
      </c>
      <c r="D131" s="139"/>
      <c r="E131" s="10">
        <f t="shared" si="103"/>
        <v>192072509.61160952</v>
      </c>
      <c r="F131" s="134">
        <f t="shared" si="104"/>
        <v>1.1964979013704136E-2</v>
      </c>
      <c r="G131" s="8">
        <f>IFERROR(VLOOKUP(B131,EFA!$AC$2:$AD$7,2,0),EFA!$AD$8)</f>
        <v>1.0316769748200696</v>
      </c>
      <c r="H131" s="129">
        <f>LGD!D6</f>
        <v>0.31756987991080204</v>
      </c>
      <c r="I131" s="10">
        <f t="shared" si="105"/>
        <v>752939.69694438437</v>
      </c>
      <c r="J131" s="41">
        <f t="shared" si="106"/>
        <v>0.73272385708971499</v>
      </c>
      <c r="K131" s="274">
        <f t="shared" si="107"/>
        <v>551696.87890105043</v>
      </c>
      <c r="M131" s="11">
        <f t="shared" si="101"/>
        <v>48</v>
      </c>
      <c r="N131" s="11">
        <v>1</v>
      </c>
      <c r="O131" s="21">
        <f t="shared" si="108"/>
        <v>0.125041534971747</v>
      </c>
      <c r="P131" s="43">
        <f t="shared" si="102"/>
        <v>2.6582049359876112E-2</v>
      </c>
      <c r="Q131" s="141">
        <f t="shared" si="109"/>
        <v>18</v>
      </c>
      <c r="R131" s="43">
        <f t="shared" si="110"/>
        <v>0.43423014429908402</v>
      </c>
      <c r="S131" s="11">
        <f t="shared" si="111"/>
        <v>30</v>
      </c>
    </row>
    <row r="132" spans="2:19" x14ac:dyDescent="0.25">
      <c r="B132" s="16">
        <v>3</v>
      </c>
      <c r="C132" s="11" t="s">
        <v>16</v>
      </c>
      <c r="D132" s="139"/>
      <c r="E132" s="10">
        <f t="shared" si="103"/>
        <v>1163787.6698098541</v>
      </c>
      <c r="F132" s="134">
        <f t="shared" si="104"/>
        <v>1.1964979013704136E-2</v>
      </c>
      <c r="G132" s="8">
        <f>IFERROR(VLOOKUP(B132,EFA!$AC$2:$AD$7,2,0),EFA!$AD$8)</f>
        <v>1.0316769748200696</v>
      </c>
      <c r="H132" s="129">
        <f>LGD!D7</f>
        <v>0.35327139683478781</v>
      </c>
      <c r="I132" s="10">
        <f t="shared" si="105"/>
        <v>5075.0217319792928</v>
      </c>
      <c r="J132" s="41">
        <f t="shared" si="106"/>
        <v>0.73272385708971499</v>
      </c>
      <c r="K132" s="274">
        <f t="shared" si="107"/>
        <v>3718.5894982699933</v>
      </c>
      <c r="M132" s="11">
        <f t="shared" si="101"/>
        <v>48</v>
      </c>
      <c r="N132" s="11">
        <v>1</v>
      </c>
      <c r="O132" s="21">
        <f t="shared" si="108"/>
        <v>0.125041534971747</v>
      </c>
      <c r="P132" s="43">
        <f t="shared" si="102"/>
        <v>2.6582049359876112E-2</v>
      </c>
      <c r="Q132" s="141">
        <f t="shared" si="109"/>
        <v>18</v>
      </c>
      <c r="R132" s="43">
        <f t="shared" si="110"/>
        <v>0.43423014429908402</v>
      </c>
      <c r="S132" s="11">
        <f t="shared" si="111"/>
        <v>30</v>
      </c>
    </row>
    <row r="133" spans="2:19" x14ac:dyDescent="0.25">
      <c r="B133" s="16">
        <v>3</v>
      </c>
      <c r="C133" s="11" t="s">
        <v>17</v>
      </c>
      <c r="D133" s="139"/>
      <c r="E133" s="10">
        <f t="shared" si="103"/>
        <v>0</v>
      </c>
      <c r="F133" s="134">
        <f t="shared" si="104"/>
        <v>1.1964979013704136E-2</v>
      </c>
      <c r="G133" s="8">
        <f>IFERROR(VLOOKUP(B133,EFA!$AC$2:$AD$7,2,0),EFA!$AD$8)</f>
        <v>1.0316769748200696</v>
      </c>
      <c r="H133" s="129">
        <f>LGD!D8</f>
        <v>4.6364209605119888E-2</v>
      </c>
      <c r="I133" s="10">
        <f t="shared" si="105"/>
        <v>0</v>
      </c>
      <c r="J133" s="41">
        <f t="shared" si="106"/>
        <v>0.73272385708971499</v>
      </c>
      <c r="K133" s="274">
        <f t="shared" si="107"/>
        <v>0</v>
      </c>
      <c r="M133" s="11">
        <f t="shared" si="101"/>
        <v>48</v>
      </c>
      <c r="N133" s="11">
        <v>1</v>
      </c>
      <c r="O133" s="21">
        <f t="shared" si="108"/>
        <v>0.125041534971747</v>
      </c>
      <c r="P133" s="43">
        <f t="shared" si="102"/>
        <v>2.6582049359876112E-2</v>
      </c>
      <c r="Q133" s="141">
        <f t="shared" si="109"/>
        <v>18</v>
      </c>
      <c r="R133" s="43">
        <f t="shared" si="110"/>
        <v>0.43423014429908402</v>
      </c>
      <c r="S133" s="11">
        <f t="shared" si="111"/>
        <v>30</v>
      </c>
    </row>
    <row r="134" spans="2:19" x14ac:dyDescent="0.25">
      <c r="B134" s="16">
        <v>3</v>
      </c>
      <c r="C134" s="11" t="s">
        <v>18</v>
      </c>
      <c r="D134" s="139"/>
      <c r="E134" s="10" t="e">
        <f t="shared" si="103"/>
        <v>#N/A</v>
      </c>
      <c r="F134" s="134">
        <f t="shared" si="104"/>
        <v>1.1964979013704136E-2</v>
      </c>
      <c r="G134" s="8">
        <f>IFERROR(VLOOKUP(B134,EFA!$AC$2:$AD$7,2,0),EFA!$AD$8)</f>
        <v>1.0316769748200696</v>
      </c>
      <c r="H134" s="129">
        <f>LGD!D9</f>
        <v>0.5</v>
      </c>
      <c r="I134" s="10" t="e">
        <f t="shared" si="105"/>
        <v>#N/A</v>
      </c>
      <c r="J134" s="41">
        <f t="shared" si="106"/>
        <v>0.73272385708971499</v>
      </c>
      <c r="K134" s="274" t="e">
        <f t="shared" si="107"/>
        <v>#N/A</v>
      </c>
      <c r="M134" s="11">
        <f t="shared" si="101"/>
        <v>48</v>
      </c>
      <c r="N134" s="11">
        <v>1</v>
      </c>
      <c r="O134" s="21">
        <f t="shared" si="108"/>
        <v>0.125041534971747</v>
      </c>
      <c r="P134" s="43">
        <f t="shared" si="102"/>
        <v>2.6582049359876112E-2</v>
      </c>
      <c r="Q134" s="141">
        <f t="shared" si="109"/>
        <v>18</v>
      </c>
      <c r="R134" s="43">
        <f t="shared" si="110"/>
        <v>0.43423014429908402</v>
      </c>
      <c r="S134" s="11">
        <f t="shared" si="111"/>
        <v>30</v>
      </c>
    </row>
    <row r="135" spans="2:19" x14ac:dyDescent="0.25">
      <c r="B135" s="16">
        <v>3</v>
      </c>
      <c r="C135" s="11" t="s">
        <v>19</v>
      </c>
      <c r="D135" s="139"/>
      <c r="E135" s="10">
        <f t="shared" si="103"/>
        <v>0</v>
      </c>
      <c r="F135" s="134">
        <f t="shared" si="104"/>
        <v>1.1964979013704136E-2</v>
      </c>
      <c r="G135" s="8">
        <f>IFERROR(VLOOKUP(B135,EFA!$AC$2:$AD$7,2,0),EFA!$AD$8)</f>
        <v>1.0316769748200696</v>
      </c>
      <c r="H135" s="129">
        <f>LGD!D10</f>
        <v>0.4</v>
      </c>
      <c r="I135" s="10">
        <f t="shared" si="105"/>
        <v>0</v>
      </c>
      <c r="J135" s="41">
        <f t="shared" si="106"/>
        <v>0.73272385708971499</v>
      </c>
      <c r="K135" s="274">
        <f t="shared" si="107"/>
        <v>0</v>
      </c>
      <c r="M135" s="11">
        <f t="shared" si="101"/>
        <v>48</v>
      </c>
      <c r="N135" s="11">
        <v>1</v>
      </c>
      <c r="O135" s="21">
        <f t="shared" si="108"/>
        <v>0.125041534971747</v>
      </c>
      <c r="P135" s="43">
        <f t="shared" si="102"/>
        <v>2.6582049359876112E-2</v>
      </c>
      <c r="Q135" s="141">
        <f t="shared" si="109"/>
        <v>18</v>
      </c>
      <c r="R135" s="43">
        <f t="shared" si="110"/>
        <v>0.43423014429908402</v>
      </c>
      <c r="S135" s="11">
        <f t="shared" si="111"/>
        <v>30</v>
      </c>
    </row>
    <row r="136" spans="2:19" x14ac:dyDescent="0.25">
      <c r="B136" s="16">
        <v>3</v>
      </c>
      <c r="C136" s="11" t="s">
        <v>20</v>
      </c>
      <c r="D136" s="139"/>
      <c r="E136" s="10">
        <f t="shared" si="103"/>
        <v>343922.05755406671</v>
      </c>
      <c r="F136" s="134">
        <f t="shared" si="104"/>
        <v>1.1964979013704136E-2</v>
      </c>
      <c r="G136" s="8">
        <f>IFERROR(VLOOKUP(B136,EFA!$AC$2:$AD$7,2,0),EFA!$AD$8)</f>
        <v>1.0316769748200696</v>
      </c>
      <c r="H136" s="129">
        <f>LGD!D11</f>
        <v>0.6</v>
      </c>
      <c r="I136" s="10">
        <f t="shared" si="105"/>
        <v>2547.2229553650081</v>
      </c>
      <c r="J136" s="41">
        <f t="shared" si="106"/>
        <v>0.73272385708971499</v>
      </c>
      <c r="K136" s="274">
        <f t="shared" si="107"/>
        <v>1866.4110287225117</v>
      </c>
      <c r="M136" s="11">
        <f t="shared" si="101"/>
        <v>48</v>
      </c>
      <c r="N136" s="11">
        <v>1</v>
      </c>
      <c r="O136" s="21">
        <f t="shared" si="108"/>
        <v>0.125041534971747</v>
      </c>
      <c r="P136" s="43">
        <f t="shared" si="102"/>
        <v>2.6582049359876112E-2</v>
      </c>
      <c r="Q136" s="141">
        <f t="shared" si="109"/>
        <v>18</v>
      </c>
      <c r="R136" s="43">
        <f t="shared" si="110"/>
        <v>0.43423014429908402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68</v>
      </c>
      <c r="C138" s="40" t="s">
        <v>9</v>
      </c>
      <c r="D138" s="40">
        <v>4</v>
      </c>
      <c r="E138" s="44" t="s">
        <v>26</v>
      </c>
      <c r="F138" s="44" t="s">
        <v>39</v>
      </c>
      <c r="G138" s="44" t="s">
        <v>27</v>
      </c>
      <c r="H138" s="44" t="s">
        <v>28</v>
      </c>
      <c r="I138" s="44" t="s">
        <v>29</v>
      </c>
      <c r="J138" s="44" t="s">
        <v>30</v>
      </c>
      <c r="K138" s="42" t="s">
        <v>31</v>
      </c>
      <c r="M138" s="42" t="s">
        <v>32</v>
      </c>
      <c r="N138" s="42" t="s">
        <v>33</v>
      </c>
      <c r="O138" s="42" t="s">
        <v>34</v>
      </c>
      <c r="P138" s="42" t="s">
        <v>35</v>
      </c>
      <c r="Q138" s="42" t="s">
        <v>36</v>
      </c>
      <c r="R138" s="42" t="s">
        <v>37</v>
      </c>
      <c r="S138" s="42" t="s">
        <v>38</v>
      </c>
    </row>
    <row r="139" spans="2:19" x14ac:dyDescent="0.25">
      <c r="B139" s="16">
        <v>4</v>
      </c>
      <c r="C139" s="11" t="s">
        <v>12</v>
      </c>
      <c r="D139" s="139"/>
      <c r="E139" s="10">
        <f>D106*R139</f>
        <v>0</v>
      </c>
      <c r="F139" s="134">
        <f>$G$4-$F$4</f>
        <v>6.8409795166940318E-3</v>
      </c>
      <c r="G139" s="8">
        <f>IFERROR(VLOOKUP(B139,EFA!$AC$2:$AD$7,2,0),EFA!$AD$8)</f>
        <v>1.0241967921812636</v>
      </c>
      <c r="H139" s="129">
        <f>LGD!D3</f>
        <v>0</v>
      </c>
      <c r="I139" s="10">
        <f>E139*F139*G139*H139</f>
        <v>0</v>
      </c>
      <c r="J139" s="41">
        <f>1/((1+($O$16/12))^(M139-Q139))</f>
        <v>0.64701815217486369</v>
      </c>
      <c r="K139" s="274">
        <f>I139*J139</f>
        <v>0</v>
      </c>
      <c r="M139" s="11">
        <f t="shared" ref="M139:M147" si="112">$D$127*$O$12</f>
        <v>48</v>
      </c>
      <c r="N139" s="11">
        <v>1</v>
      </c>
      <c r="O139" s="21">
        <f>$O$16</f>
        <v>0.125041534971747</v>
      </c>
      <c r="P139" s="43">
        <f t="shared" ref="P139:P147" si="113">PMT(O139/12,M139,-N139,0,0)</f>
        <v>2.6582049359876112E-2</v>
      </c>
      <c r="Q139" s="141">
        <f>M139-S139</f>
        <v>6</v>
      </c>
      <c r="R139" s="43">
        <f>PV(O139/12,Q139,-P139,0,0)</f>
        <v>0.1538334589664479</v>
      </c>
      <c r="S139" s="11">
        <f>12+12+12+6</f>
        <v>42</v>
      </c>
    </row>
    <row r="140" spans="2:19" x14ac:dyDescent="0.25">
      <c r="B140" s="16">
        <v>4</v>
      </c>
      <c r="C140" s="11" t="s">
        <v>13</v>
      </c>
      <c r="D140" s="139"/>
      <c r="E140" s="10">
        <f t="shared" ref="E140:E147" si="114">D107*R140</f>
        <v>28255413.248238668</v>
      </c>
      <c r="F140" s="134">
        <f t="shared" ref="F140:F147" si="115">$G$4-$F$4</f>
        <v>6.8409795166940318E-3</v>
      </c>
      <c r="G140" s="8">
        <f>IFERROR(VLOOKUP(B140,EFA!$AC$2:$AD$7,2,0),EFA!$AD$8)</f>
        <v>1.0241967921812636</v>
      </c>
      <c r="H140" s="129">
        <f>LGD!D4</f>
        <v>0.6</v>
      </c>
      <c r="I140" s="10">
        <f t="shared" ref="I140:I147" si="116">E140*F140*G140*H140</f>
        <v>118783.08901896884</v>
      </c>
      <c r="J140" s="41">
        <f t="shared" ref="J140:J147" si="117">1/((1+($O$16/12))^(M140-Q140))</f>
        <v>0.64701815217486369</v>
      </c>
      <c r="K140" s="274">
        <f t="shared" ref="K140:K147" si="118">I140*J140</f>
        <v>76854.814766675554</v>
      </c>
      <c r="M140" s="11">
        <f t="shared" si="112"/>
        <v>48</v>
      </c>
      <c r="N140" s="11">
        <v>1</v>
      </c>
      <c r="O140" s="21">
        <f t="shared" ref="O140:O147" si="119">$O$16</f>
        <v>0.125041534971747</v>
      </c>
      <c r="P140" s="43">
        <f t="shared" si="113"/>
        <v>2.6582049359876112E-2</v>
      </c>
      <c r="Q140" s="141">
        <f t="shared" ref="Q140:Q147" si="120">M140-S140</f>
        <v>6</v>
      </c>
      <c r="R140" s="43">
        <f t="shared" ref="R140:R147" si="121">PV(O140/12,Q140,-P140,0,0)</f>
        <v>0.1538334589664479</v>
      </c>
      <c r="S140" s="11">
        <f t="shared" ref="S140:S147" si="122">12+12+12+6</f>
        <v>42</v>
      </c>
    </row>
    <row r="141" spans="2:19" x14ac:dyDescent="0.25">
      <c r="B141" s="16">
        <v>4</v>
      </c>
      <c r="C141" s="11" t="s">
        <v>14</v>
      </c>
      <c r="D141" s="139"/>
      <c r="E141" s="10">
        <f t="shared" si="114"/>
        <v>0</v>
      </c>
      <c r="F141" s="134">
        <f t="shared" si="115"/>
        <v>6.8409795166940318E-3</v>
      </c>
      <c r="G141" s="8">
        <f>IFERROR(VLOOKUP(B141,EFA!$AC$2:$AD$7,2,0),EFA!$AD$8)</f>
        <v>1.0241967921812636</v>
      </c>
      <c r="H141" s="129">
        <f>LGD!D5</f>
        <v>0.10763423667737435</v>
      </c>
      <c r="I141" s="10">
        <f t="shared" si="116"/>
        <v>0</v>
      </c>
      <c r="J141" s="41">
        <f t="shared" si="117"/>
        <v>0.64701815217486369</v>
      </c>
      <c r="K141" s="274">
        <f t="shared" si="118"/>
        <v>0</v>
      </c>
      <c r="M141" s="11">
        <f t="shared" si="112"/>
        <v>48</v>
      </c>
      <c r="N141" s="11">
        <v>1</v>
      </c>
      <c r="O141" s="21">
        <f t="shared" si="119"/>
        <v>0.125041534971747</v>
      </c>
      <c r="P141" s="43">
        <f t="shared" si="113"/>
        <v>2.6582049359876112E-2</v>
      </c>
      <c r="Q141" s="141">
        <f t="shared" si="120"/>
        <v>6</v>
      </c>
      <c r="R141" s="43">
        <f t="shared" si="121"/>
        <v>0.1538334589664479</v>
      </c>
      <c r="S141" s="11">
        <f t="shared" si="122"/>
        <v>42</v>
      </c>
    </row>
    <row r="142" spans="2:19" x14ac:dyDescent="0.25">
      <c r="B142" s="16">
        <v>4</v>
      </c>
      <c r="C142" s="11" t="s">
        <v>15</v>
      </c>
      <c r="D142" s="139"/>
      <c r="E142" s="10">
        <f t="shared" si="114"/>
        <v>68044973.18723464</v>
      </c>
      <c r="F142" s="134">
        <f t="shared" si="115"/>
        <v>6.8409795166940318E-3</v>
      </c>
      <c r="G142" s="8">
        <f>IFERROR(VLOOKUP(B142,EFA!$AC$2:$AD$7,2,0),EFA!$AD$8)</f>
        <v>1.0241967921812636</v>
      </c>
      <c r="H142" s="129">
        <f>LGD!D6</f>
        <v>0.31756987991080204</v>
      </c>
      <c r="I142" s="10">
        <f t="shared" si="116"/>
        <v>151403.89691950919</v>
      </c>
      <c r="J142" s="41">
        <f t="shared" si="117"/>
        <v>0.64701815217486369</v>
      </c>
      <c r="K142" s="274">
        <f t="shared" si="118"/>
        <v>97961.069616934372</v>
      </c>
      <c r="M142" s="11">
        <f t="shared" si="112"/>
        <v>48</v>
      </c>
      <c r="N142" s="11">
        <v>1</v>
      </c>
      <c r="O142" s="21">
        <f t="shared" si="119"/>
        <v>0.125041534971747</v>
      </c>
      <c r="P142" s="43">
        <f t="shared" si="113"/>
        <v>2.6582049359876112E-2</v>
      </c>
      <c r="Q142" s="141">
        <f t="shared" si="120"/>
        <v>6</v>
      </c>
      <c r="R142" s="43">
        <f t="shared" si="121"/>
        <v>0.1538334589664479</v>
      </c>
      <c r="S142" s="11">
        <f t="shared" si="122"/>
        <v>42</v>
      </c>
    </row>
    <row r="143" spans="2:19" x14ac:dyDescent="0.25">
      <c r="B143" s="16">
        <v>4</v>
      </c>
      <c r="C143" s="11" t="s">
        <v>16</v>
      </c>
      <c r="D143" s="139"/>
      <c r="E143" s="10">
        <f t="shared" si="114"/>
        <v>412291.69623480208</v>
      </c>
      <c r="F143" s="134">
        <f t="shared" si="115"/>
        <v>6.8409795166940318E-3</v>
      </c>
      <c r="G143" s="8">
        <f>IFERROR(VLOOKUP(B143,EFA!$AC$2:$AD$7,2,0),EFA!$AD$8)</f>
        <v>1.0241967921812636</v>
      </c>
      <c r="H143" s="129">
        <f>LGD!D7</f>
        <v>0.35327139683478781</v>
      </c>
      <c r="I143" s="10">
        <f t="shared" si="116"/>
        <v>1020.5041257502164</v>
      </c>
      <c r="J143" s="41">
        <f t="shared" si="117"/>
        <v>0.64701815217486369</v>
      </c>
      <c r="K143" s="274">
        <f t="shared" si="118"/>
        <v>660.28469372972972</v>
      </c>
      <c r="M143" s="11">
        <f t="shared" si="112"/>
        <v>48</v>
      </c>
      <c r="N143" s="11">
        <v>1</v>
      </c>
      <c r="O143" s="21">
        <f t="shared" si="119"/>
        <v>0.125041534971747</v>
      </c>
      <c r="P143" s="43">
        <f t="shared" si="113"/>
        <v>2.6582049359876112E-2</v>
      </c>
      <c r="Q143" s="141">
        <f t="shared" si="120"/>
        <v>6</v>
      </c>
      <c r="R143" s="43">
        <f t="shared" si="121"/>
        <v>0.1538334589664479</v>
      </c>
      <c r="S143" s="11">
        <f t="shared" si="122"/>
        <v>42</v>
      </c>
    </row>
    <row r="144" spans="2:19" x14ac:dyDescent="0.25">
      <c r="B144" s="16">
        <v>4</v>
      </c>
      <c r="C144" s="11" t="s">
        <v>17</v>
      </c>
      <c r="D144" s="139"/>
      <c r="E144" s="10">
        <f t="shared" si="114"/>
        <v>0</v>
      </c>
      <c r="F144" s="134">
        <f t="shared" si="115"/>
        <v>6.8409795166940318E-3</v>
      </c>
      <c r="G144" s="8">
        <f>IFERROR(VLOOKUP(B144,EFA!$AC$2:$AD$7,2,0),EFA!$AD$8)</f>
        <v>1.0241967921812636</v>
      </c>
      <c r="H144" s="129">
        <f>LGD!D8</f>
        <v>4.6364209605119888E-2</v>
      </c>
      <c r="I144" s="10">
        <f t="shared" si="116"/>
        <v>0</v>
      </c>
      <c r="J144" s="41">
        <f t="shared" si="117"/>
        <v>0.64701815217486369</v>
      </c>
      <c r="K144" s="274">
        <f t="shared" si="118"/>
        <v>0</v>
      </c>
      <c r="M144" s="11">
        <f t="shared" si="112"/>
        <v>48</v>
      </c>
      <c r="N144" s="11">
        <v>1</v>
      </c>
      <c r="O144" s="21">
        <f t="shared" si="119"/>
        <v>0.125041534971747</v>
      </c>
      <c r="P144" s="43">
        <f t="shared" si="113"/>
        <v>2.6582049359876112E-2</v>
      </c>
      <c r="Q144" s="141">
        <f t="shared" si="120"/>
        <v>6</v>
      </c>
      <c r="R144" s="43">
        <f t="shared" si="121"/>
        <v>0.1538334589664479</v>
      </c>
      <c r="S144" s="11">
        <f t="shared" si="122"/>
        <v>42</v>
      </c>
    </row>
    <row r="145" spans="2:19" x14ac:dyDescent="0.25">
      <c r="B145" s="16">
        <v>4</v>
      </c>
      <c r="C145" s="11" t="s">
        <v>18</v>
      </c>
      <c r="D145" s="139"/>
      <c r="E145" s="10" t="e">
        <f t="shared" si="114"/>
        <v>#N/A</v>
      </c>
      <c r="F145" s="134">
        <f t="shared" si="115"/>
        <v>6.8409795166940318E-3</v>
      </c>
      <c r="G145" s="8">
        <f>IFERROR(VLOOKUP(B145,EFA!$AC$2:$AD$7,2,0),EFA!$AD$8)</f>
        <v>1.0241967921812636</v>
      </c>
      <c r="H145" s="129">
        <f>LGD!D9</f>
        <v>0.5</v>
      </c>
      <c r="I145" s="10" t="e">
        <f t="shared" si="116"/>
        <v>#N/A</v>
      </c>
      <c r="J145" s="41">
        <f t="shared" si="117"/>
        <v>0.64701815217486369</v>
      </c>
      <c r="K145" s="274" t="e">
        <f t="shared" si="118"/>
        <v>#N/A</v>
      </c>
      <c r="M145" s="11">
        <f t="shared" si="112"/>
        <v>48</v>
      </c>
      <c r="N145" s="11">
        <v>1</v>
      </c>
      <c r="O145" s="21">
        <f t="shared" si="119"/>
        <v>0.125041534971747</v>
      </c>
      <c r="P145" s="43">
        <f t="shared" si="113"/>
        <v>2.6582049359876112E-2</v>
      </c>
      <c r="Q145" s="141">
        <f t="shared" si="120"/>
        <v>6</v>
      </c>
      <c r="R145" s="43">
        <f t="shared" si="121"/>
        <v>0.1538334589664479</v>
      </c>
      <c r="S145" s="11">
        <f t="shared" si="122"/>
        <v>42</v>
      </c>
    </row>
    <row r="146" spans="2:19" x14ac:dyDescent="0.25">
      <c r="B146" s="16">
        <v>4</v>
      </c>
      <c r="C146" s="11" t="s">
        <v>19</v>
      </c>
      <c r="D146" s="139"/>
      <c r="E146" s="10">
        <f t="shared" si="114"/>
        <v>0</v>
      </c>
      <c r="F146" s="134">
        <f t="shared" si="115"/>
        <v>6.8409795166940318E-3</v>
      </c>
      <c r="G146" s="8">
        <f>IFERROR(VLOOKUP(B146,EFA!$AC$2:$AD$7,2,0),EFA!$AD$8)</f>
        <v>1.0241967921812636</v>
      </c>
      <c r="H146" s="129">
        <f>LGD!D10</f>
        <v>0.4</v>
      </c>
      <c r="I146" s="10">
        <f t="shared" si="116"/>
        <v>0</v>
      </c>
      <c r="J146" s="41">
        <f t="shared" si="117"/>
        <v>0.64701815217486369</v>
      </c>
      <c r="K146" s="274">
        <f t="shared" si="118"/>
        <v>0</v>
      </c>
      <c r="M146" s="11">
        <f t="shared" si="112"/>
        <v>48</v>
      </c>
      <c r="N146" s="11">
        <v>1</v>
      </c>
      <c r="O146" s="21">
        <f t="shared" si="119"/>
        <v>0.125041534971747</v>
      </c>
      <c r="P146" s="43">
        <f t="shared" si="113"/>
        <v>2.6582049359876112E-2</v>
      </c>
      <c r="Q146" s="141">
        <f t="shared" si="120"/>
        <v>6</v>
      </c>
      <c r="R146" s="43">
        <f t="shared" si="121"/>
        <v>0.1538334589664479</v>
      </c>
      <c r="S146" s="11">
        <f t="shared" si="122"/>
        <v>42</v>
      </c>
    </row>
    <row r="147" spans="2:19" x14ac:dyDescent="0.25">
      <c r="B147" s="16">
        <v>4</v>
      </c>
      <c r="C147" s="11" t="s">
        <v>20</v>
      </c>
      <c r="D147" s="139"/>
      <c r="E147" s="10">
        <f t="shared" si="114"/>
        <v>121840.27392616801</v>
      </c>
      <c r="F147" s="134">
        <f t="shared" si="115"/>
        <v>6.8409795166940318E-3</v>
      </c>
      <c r="G147" s="8">
        <f>IFERROR(VLOOKUP(B147,EFA!$AC$2:$AD$7,2,0),EFA!$AD$8)</f>
        <v>1.0241967921812636</v>
      </c>
      <c r="H147" s="129">
        <f>LGD!D11</f>
        <v>0.6</v>
      </c>
      <c r="I147" s="10">
        <f t="shared" si="116"/>
        <v>512.20500569991577</v>
      </c>
      <c r="J147" s="41">
        <f t="shared" si="117"/>
        <v>0.64701815217486369</v>
      </c>
      <c r="K147" s="274">
        <f t="shared" si="118"/>
        <v>331.40593632267502</v>
      </c>
      <c r="M147" s="11">
        <f t="shared" si="112"/>
        <v>48</v>
      </c>
      <c r="N147" s="11">
        <v>1</v>
      </c>
      <c r="O147" s="21">
        <f t="shared" si="119"/>
        <v>0.125041534971747</v>
      </c>
      <c r="P147" s="43">
        <f t="shared" si="113"/>
        <v>2.6582049359876112E-2</v>
      </c>
      <c r="Q147" s="141">
        <f t="shared" si="120"/>
        <v>6</v>
      </c>
      <c r="R147" s="43">
        <f t="shared" si="121"/>
        <v>0.1538334589664479</v>
      </c>
      <c r="S147" s="11">
        <f t="shared" si="122"/>
        <v>42</v>
      </c>
    </row>
    <row r="148" spans="2:19" s="242" customFormat="1" x14ac:dyDescent="0.25"/>
    <row r="149" spans="2:19" x14ac:dyDescent="0.25">
      <c r="B149" t="s">
        <v>68</v>
      </c>
      <c r="C149" s="40" t="s">
        <v>9</v>
      </c>
      <c r="D149" s="40">
        <v>5</v>
      </c>
      <c r="E149" s="44" t="s">
        <v>26</v>
      </c>
      <c r="F149" s="44" t="s">
        <v>39</v>
      </c>
      <c r="G149" s="44" t="s">
        <v>27</v>
      </c>
      <c r="H149" s="44" t="s">
        <v>28</v>
      </c>
      <c r="I149" s="44" t="s">
        <v>29</v>
      </c>
      <c r="J149" s="44" t="s">
        <v>30</v>
      </c>
      <c r="K149" s="42" t="s">
        <v>31</v>
      </c>
      <c r="M149" s="42" t="s">
        <v>32</v>
      </c>
      <c r="N149" s="42" t="s">
        <v>33</v>
      </c>
      <c r="O149" s="42" t="s">
        <v>34</v>
      </c>
      <c r="P149" s="42" t="s">
        <v>35</v>
      </c>
      <c r="Q149" s="42" t="s">
        <v>36</v>
      </c>
      <c r="R149" s="42" t="s">
        <v>37</v>
      </c>
      <c r="S149" s="42" t="s">
        <v>38</v>
      </c>
    </row>
    <row r="150" spans="2:19" x14ac:dyDescent="0.25">
      <c r="B150" s="16">
        <v>1</v>
      </c>
      <c r="C150" s="11" t="s">
        <v>12</v>
      </c>
      <c r="D150" s="138">
        <f>'0 days'!$K$9+'0-30 days'!$K$9+'31-60 days'!$K$9</f>
        <v>0</v>
      </c>
      <c r="E150" s="10">
        <f>D150*R150</f>
        <v>0</v>
      </c>
      <c r="F150" s="134">
        <f>$D$4</f>
        <v>7.9621047222867447E-2</v>
      </c>
      <c r="G150" s="8">
        <f>IFERROR(VLOOKUP(B150,EFA!$AC$2:$AD$7,2,0),EFA!$AD$8)</f>
        <v>1.1479621662027979</v>
      </c>
      <c r="H150" s="129">
        <f>LGD!D3</f>
        <v>0</v>
      </c>
      <c r="I150" s="10">
        <f>E150*F150*G150*H150</f>
        <v>0</v>
      </c>
      <c r="J150" s="41">
        <f>1/((1+($O$16/12))^(M150-Q150))</f>
        <v>0.93969748915028861</v>
      </c>
      <c r="K150" s="274">
        <f>I150*J150</f>
        <v>0</v>
      </c>
      <c r="M150" s="11">
        <f t="shared" ref="M150:M158" si="123">$D$149*$O$12</f>
        <v>60</v>
      </c>
      <c r="N150" s="11">
        <v>1</v>
      </c>
      <c r="O150" s="21">
        <f>$O$16</f>
        <v>0.125041534971747</v>
      </c>
      <c r="P150" s="43">
        <f t="shared" ref="P150:P158" si="124">PMT(O150/12,M150,-N150,0,0)</f>
        <v>2.2500050864502123E-2</v>
      </c>
      <c r="Q150" s="141">
        <f>M150-S150</f>
        <v>54</v>
      </c>
      <c r="R150" s="43">
        <f>PV(O150/12,Q150,-P150,0,0)</f>
        <v>0.92560590876311222</v>
      </c>
      <c r="S150" s="11">
        <f>6</f>
        <v>6</v>
      </c>
    </row>
    <row r="151" spans="2:19" x14ac:dyDescent="0.25">
      <c r="B151" s="16">
        <v>1</v>
      </c>
      <c r="C151" s="11" t="s">
        <v>13</v>
      </c>
      <c r="D151" s="138">
        <f>'0 days'!$J$9+'0-30 days'!$J$9+'31-60 days'!$J$9</f>
        <v>373650924.98000002</v>
      </c>
      <c r="E151" s="10">
        <f t="shared" ref="E151:E158" si="125">D151*R151</f>
        <v>345853503.9762904</v>
      </c>
      <c r="F151" s="134">
        <f t="shared" ref="F151:F158" si="126">$D$4</f>
        <v>7.9621047222867447E-2</v>
      </c>
      <c r="G151" s="8">
        <f>IFERROR(VLOOKUP(B151,EFA!$AC$2:$AD$7,2,0),EFA!$AD$8)</f>
        <v>1.1479621662027979</v>
      </c>
      <c r="H151" s="129">
        <f>LGD!D4</f>
        <v>0.6</v>
      </c>
      <c r="I151" s="10">
        <f t="shared" ref="I151:I158" si="127">E151*F151*G151*H151</f>
        <v>18967010.774556916</v>
      </c>
      <c r="J151" s="41">
        <f t="shared" ref="J151:J158" si="128">1/((1+($O$16/12))^(M151-Q151))</f>
        <v>0.93969748915028861</v>
      </c>
      <c r="K151" s="274">
        <f t="shared" ref="K151:K158" si="129">I151*J151</f>
        <v>17823252.401537605</v>
      </c>
      <c r="M151" s="11">
        <f t="shared" si="123"/>
        <v>60</v>
      </c>
      <c r="N151" s="11">
        <v>1</v>
      </c>
      <c r="O151" s="21">
        <f t="shared" ref="O151:O158" si="130">$O$16</f>
        <v>0.125041534971747</v>
      </c>
      <c r="P151" s="43">
        <f t="shared" si="124"/>
        <v>2.2500050864502123E-2</v>
      </c>
      <c r="Q151" s="141">
        <f t="shared" ref="Q151:Q158" si="131">M151-S151</f>
        <v>54</v>
      </c>
      <c r="R151" s="43">
        <f t="shared" ref="R151:R158" si="132"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14</v>
      </c>
      <c r="D152" s="138">
        <f>'0 days'!$I$9+'0-30 days'!$I$9+'31-60 days'!$I$9</f>
        <v>0</v>
      </c>
      <c r="E152" s="10">
        <f t="shared" si="125"/>
        <v>0</v>
      </c>
      <c r="F152" s="134">
        <f t="shared" si="126"/>
        <v>7.9621047222867447E-2</v>
      </c>
      <c r="G152" s="8">
        <f>IFERROR(VLOOKUP(B152,EFA!$AC$2:$AD$7,2,0),EFA!$AD$8)</f>
        <v>1.1479621662027979</v>
      </c>
      <c r="H152" s="129">
        <f>LGD!D5</f>
        <v>0.10763423667737435</v>
      </c>
      <c r="I152" s="10">
        <f t="shared" si="127"/>
        <v>0</v>
      </c>
      <c r="J152" s="41">
        <f t="shared" si="128"/>
        <v>0.93969748915028861</v>
      </c>
      <c r="K152" s="274">
        <f t="shared" si="129"/>
        <v>0</v>
      </c>
      <c r="M152" s="11">
        <f t="shared" si="123"/>
        <v>60</v>
      </c>
      <c r="N152" s="11">
        <v>1</v>
      </c>
      <c r="O152" s="21">
        <f t="shared" si="130"/>
        <v>0.125041534971747</v>
      </c>
      <c r="P152" s="43">
        <f t="shared" si="124"/>
        <v>2.2500050864502123E-2</v>
      </c>
      <c r="Q152" s="141">
        <f t="shared" si="131"/>
        <v>54</v>
      </c>
      <c r="R152" s="43">
        <f t="shared" si="132"/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15</v>
      </c>
      <c r="D153" s="138">
        <f>'0 days'!$G$9+'0-30 days'!$G$9+'31-60 days'!$G$9</f>
        <v>1004385968.42</v>
      </c>
      <c r="E153" s="10">
        <f t="shared" si="125"/>
        <v>929665587.04831254</v>
      </c>
      <c r="F153" s="134">
        <f t="shared" si="126"/>
        <v>7.9621047222867447E-2</v>
      </c>
      <c r="G153" s="8">
        <f>IFERROR(VLOOKUP(B153,EFA!$AC$2:$AD$7,2,0),EFA!$AD$8)</f>
        <v>1.1479621662027979</v>
      </c>
      <c r="H153" s="129">
        <f>LGD!D6</f>
        <v>0.31756987991080204</v>
      </c>
      <c r="I153" s="10">
        <f t="shared" si="127"/>
        <v>26984943.959838033</v>
      </c>
      <c r="J153" s="41">
        <f t="shared" si="128"/>
        <v>0.93969748915028861</v>
      </c>
      <c r="K153" s="274">
        <f t="shared" si="129"/>
        <v>25357684.083921045</v>
      </c>
      <c r="M153" s="11">
        <f t="shared" si="123"/>
        <v>60</v>
      </c>
      <c r="N153" s="11">
        <v>1</v>
      </c>
      <c r="O153" s="21">
        <f t="shared" si="130"/>
        <v>0.125041534971747</v>
      </c>
      <c r="P153" s="43">
        <f t="shared" si="124"/>
        <v>2.2500050864502123E-2</v>
      </c>
      <c r="Q153" s="141">
        <f t="shared" si="131"/>
        <v>54</v>
      </c>
      <c r="R153" s="43">
        <f t="shared" si="132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16</v>
      </c>
      <c r="D154" s="138">
        <f>'0 days'!$H$9+'0-30 days'!$H$9+'31-60 days'!$H$9</f>
        <v>3851374.42</v>
      </c>
      <c r="E154" s="10">
        <f t="shared" si="125"/>
        <v>3564854.9200111041</v>
      </c>
      <c r="F154" s="134">
        <f t="shared" si="126"/>
        <v>7.9621047222867447E-2</v>
      </c>
      <c r="G154" s="8">
        <f>IFERROR(VLOOKUP(B154,EFA!$AC$2:$AD$7,2,0),EFA!$AD$8)</f>
        <v>1.1479621662027979</v>
      </c>
      <c r="H154" s="129">
        <f>LGD!D7</f>
        <v>0.35327139683478781</v>
      </c>
      <c r="I154" s="10">
        <f t="shared" si="127"/>
        <v>115108.0762871248</v>
      </c>
      <c r="J154" s="41">
        <f t="shared" si="128"/>
        <v>0.93969748915028861</v>
      </c>
      <c r="K154" s="274">
        <f t="shared" si="129"/>
        <v>108166.77026793105</v>
      </c>
      <c r="M154" s="11">
        <f t="shared" si="123"/>
        <v>60</v>
      </c>
      <c r="N154" s="11">
        <v>1</v>
      </c>
      <c r="O154" s="21">
        <f t="shared" si="130"/>
        <v>0.125041534971747</v>
      </c>
      <c r="P154" s="43">
        <f t="shared" si="124"/>
        <v>2.2500050864502123E-2</v>
      </c>
      <c r="Q154" s="141">
        <f t="shared" si="131"/>
        <v>54</v>
      </c>
      <c r="R154" s="43">
        <f t="shared" si="132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17</v>
      </c>
      <c r="D155" s="138">
        <f>'0 days'!$C$9+'0-30 days'!$C$9+'31-60 days'!$C$9</f>
        <v>0</v>
      </c>
      <c r="E155" s="10">
        <f t="shared" si="125"/>
        <v>0</v>
      </c>
      <c r="F155" s="134">
        <f t="shared" si="126"/>
        <v>7.9621047222867447E-2</v>
      </c>
      <c r="G155" s="8">
        <f>IFERROR(VLOOKUP(B155,EFA!$AC$2:$AD$7,2,0),EFA!$AD$8)</f>
        <v>1.1479621662027979</v>
      </c>
      <c r="H155" s="129">
        <f>LGD!D8</f>
        <v>4.6364209605119888E-2</v>
      </c>
      <c r="I155" s="10">
        <f t="shared" si="127"/>
        <v>0</v>
      </c>
      <c r="J155" s="41">
        <f t="shared" si="128"/>
        <v>0.93969748915028861</v>
      </c>
      <c r="K155" s="274">
        <f t="shared" si="129"/>
        <v>0</v>
      </c>
      <c r="M155" s="11">
        <f t="shared" si="123"/>
        <v>60</v>
      </c>
      <c r="N155" s="11">
        <v>1</v>
      </c>
      <c r="O155" s="21">
        <f t="shared" si="130"/>
        <v>0.125041534971747</v>
      </c>
      <c r="P155" s="43">
        <f t="shared" si="124"/>
        <v>2.2500050864502123E-2</v>
      </c>
      <c r="Q155" s="141">
        <f t="shared" si="131"/>
        <v>54</v>
      </c>
      <c r="R155" s="43">
        <f t="shared" si="132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18</v>
      </c>
      <c r="D156" s="138" t="e">
        <f>'0 days'!$F$9+'0-30 days'!$F$9+'31-60 days'!$F$9</f>
        <v>#N/A</v>
      </c>
      <c r="E156" s="10" t="e">
        <f t="shared" si="125"/>
        <v>#N/A</v>
      </c>
      <c r="F156" s="134">
        <f t="shared" si="126"/>
        <v>7.9621047222867447E-2</v>
      </c>
      <c r="G156" s="8">
        <f>IFERROR(VLOOKUP(B156,EFA!$AC$2:$AD$7,2,0),EFA!$AD$8)</f>
        <v>1.1479621662027979</v>
      </c>
      <c r="H156" s="129">
        <f>LGD!D9</f>
        <v>0.5</v>
      </c>
      <c r="I156" s="10" t="e">
        <f t="shared" si="127"/>
        <v>#N/A</v>
      </c>
      <c r="J156" s="41">
        <f t="shared" si="128"/>
        <v>0.93969748915028861</v>
      </c>
      <c r="K156" s="274" t="e">
        <f t="shared" si="129"/>
        <v>#N/A</v>
      </c>
      <c r="M156" s="11">
        <f t="shared" si="123"/>
        <v>60</v>
      </c>
      <c r="N156" s="11">
        <v>1</v>
      </c>
      <c r="O156" s="21">
        <f t="shared" si="130"/>
        <v>0.125041534971747</v>
      </c>
      <c r="P156" s="43">
        <f t="shared" si="124"/>
        <v>2.2500050864502123E-2</v>
      </c>
      <c r="Q156" s="141">
        <f t="shared" si="131"/>
        <v>54</v>
      </c>
      <c r="R156" s="43">
        <f t="shared" si="132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19</v>
      </c>
      <c r="D157" s="138">
        <f>'0 days'!$E$9+'0-30 days'!$E$9+'31-60 days'!$E$9</f>
        <v>0</v>
      </c>
      <c r="E157" s="10">
        <f t="shared" si="125"/>
        <v>0</v>
      </c>
      <c r="F157" s="134">
        <f t="shared" si="126"/>
        <v>7.9621047222867447E-2</v>
      </c>
      <c r="G157" s="8">
        <f>IFERROR(VLOOKUP(B157,EFA!$AC$2:$AD$7,2,0),EFA!$AD$8)</f>
        <v>1.1479621662027979</v>
      </c>
      <c r="H157" s="129">
        <f>LGD!D10</f>
        <v>0.4</v>
      </c>
      <c r="I157" s="10">
        <f t="shared" si="127"/>
        <v>0</v>
      </c>
      <c r="J157" s="41">
        <f t="shared" si="128"/>
        <v>0.93969748915028861</v>
      </c>
      <c r="K157" s="274">
        <f t="shared" si="129"/>
        <v>0</v>
      </c>
      <c r="M157" s="11">
        <f t="shared" si="123"/>
        <v>60</v>
      </c>
      <c r="N157" s="11">
        <v>1</v>
      </c>
      <c r="O157" s="21">
        <f t="shared" si="130"/>
        <v>0.125041534971747</v>
      </c>
      <c r="P157" s="43">
        <f t="shared" si="124"/>
        <v>2.2500050864502123E-2</v>
      </c>
      <c r="Q157" s="141">
        <f t="shared" si="131"/>
        <v>54</v>
      </c>
      <c r="R157" s="43">
        <f t="shared" si="132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20</v>
      </c>
      <c r="D158" s="138">
        <f>'0 days'!$L$9+'0-30 days'!$L$9+'31-60 days'!$L$9</f>
        <v>6.1999976634979248E-2</v>
      </c>
      <c r="E158" s="10">
        <f t="shared" si="125"/>
        <v>5.7387544716511689E-2</v>
      </c>
      <c r="F158" s="134">
        <f t="shared" si="126"/>
        <v>7.9621047222867447E-2</v>
      </c>
      <c r="G158" s="8">
        <f>IFERROR(VLOOKUP(B158,EFA!$AC$2:$AD$7,2,0),EFA!$AD$8)</f>
        <v>1.1479621662027979</v>
      </c>
      <c r="H158" s="129">
        <f>LGD!D11</f>
        <v>0.6</v>
      </c>
      <c r="I158" s="10">
        <f t="shared" si="127"/>
        <v>3.1472000903540447E-3</v>
      </c>
      <c r="J158" s="41">
        <f t="shared" si="128"/>
        <v>0.93969748915028861</v>
      </c>
      <c r="K158" s="274">
        <f t="shared" si="129"/>
        <v>2.9574160227592572E-3</v>
      </c>
      <c r="M158" s="11">
        <f t="shared" si="123"/>
        <v>60</v>
      </c>
      <c r="N158" s="11">
        <v>1</v>
      </c>
      <c r="O158" s="21">
        <f t="shared" si="130"/>
        <v>0.125041534971747</v>
      </c>
      <c r="P158" s="43">
        <f t="shared" si="124"/>
        <v>2.2500050864502123E-2</v>
      </c>
      <c r="Q158" s="141">
        <f t="shared" si="131"/>
        <v>54</v>
      </c>
      <c r="R158" s="43">
        <f t="shared" si="132"/>
        <v>0.92560590876311222</v>
      </c>
      <c r="S158" s="11">
        <f>6</f>
        <v>6</v>
      </c>
    </row>
    <row r="160" spans="2:19" x14ac:dyDescent="0.25">
      <c r="B160" t="s">
        <v>68</v>
      </c>
      <c r="C160" s="40" t="s">
        <v>9</v>
      </c>
      <c r="D160" s="40">
        <v>5</v>
      </c>
      <c r="E160" s="44" t="s">
        <v>26</v>
      </c>
      <c r="F160" s="44" t="s">
        <v>39</v>
      </c>
      <c r="G160" s="44" t="s">
        <v>27</v>
      </c>
      <c r="H160" s="44" t="s">
        <v>28</v>
      </c>
      <c r="I160" s="44" t="s">
        <v>29</v>
      </c>
      <c r="J160" s="44" t="s">
        <v>30</v>
      </c>
      <c r="K160" s="42" t="s">
        <v>31</v>
      </c>
      <c r="M160" s="42" t="s">
        <v>32</v>
      </c>
      <c r="N160" s="42" t="s">
        <v>33</v>
      </c>
      <c r="O160" s="42" t="s">
        <v>34</v>
      </c>
      <c r="P160" s="42" t="s">
        <v>35</v>
      </c>
      <c r="Q160" s="42" t="s">
        <v>36</v>
      </c>
      <c r="R160" s="42" t="s">
        <v>37</v>
      </c>
      <c r="S160" s="42" t="s">
        <v>38</v>
      </c>
    </row>
    <row r="161" spans="2:19" x14ac:dyDescent="0.25">
      <c r="B161" s="16">
        <v>2</v>
      </c>
      <c r="C161" s="11" t="s">
        <v>12</v>
      </c>
      <c r="D161" s="139"/>
      <c r="E161" s="10">
        <f>D150*R161</f>
        <v>0</v>
      </c>
      <c r="F161" s="134">
        <f>$E$4-$D$4</f>
        <v>2.6741122003578519E-2</v>
      </c>
      <c r="G161" s="8">
        <f>IFERROR(VLOOKUP(B161,EFA!$AC$2:$AD$7,2,0),EFA!$AD$8)</f>
        <v>1.0690110110560367</v>
      </c>
      <c r="H161" s="129">
        <f>LGD!D3</f>
        <v>0</v>
      </c>
      <c r="I161" s="10">
        <f>E161*F161*G161*H161</f>
        <v>0</v>
      </c>
      <c r="J161" s="41">
        <f>1/((1+($O$16/12))^(M161-Q161))</f>
        <v>0.82978236227803737</v>
      </c>
      <c r="K161" s="274">
        <f>I161*J161</f>
        <v>0</v>
      </c>
      <c r="M161" s="11">
        <f t="shared" ref="M161:M169" si="133">$D$160*$O$12</f>
        <v>60</v>
      </c>
      <c r="N161" s="11">
        <v>1</v>
      </c>
      <c r="O161" s="21">
        <f>$O$16</f>
        <v>0.125041534971747</v>
      </c>
      <c r="P161" s="43">
        <f t="shared" ref="P161:P169" si="134">PMT(O161/12,M161,-N161,0,0)</f>
        <v>2.2500050864502123E-2</v>
      </c>
      <c r="Q161" s="141">
        <f>M161-S161</f>
        <v>42</v>
      </c>
      <c r="R161" s="43">
        <f>PV(O161/12,Q161,-P161,0,0)</f>
        <v>0.76218925483658129</v>
      </c>
      <c r="S161" s="11">
        <f>12+6</f>
        <v>18</v>
      </c>
    </row>
    <row r="162" spans="2:19" x14ac:dyDescent="0.25">
      <c r="B162" s="16">
        <v>2</v>
      </c>
      <c r="C162" s="11" t="s">
        <v>13</v>
      </c>
      <c r="D162" s="139"/>
      <c r="E162" s="10">
        <f t="shared" ref="E162:E169" si="135">D151*R162</f>
        <v>284792720.07950556</v>
      </c>
      <c r="F162" s="134">
        <f t="shared" ref="F162:F169" si="136">$E$4-$D$4</f>
        <v>2.6741122003578519E-2</v>
      </c>
      <c r="G162" s="8">
        <f>IFERROR(VLOOKUP(B162,EFA!$AC$2:$AD$7,2,0),EFA!$AD$8)</f>
        <v>1.0690110110560367</v>
      </c>
      <c r="H162" s="129">
        <f>LGD!D4</f>
        <v>0.6</v>
      </c>
      <c r="I162" s="10">
        <f t="shared" ref="I162:I169" si="137">E162*F162*G162*H162</f>
        <v>4884745.4605709212</v>
      </c>
      <c r="J162" s="41">
        <f t="shared" ref="J162:J169" si="138">1/((1+($O$16/12))^(M162-Q162))</f>
        <v>0.82978236227803737</v>
      </c>
      <c r="K162" s="274">
        <f t="shared" ref="K162:K169" si="139">I162*J162</f>
        <v>4053275.6273994585</v>
      </c>
      <c r="M162" s="11">
        <f t="shared" si="133"/>
        <v>60</v>
      </c>
      <c r="N162" s="11">
        <v>1</v>
      </c>
      <c r="O162" s="21">
        <f t="shared" ref="O162:O169" si="140">$O$16</f>
        <v>0.125041534971747</v>
      </c>
      <c r="P162" s="43">
        <f t="shared" si="134"/>
        <v>2.2500050864502123E-2</v>
      </c>
      <c r="Q162" s="141">
        <f t="shared" ref="Q162:Q169" si="141">M162-S162</f>
        <v>42</v>
      </c>
      <c r="R162" s="43">
        <f t="shared" ref="R162:R169" si="142">PV(O162/12,Q162,-P162,0,0)</f>
        <v>0.76218925483658129</v>
      </c>
      <c r="S162" s="11">
        <f t="shared" ref="S162:S169" si="143">12+6</f>
        <v>18</v>
      </c>
    </row>
    <row r="163" spans="2:19" x14ac:dyDescent="0.25">
      <c r="B163" s="16">
        <v>2</v>
      </c>
      <c r="C163" s="11" t="s">
        <v>14</v>
      </c>
      <c r="D163" s="139"/>
      <c r="E163" s="10">
        <f t="shared" si="135"/>
        <v>0</v>
      </c>
      <c r="F163" s="134">
        <f t="shared" si="136"/>
        <v>2.6741122003578519E-2</v>
      </c>
      <c r="G163" s="8">
        <f>IFERROR(VLOOKUP(B163,EFA!$AC$2:$AD$7,2,0),EFA!$AD$8)</f>
        <v>1.0690110110560367</v>
      </c>
      <c r="H163" s="129">
        <f>LGD!D5</f>
        <v>0.10763423667737435</v>
      </c>
      <c r="I163" s="10">
        <f t="shared" si="137"/>
        <v>0</v>
      </c>
      <c r="J163" s="41">
        <f t="shared" si="138"/>
        <v>0.82978236227803737</v>
      </c>
      <c r="K163" s="274">
        <f t="shared" si="139"/>
        <v>0</v>
      </c>
      <c r="M163" s="11">
        <f t="shared" si="133"/>
        <v>60</v>
      </c>
      <c r="N163" s="11">
        <v>1</v>
      </c>
      <c r="O163" s="21">
        <f t="shared" si="140"/>
        <v>0.125041534971747</v>
      </c>
      <c r="P163" s="43">
        <f t="shared" si="134"/>
        <v>2.2500050864502123E-2</v>
      </c>
      <c r="Q163" s="141">
        <f t="shared" si="141"/>
        <v>42</v>
      </c>
      <c r="R163" s="43">
        <f t="shared" si="142"/>
        <v>0.76218925483658129</v>
      </c>
      <c r="S163" s="11">
        <f t="shared" si="143"/>
        <v>18</v>
      </c>
    </row>
    <row r="164" spans="2:19" x14ac:dyDescent="0.25">
      <c r="B164" s="16">
        <v>2</v>
      </c>
      <c r="C164" s="11" t="s">
        <v>15</v>
      </c>
      <c r="D164" s="139"/>
      <c r="E164" s="10">
        <f t="shared" si="135"/>
        <v>765532192.83835781</v>
      </c>
      <c r="F164" s="134">
        <f t="shared" si="136"/>
        <v>2.6741122003578519E-2</v>
      </c>
      <c r="G164" s="8">
        <f>IFERROR(VLOOKUP(B164,EFA!$AC$2:$AD$7,2,0),EFA!$AD$8)</f>
        <v>1.0690110110560367</v>
      </c>
      <c r="H164" s="129">
        <f>LGD!D6</f>
        <v>0.31756987991080204</v>
      </c>
      <c r="I164" s="10">
        <f t="shared" si="137"/>
        <v>6949676.1550006978</v>
      </c>
      <c r="J164" s="41">
        <f t="shared" si="138"/>
        <v>0.82978236227803737</v>
      </c>
      <c r="K164" s="274">
        <f t="shared" si="139"/>
        <v>5766718.6969638271</v>
      </c>
      <c r="M164" s="11">
        <f t="shared" si="133"/>
        <v>60</v>
      </c>
      <c r="N164" s="11">
        <v>1</v>
      </c>
      <c r="O164" s="21">
        <f t="shared" si="140"/>
        <v>0.125041534971747</v>
      </c>
      <c r="P164" s="43">
        <f t="shared" si="134"/>
        <v>2.2500050864502123E-2</v>
      </c>
      <c r="Q164" s="141">
        <f t="shared" si="141"/>
        <v>42</v>
      </c>
      <c r="R164" s="43">
        <f t="shared" si="142"/>
        <v>0.76218925483658129</v>
      </c>
      <c r="S164" s="11">
        <f t="shared" si="143"/>
        <v>18</v>
      </c>
    </row>
    <row r="165" spans="2:19" x14ac:dyDescent="0.25">
      <c r="B165" s="16">
        <v>2</v>
      </c>
      <c r="C165" s="11" t="s">
        <v>16</v>
      </c>
      <c r="D165" s="139"/>
      <c r="E165" s="10">
        <f t="shared" si="135"/>
        <v>2935476.1992764706</v>
      </c>
      <c r="F165" s="134">
        <f t="shared" si="136"/>
        <v>2.6741122003578519E-2</v>
      </c>
      <c r="G165" s="8">
        <f>IFERROR(VLOOKUP(B165,EFA!$AC$2:$AD$7,2,0),EFA!$AD$8)</f>
        <v>1.0690110110560367</v>
      </c>
      <c r="H165" s="129">
        <f>LGD!D7</f>
        <v>0.35327139683478781</v>
      </c>
      <c r="I165" s="10">
        <f t="shared" si="137"/>
        <v>29644.821727672552</v>
      </c>
      <c r="J165" s="41">
        <f t="shared" si="138"/>
        <v>0.82978236227803737</v>
      </c>
      <c r="K165" s="274">
        <f t="shared" si="139"/>
        <v>24598.750202499417</v>
      </c>
      <c r="M165" s="11">
        <f t="shared" si="133"/>
        <v>60</v>
      </c>
      <c r="N165" s="11">
        <v>1</v>
      </c>
      <c r="O165" s="21">
        <f t="shared" si="140"/>
        <v>0.125041534971747</v>
      </c>
      <c r="P165" s="43">
        <f t="shared" si="134"/>
        <v>2.2500050864502123E-2</v>
      </c>
      <c r="Q165" s="141">
        <f t="shared" si="141"/>
        <v>42</v>
      </c>
      <c r="R165" s="43">
        <f t="shared" si="142"/>
        <v>0.76218925483658129</v>
      </c>
      <c r="S165" s="11">
        <f t="shared" si="143"/>
        <v>18</v>
      </c>
    </row>
    <row r="166" spans="2:19" x14ac:dyDescent="0.25">
      <c r="B166" s="16">
        <v>2</v>
      </c>
      <c r="C166" s="11" t="s">
        <v>17</v>
      </c>
      <c r="D166" s="139"/>
      <c r="E166" s="10">
        <f t="shared" si="135"/>
        <v>0</v>
      </c>
      <c r="F166" s="134">
        <f t="shared" si="136"/>
        <v>2.6741122003578519E-2</v>
      </c>
      <c r="G166" s="8">
        <f>IFERROR(VLOOKUP(B166,EFA!$AC$2:$AD$7,2,0),EFA!$AD$8)</f>
        <v>1.0690110110560367</v>
      </c>
      <c r="H166" s="129">
        <f>LGD!D8</f>
        <v>4.6364209605119888E-2</v>
      </c>
      <c r="I166" s="10">
        <f t="shared" si="137"/>
        <v>0</v>
      </c>
      <c r="J166" s="41">
        <f t="shared" si="138"/>
        <v>0.82978236227803737</v>
      </c>
      <c r="K166" s="274">
        <f t="shared" si="139"/>
        <v>0</v>
      </c>
      <c r="M166" s="11">
        <f t="shared" si="133"/>
        <v>60</v>
      </c>
      <c r="N166" s="11">
        <v>1</v>
      </c>
      <c r="O166" s="21">
        <f t="shared" si="140"/>
        <v>0.125041534971747</v>
      </c>
      <c r="P166" s="43">
        <f t="shared" si="134"/>
        <v>2.2500050864502123E-2</v>
      </c>
      <c r="Q166" s="141">
        <f t="shared" si="141"/>
        <v>42</v>
      </c>
      <c r="R166" s="43">
        <f t="shared" si="142"/>
        <v>0.76218925483658129</v>
      </c>
      <c r="S166" s="11">
        <f t="shared" si="143"/>
        <v>18</v>
      </c>
    </row>
    <row r="167" spans="2:19" x14ac:dyDescent="0.25">
      <c r="B167" s="16">
        <v>2</v>
      </c>
      <c r="C167" s="11" t="s">
        <v>18</v>
      </c>
      <c r="D167" s="139"/>
      <c r="E167" s="10" t="e">
        <f t="shared" si="135"/>
        <v>#N/A</v>
      </c>
      <c r="F167" s="134">
        <f t="shared" si="136"/>
        <v>2.6741122003578519E-2</v>
      </c>
      <c r="G167" s="8">
        <f>IFERROR(VLOOKUP(B167,EFA!$AC$2:$AD$7,2,0),EFA!$AD$8)</f>
        <v>1.0690110110560367</v>
      </c>
      <c r="H167" s="129">
        <f>LGD!D9</f>
        <v>0.5</v>
      </c>
      <c r="I167" s="10" t="e">
        <f t="shared" si="137"/>
        <v>#N/A</v>
      </c>
      <c r="J167" s="41">
        <f t="shared" si="138"/>
        <v>0.82978236227803737</v>
      </c>
      <c r="K167" s="274" t="e">
        <f t="shared" si="139"/>
        <v>#N/A</v>
      </c>
      <c r="M167" s="11">
        <f t="shared" si="133"/>
        <v>60</v>
      </c>
      <c r="N167" s="11">
        <v>1</v>
      </c>
      <c r="O167" s="21">
        <f t="shared" si="140"/>
        <v>0.125041534971747</v>
      </c>
      <c r="P167" s="43">
        <f t="shared" si="134"/>
        <v>2.2500050864502123E-2</v>
      </c>
      <c r="Q167" s="141">
        <f t="shared" si="141"/>
        <v>42</v>
      </c>
      <c r="R167" s="43">
        <f t="shared" si="142"/>
        <v>0.76218925483658129</v>
      </c>
      <c r="S167" s="11">
        <f t="shared" si="143"/>
        <v>18</v>
      </c>
    </row>
    <row r="168" spans="2:19" x14ac:dyDescent="0.25">
      <c r="B168" s="16">
        <v>2</v>
      </c>
      <c r="C168" s="11" t="s">
        <v>19</v>
      </c>
      <c r="D168" s="139"/>
      <c r="E168" s="10">
        <f t="shared" si="135"/>
        <v>0</v>
      </c>
      <c r="F168" s="134">
        <f t="shared" si="136"/>
        <v>2.6741122003578519E-2</v>
      </c>
      <c r="G168" s="8">
        <f>IFERROR(VLOOKUP(B168,EFA!$AC$2:$AD$7,2,0),EFA!$AD$8)</f>
        <v>1.0690110110560367</v>
      </c>
      <c r="H168" s="129">
        <f>LGD!D10</f>
        <v>0.4</v>
      </c>
      <c r="I168" s="10">
        <f t="shared" si="137"/>
        <v>0</v>
      </c>
      <c r="J168" s="41">
        <f t="shared" si="138"/>
        <v>0.82978236227803737</v>
      </c>
      <c r="K168" s="274">
        <f t="shared" si="139"/>
        <v>0</v>
      </c>
      <c r="M168" s="11">
        <f t="shared" si="133"/>
        <v>60</v>
      </c>
      <c r="N168" s="11">
        <v>1</v>
      </c>
      <c r="O168" s="21">
        <f t="shared" si="140"/>
        <v>0.125041534971747</v>
      </c>
      <c r="P168" s="43">
        <f t="shared" si="134"/>
        <v>2.2500050864502123E-2</v>
      </c>
      <c r="Q168" s="141">
        <f t="shared" si="141"/>
        <v>42</v>
      </c>
      <c r="R168" s="43">
        <f t="shared" si="142"/>
        <v>0.76218925483658129</v>
      </c>
      <c r="S168" s="11">
        <f t="shared" si="143"/>
        <v>18</v>
      </c>
    </row>
    <row r="169" spans="2:19" x14ac:dyDescent="0.25">
      <c r="B169" s="16">
        <v>2</v>
      </c>
      <c r="C169" s="11" t="s">
        <v>20</v>
      </c>
      <c r="D169" s="139"/>
      <c r="E169" s="10">
        <f t="shared" si="135"/>
        <v>4.7255715991300282E-2</v>
      </c>
      <c r="F169" s="134">
        <f t="shared" si="136"/>
        <v>2.6741122003578519E-2</v>
      </c>
      <c r="G169" s="8">
        <f>IFERROR(VLOOKUP(B169,EFA!$AC$2:$AD$7,2,0),EFA!$AD$8)</f>
        <v>1.0690110110560367</v>
      </c>
      <c r="H169" s="129">
        <f>LGD!D11</f>
        <v>0.6</v>
      </c>
      <c r="I169" s="10">
        <f t="shared" si="137"/>
        <v>8.1052684250528374E-4</v>
      </c>
      <c r="J169" s="41">
        <f t="shared" si="138"/>
        <v>0.82978236227803737</v>
      </c>
      <c r="K169" s="274">
        <f t="shared" si="139"/>
        <v>6.7256087806379311E-4</v>
      </c>
      <c r="M169" s="11">
        <f t="shared" si="133"/>
        <v>60</v>
      </c>
      <c r="N169" s="11">
        <v>1</v>
      </c>
      <c r="O169" s="21">
        <f t="shared" si="140"/>
        <v>0.125041534971747</v>
      </c>
      <c r="P169" s="43">
        <f t="shared" si="134"/>
        <v>2.2500050864502123E-2</v>
      </c>
      <c r="Q169" s="141">
        <f t="shared" si="141"/>
        <v>42</v>
      </c>
      <c r="R169" s="43">
        <f t="shared" si="142"/>
        <v>0.76218925483658129</v>
      </c>
      <c r="S169" s="11">
        <f t="shared" si="143"/>
        <v>18</v>
      </c>
    </row>
    <row r="171" spans="2:19" x14ac:dyDescent="0.25">
      <c r="B171" t="s">
        <v>68</v>
      </c>
      <c r="C171" s="40" t="s">
        <v>9</v>
      </c>
      <c r="D171" s="40">
        <v>5</v>
      </c>
      <c r="E171" s="44" t="s">
        <v>26</v>
      </c>
      <c r="F171" s="44" t="s">
        <v>39</v>
      </c>
      <c r="G171" s="44" t="s">
        <v>27</v>
      </c>
      <c r="H171" s="44" t="s">
        <v>28</v>
      </c>
      <c r="I171" s="44" t="s">
        <v>29</v>
      </c>
      <c r="J171" s="44" t="s">
        <v>30</v>
      </c>
      <c r="K171" s="42" t="s">
        <v>31</v>
      </c>
      <c r="M171" s="42" t="s">
        <v>32</v>
      </c>
      <c r="N171" s="42" t="s">
        <v>33</v>
      </c>
      <c r="O171" s="42" t="s">
        <v>34</v>
      </c>
      <c r="P171" s="42" t="s">
        <v>35</v>
      </c>
      <c r="Q171" s="42" t="s">
        <v>36</v>
      </c>
      <c r="R171" s="42" t="s">
        <v>37</v>
      </c>
      <c r="S171" s="42" t="s">
        <v>38</v>
      </c>
    </row>
    <row r="172" spans="2:19" x14ac:dyDescent="0.25">
      <c r="B172" s="16">
        <v>3</v>
      </c>
      <c r="C172" s="11" t="s">
        <v>12</v>
      </c>
      <c r="D172" s="139"/>
      <c r="E172" s="10">
        <f>D150*R172</f>
        <v>0</v>
      </c>
      <c r="F172" s="3">
        <f>$F$4-$E$4</f>
        <v>1.1964979013704136E-2</v>
      </c>
      <c r="G172" s="8">
        <f>IFERROR(VLOOKUP(B172,EFA!$AC$2:$AD$7,2,0),EFA!$AD$8)</f>
        <v>1.0316769748200696</v>
      </c>
      <c r="H172" s="129">
        <f>LGD!D3</f>
        <v>0</v>
      </c>
      <c r="I172" s="10">
        <f>E172*F172*G172*H172</f>
        <v>0</v>
      </c>
      <c r="J172" s="41">
        <f>1/((1+($O$16/12))^(M172-Q172))</f>
        <v>0.73272385708971499</v>
      </c>
      <c r="K172" s="274">
        <f>I172*J172</f>
        <v>0</v>
      </c>
      <c r="M172" s="11">
        <f t="shared" ref="M172:M180" si="144">$D$171*$O$12</f>
        <v>60</v>
      </c>
      <c r="N172" s="11">
        <v>1</v>
      </c>
      <c r="O172" s="21">
        <f>$O$16</f>
        <v>0.125041534971747</v>
      </c>
      <c r="P172" s="43">
        <f t="shared" ref="P172:P180" si="145">PMT(O172/12,M172,-N172,0,0)</f>
        <v>2.2500050864502123E-2</v>
      </c>
      <c r="Q172" s="141">
        <f>M172-S172</f>
        <v>30</v>
      </c>
      <c r="R172" s="43">
        <f>PV(O172/12,Q172,-P172,0,0)</f>
        <v>0.57712600649454393</v>
      </c>
      <c r="S172" s="11">
        <f>12+12+6</f>
        <v>30</v>
      </c>
    </row>
    <row r="173" spans="2:19" x14ac:dyDescent="0.25">
      <c r="B173" s="16">
        <v>3</v>
      </c>
      <c r="C173" s="11" t="s">
        <v>13</v>
      </c>
      <c r="D173" s="139"/>
      <c r="E173" s="10">
        <f t="shared" ref="E173:E180" si="146">D151*R173</f>
        <v>215643666.15669984</v>
      </c>
      <c r="F173" s="134">
        <f t="shared" ref="F173:F180" si="147">$F$4-$E$4</f>
        <v>1.1964979013704136E-2</v>
      </c>
      <c r="G173" s="8">
        <f>IFERROR(VLOOKUP(B173,EFA!$AC$2:$AD$7,2,0),EFA!$AD$8)</f>
        <v>1.0316769748200696</v>
      </c>
      <c r="H173" s="129">
        <f>LGD!D4</f>
        <v>0.6</v>
      </c>
      <c r="I173" s="10">
        <f t="shared" ref="I173:I180" si="148">E173*F173*G173*H173</f>
        <v>1597142.3889468382</v>
      </c>
      <c r="J173" s="41">
        <f t="shared" ref="J173:J180" si="149">1/((1+($O$16/12))^(M173-Q173))</f>
        <v>0.73272385708971499</v>
      </c>
      <c r="K173" s="274">
        <f t="shared" ref="K173:K180" si="150">I173*J173</f>
        <v>1170264.3315506091</v>
      </c>
      <c r="M173" s="11">
        <f t="shared" si="144"/>
        <v>60</v>
      </c>
      <c r="N173" s="11">
        <v>1</v>
      </c>
      <c r="O173" s="21">
        <f t="shared" ref="O173:O180" si="151">$O$16</f>
        <v>0.125041534971747</v>
      </c>
      <c r="P173" s="43">
        <f t="shared" si="145"/>
        <v>2.2500050864502123E-2</v>
      </c>
      <c r="Q173" s="141">
        <f t="shared" ref="Q173:Q180" si="152">M173-S173</f>
        <v>30</v>
      </c>
      <c r="R173" s="43">
        <f t="shared" ref="R173:R180" si="153">PV(O173/12,Q173,-P173,0,0)</f>
        <v>0.57712600649454393</v>
      </c>
      <c r="S173" s="11">
        <f t="shared" ref="S173:S180" si="154">12+12+6</f>
        <v>30</v>
      </c>
    </row>
    <row r="174" spans="2:19" x14ac:dyDescent="0.25">
      <c r="B174" s="16">
        <v>3</v>
      </c>
      <c r="C174" s="11" t="s">
        <v>14</v>
      </c>
      <c r="D174" s="139"/>
      <c r="E174" s="10">
        <f t="shared" si="146"/>
        <v>0</v>
      </c>
      <c r="F174" s="134">
        <f t="shared" si="147"/>
        <v>1.1964979013704136E-2</v>
      </c>
      <c r="G174" s="8">
        <f>IFERROR(VLOOKUP(B174,EFA!$AC$2:$AD$7,2,0),EFA!$AD$8)</f>
        <v>1.0316769748200696</v>
      </c>
      <c r="H174" s="129">
        <f>LGD!D5</f>
        <v>0.10763423667737435</v>
      </c>
      <c r="I174" s="10">
        <f t="shared" si="148"/>
        <v>0</v>
      </c>
      <c r="J174" s="41">
        <f t="shared" si="149"/>
        <v>0.73272385708971499</v>
      </c>
      <c r="K174" s="274">
        <f t="shared" si="150"/>
        <v>0</v>
      </c>
      <c r="M174" s="11">
        <f t="shared" si="144"/>
        <v>60</v>
      </c>
      <c r="N174" s="11">
        <v>1</v>
      </c>
      <c r="O174" s="21">
        <f t="shared" si="151"/>
        <v>0.125041534971747</v>
      </c>
      <c r="P174" s="43">
        <f t="shared" si="145"/>
        <v>2.2500050864502123E-2</v>
      </c>
      <c r="Q174" s="141">
        <f t="shared" si="152"/>
        <v>30</v>
      </c>
      <c r="R174" s="43">
        <f t="shared" si="153"/>
        <v>0.57712600649454393</v>
      </c>
      <c r="S174" s="11">
        <f t="shared" si="154"/>
        <v>30</v>
      </c>
    </row>
    <row r="175" spans="2:19" x14ac:dyDescent="0.25">
      <c r="B175" s="16">
        <v>3</v>
      </c>
      <c r="C175" s="11" t="s">
        <v>15</v>
      </c>
      <c r="D175" s="139"/>
      <c r="E175" s="10">
        <f t="shared" si="146"/>
        <v>579657262.93338966</v>
      </c>
      <c r="F175" s="134">
        <f t="shared" si="147"/>
        <v>1.1964979013704136E-2</v>
      </c>
      <c r="G175" s="8">
        <f>IFERROR(VLOOKUP(B175,EFA!$AC$2:$AD$7,2,0),EFA!$AD$8)</f>
        <v>1.0316769748200696</v>
      </c>
      <c r="H175" s="129">
        <f>LGD!D6</f>
        <v>0.31756987991080204</v>
      </c>
      <c r="I175" s="10">
        <f t="shared" si="148"/>
        <v>2272303.1253520804</v>
      </c>
      <c r="J175" s="41">
        <f t="shared" si="149"/>
        <v>0.73272385708971499</v>
      </c>
      <c r="K175" s="274">
        <f t="shared" si="150"/>
        <v>1664970.7104849906</v>
      </c>
      <c r="M175" s="11">
        <f t="shared" si="144"/>
        <v>60</v>
      </c>
      <c r="N175" s="11">
        <v>1</v>
      </c>
      <c r="O175" s="21">
        <f t="shared" si="151"/>
        <v>0.125041534971747</v>
      </c>
      <c r="P175" s="43">
        <f t="shared" si="145"/>
        <v>2.2500050864502123E-2</v>
      </c>
      <c r="Q175" s="141">
        <f t="shared" si="152"/>
        <v>30</v>
      </c>
      <c r="R175" s="43">
        <f t="shared" si="153"/>
        <v>0.57712600649454393</v>
      </c>
      <c r="S175" s="11">
        <f t="shared" si="154"/>
        <v>30</v>
      </c>
    </row>
    <row r="176" spans="2:19" x14ac:dyDescent="0.25">
      <c r="B176" s="16">
        <v>3</v>
      </c>
      <c r="C176" s="11" t="s">
        <v>16</v>
      </c>
      <c r="D176" s="139"/>
      <c r="E176" s="10">
        <f t="shared" si="146"/>
        <v>2222728.3385298401</v>
      </c>
      <c r="F176" s="134">
        <f t="shared" si="147"/>
        <v>1.1964979013704136E-2</v>
      </c>
      <c r="G176" s="8">
        <f>IFERROR(VLOOKUP(B176,EFA!$AC$2:$AD$7,2,0),EFA!$AD$8)</f>
        <v>1.0316769748200696</v>
      </c>
      <c r="H176" s="129">
        <f>LGD!D7</f>
        <v>0.35327139683478781</v>
      </c>
      <c r="I176" s="10">
        <f t="shared" si="148"/>
        <v>9692.8287822195398</v>
      </c>
      <c r="J176" s="41">
        <f t="shared" si="149"/>
        <v>0.73272385708971499</v>
      </c>
      <c r="K176" s="274">
        <f t="shared" si="150"/>
        <v>7102.1668914181064</v>
      </c>
      <c r="M176" s="11">
        <f t="shared" si="144"/>
        <v>60</v>
      </c>
      <c r="N176" s="11">
        <v>1</v>
      </c>
      <c r="O176" s="21">
        <f t="shared" si="151"/>
        <v>0.125041534971747</v>
      </c>
      <c r="P176" s="43">
        <f t="shared" si="145"/>
        <v>2.2500050864502123E-2</v>
      </c>
      <c r="Q176" s="141">
        <f t="shared" si="152"/>
        <v>30</v>
      </c>
      <c r="R176" s="43">
        <f t="shared" si="153"/>
        <v>0.57712600649454393</v>
      </c>
      <c r="S176" s="11">
        <f t="shared" si="154"/>
        <v>30</v>
      </c>
    </row>
    <row r="177" spans="2:19" x14ac:dyDescent="0.25">
      <c r="B177" s="16">
        <v>3</v>
      </c>
      <c r="C177" s="11" t="s">
        <v>17</v>
      </c>
      <c r="D177" s="139"/>
      <c r="E177" s="10">
        <f t="shared" si="146"/>
        <v>0</v>
      </c>
      <c r="F177" s="134">
        <f t="shared" si="147"/>
        <v>1.1964979013704136E-2</v>
      </c>
      <c r="G177" s="8">
        <f>IFERROR(VLOOKUP(B177,EFA!$AC$2:$AD$7,2,0),EFA!$AD$8)</f>
        <v>1.0316769748200696</v>
      </c>
      <c r="H177" s="129">
        <f>LGD!D8</f>
        <v>4.6364209605119888E-2</v>
      </c>
      <c r="I177" s="10">
        <f t="shared" si="148"/>
        <v>0</v>
      </c>
      <c r="J177" s="41">
        <f t="shared" si="149"/>
        <v>0.73272385708971499</v>
      </c>
      <c r="K177" s="274">
        <f t="shared" si="150"/>
        <v>0</v>
      </c>
      <c r="M177" s="11">
        <f t="shared" si="144"/>
        <v>60</v>
      </c>
      <c r="N177" s="11">
        <v>1</v>
      </c>
      <c r="O177" s="21">
        <f t="shared" si="151"/>
        <v>0.125041534971747</v>
      </c>
      <c r="P177" s="43">
        <f t="shared" si="145"/>
        <v>2.2500050864502123E-2</v>
      </c>
      <c r="Q177" s="141">
        <f t="shared" si="152"/>
        <v>30</v>
      </c>
      <c r="R177" s="43">
        <f t="shared" si="153"/>
        <v>0.57712600649454393</v>
      </c>
      <c r="S177" s="11">
        <f t="shared" si="154"/>
        <v>30</v>
      </c>
    </row>
    <row r="178" spans="2:19" x14ac:dyDescent="0.25">
      <c r="B178" s="16">
        <v>3</v>
      </c>
      <c r="C178" s="11" t="s">
        <v>18</v>
      </c>
      <c r="D178" s="139"/>
      <c r="E178" s="10" t="e">
        <f t="shared" si="146"/>
        <v>#N/A</v>
      </c>
      <c r="F178" s="134">
        <f t="shared" si="147"/>
        <v>1.1964979013704136E-2</v>
      </c>
      <c r="G178" s="8">
        <f>IFERROR(VLOOKUP(B178,EFA!$AC$2:$AD$7,2,0),EFA!$AD$8)</f>
        <v>1.0316769748200696</v>
      </c>
      <c r="H178" s="129">
        <f>LGD!D9</f>
        <v>0.5</v>
      </c>
      <c r="I178" s="10" t="e">
        <f t="shared" si="148"/>
        <v>#N/A</v>
      </c>
      <c r="J178" s="41">
        <f t="shared" si="149"/>
        <v>0.73272385708971499</v>
      </c>
      <c r="K178" s="274" t="e">
        <f t="shared" si="150"/>
        <v>#N/A</v>
      </c>
      <c r="M178" s="11">
        <f t="shared" si="144"/>
        <v>60</v>
      </c>
      <c r="N178" s="11">
        <v>1</v>
      </c>
      <c r="O178" s="21">
        <f t="shared" si="151"/>
        <v>0.125041534971747</v>
      </c>
      <c r="P178" s="43">
        <f t="shared" si="145"/>
        <v>2.2500050864502123E-2</v>
      </c>
      <c r="Q178" s="141">
        <f t="shared" si="152"/>
        <v>30</v>
      </c>
      <c r="R178" s="43">
        <f t="shared" si="153"/>
        <v>0.57712600649454393</v>
      </c>
      <c r="S178" s="11">
        <f t="shared" si="154"/>
        <v>30</v>
      </c>
    </row>
    <row r="179" spans="2:19" x14ac:dyDescent="0.25">
      <c r="B179" s="16">
        <v>3</v>
      </c>
      <c r="C179" s="11" t="s">
        <v>19</v>
      </c>
      <c r="D179" s="139"/>
      <c r="E179" s="10">
        <f t="shared" si="146"/>
        <v>0</v>
      </c>
      <c r="F179" s="134">
        <f t="shared" si="147"/>
        <v>1.1964979013704136E-2</v>
      </c>
      <c r="G179" s="8">
        <f>IFERROR(VLOOKUP(B179,EFA!$AC$2:$AD$7,2,0),EFA!$AD$8)</f>
        <v>1.0316769748200696</v>
      </c>
      <c r="H179" s="129">
        <f>LGD!D10</f>
        <v>0.4</v>
      </c>
      <c r="I179" s="10">
        <f t="shared" si="148"/>
        <v>0</v>
      </c>
      <c r="J179" s="41">
        <f t="shared" si="149"/>
        <v>0.73272385708971499</v>
      </c>
      <c r="K179" s="274">
        <f t="shared" si="150"/>
        <v>0</v>
      </c>
      <c r="M179" s="11">
        <f t="shared" si="144"/>
        <v>60</v>
      </c>
      <c r="N179" s="11">
        <v>1</v>
      </c>
      <c r="O179" s="21">
        <f t="shared" si="151"/>
        <v>0.125041534971747</v>
      </c>
      <c r="P179" s="43">
        <f t="shared" si="145"/>
        <v>2.2500050864502123E-2</v>
      </c>
      <c r="Q179" s="141">
        <f t="shared" si="152"/>
        <v>30</v>
      </c>
      <c r="R179" s="43">
        <f t="shared" si="153"/>
        <v>0.57712600649454393</v>
      </c>
      <c r="S179" s="11">
        <f t="shared" si="154"/>
        <v>30</v>
      </c>
    </row>
    <row r="180" spans="2:19" x14ac:dyDescent="0.25">
      <c r="B180" s="16">
        <v>3</v>
      </c>
      <c r="C180" s="11" t="s">
        <v>20</v>
      </c>
      <c r="D180" s="139"/>
      <c r="E180" s="10">
        <f t="shared" si="146"/>
        <v>3.5781798918100606E-2</v>
      </c>
      <c r="F180" s="134">
        <f t="shared" si="147"/>
        <v>1.1964979013704136E-2</v>
      </c>
      <c r="G180" s="8">
        <f>IFERROR(VLOOKUP(B180,EFA!$AC$2:$AD$7,2,0),EFA!$AD$8)</f>
        <v>1.0316769748200696</v>
      </c>
      <c r="H180" s="129">
        <f>LGD!D11</f>
        <v>0.6</v>
      </c>
      <c r="I180" s="10">
        <f t="shared" si="148"/>
        <v>2.6501417279440481E-4</v>
      </c>
      <c r="J180" s="41">
        <f t="shared" si="149"/>
        <v>0.73272385708971499</v>
      </c>
      <c r="K180" s="274">
        <f t="shared" si="150"/>
        <v>1.9418220687335652E-4</v>
      </c>
      <c r="M180" s="11">
        <f t="shared" si="144"/>
        <v>60</v>
      </c>
      <c r="N180" s="11">
        <v>1</v>
      </c>
      <c r="O180" s="21">
        <f t="shared" si="151"/>
        <v>0.125041534971747</v>
      </c>
      <c r="P180" s="43">
        <f t="shared" si="145"/>
        <v>2.2500050864502123E-2</v>
      </c>
      <c r="Q180" s="141">
        <f t="shared" si="152"/>
        <v>30</v>
      </c>
      <c r="R180" s="43">
        <f t="shared" si="153"/>
        <v>0.57712600649454393</v>
      </c>
      <c r="S180" s="11">
        <f t="shared" si="154"/>
        <v>30</v>
      </c>
    </row>
    <row r="182" spans="2:19" x14ac:dyDescent="0.25">
      <c r="B182" t="s">
        <v>68</v>
      </c>
      <c r="C182" s="40" t="s">
        <v>9</v>
      </c>
      <c r="D182" s="40">
        <v>5</v>
      </c>
      <c r="E182" s="44" t="s">
        <v>26</v>
      </c>
      <c r="F182" s="44" t="s">
        <v>39</v>
      </c>
      <c r="G182" s="44" t="s">
        <v>27</v>
      </c>
      <c r="H182" s="44" t="s">
        <v>28</v>
      </c>
      <c r="I182" s="44" t="s">
        <v>29</v>
      </c>
      <c r="J182" s="44" t="s">
        <v>30</v>
      </c>
      <c r="K182" s="42" t="s">
        <v>31</v>
      </c>
      <c r="M182" s="42" t="s">
        <v>32</v>
      </c>
      <c r="N182" s="42" t="s">
        <v>33</v>
      </c>
      <c r="O182" s="42" t="s">
        <v>34</v>
      </c>
      <c r="P182" s="42" t="s">
        <v>35</v>
      </c>
      <c r="Q182" s="42" t="s">
        <v>36</v>
      </c>
      <c r="R182" s="42" t="s">
        <v>37</v>
      </c>
      <c r="S182" s="42" t="s">
        <v>38</v>
      </c>
    </row>
    <row r="183" spans="2:19" x14ac:dyDescent="0.25">
      <c r="B183" s="16">
        <v>4</v>
      </c>
      <c r="C183" s="11" t="s">
        <v>12</v>
      </c>
      <c r="D183" s="139"/>
      <c r="E183" s="10">
        <f>D150*R183</f>
        <v>0</v>
      </c>
      <c r="F183" s="134">
        <f>$G$4-$F$4</f>
        <v>6.8409795166940318E-3</v>
      </c>
      <c r="G183" s="8">
        <f>IFERROR(VLOOKUP(B183,EFA!$AC$2:$AD$7,2,0),EFA!$AD$8)</f>
        <v>1.0241967921812636</v>
      </c>
      <c r="H183" s="129">
        <f>LGD!D3</f>
        <v>0</v>
      </c>
      <c r="I183" s="10">
        <f>E183*F183*G183*H183</f>
        <v>0</v>
      </c>
      <c r="J183" s="41">
        <f>1/((1+($O$16/12))^(M183-Q183))</f>
        <v>0.64701815217486369</v>
      </c>
      <c r="K183" s="274">
        <f>I183*J183</f>
        <v>0</v>
      </c>
      <c r="M183" s="11">
        <f t="shared" ref="M183:M191" si="155">$D$182*$O$12</f>
        <v>60</v>
      </c>
      <c r="N183" s="11">
        <v>1</v>
      </c>
      <c r="O183" s="21">
        <f>$O$16</f>
        <v>0.125041534971747</v>
      </c>
      <c r="P183" s="43">
        <f t="shared" ref="P183:P191" si="156">PMT(O183/12,M183,-N183,0,0)</f>
        <v>2.2500050864502123E-2</v>
      </c>
      <c r="Q183" s="141">
        <f>M183-S183</f>
        <v>18</v>
      </c>
      <c r="R183" s="43">
        <f>PV(O183/12,Q183,-P183,0,0)</f>
        <v>0.36754879961877485</v>
      </c>
      <c r="S183" s="11">
        <f>12+12+12+6</f>
        <v>42</v>
      </c>
    </row>
    <row r="184" spans="2:19" x14ac:dyDescent="0.25">
      <c r="B184" s="16">
        <v>4</v>
      </c>
      <c r="C184" s="11" t="s">
        <v>13</v>
      </c>
      <c r="D184" s="139"/>
      <c r="E184" s="10">
        <f t="shared" ref="E184:E191" si="157">D151*R184</f>
        <v>137334948.9528439</v>
      </c>
      <c r="F184" s="134">
        <f t="shared" ref="F184:F191" si="158">$G$4-$F$4</f>
        <v>6.8409795166940318E-3</v>
      </c>
      <c r="G184" s="8">
        <f>IFERROR(VLOOKUP(B184,EFA!$AC$2:$AD$7,2,0),EFA!$AD$8)</f>
        <v>1.0241967921812636</v>
      </c>
      <c r="H184" s="129">
        <f>LGD!D4</f>
        <v>0.6</v>
      </c>
      <c r="I184" s="10">
        <f t="shared" ref="I184:I191" si="159">E184*F184*G184*H184</f>
        <v>577343.15628521517</v>
      </c>
      <c r="J184" s="41">
        <f t="shared" ref="J184:J191" si="160">1/((1+($O$16/12))^(M184-Q184))</f>
        <v>0.64701815217486369</v>
      </c>
      <c r="K184" s="274">
        <f t="shared" ref="K184:K191" si="161">I184*J184</f>
        <v>373551.50215046346</v>
      </c>
      <c r="M184" s="11">
        <f t="shared" si="155"/>
        <v>60</v>
      </c>
      <c r="N184" s="11">
        <v>1</v>
      </c>
      <c r="O184" s="21">
        <f t="shared" ref="O184:O191" si="162">$O$16</f>
        <v>0.125041534971747</v>
      </c>
      <c r="P184" s="43">
        <f t="shared" si="156"/>
        <v>2.2500050864502123E-2</v>
      </c>
      <c r="Q184" s="141">
        <f t="shared" ref="Q184:Q191" si="163">M184-S184</f>
        <v>18</v>
      </c>
      <c r="R184" s="43">
        <f t="shared" ref="R184:R191" si="164">PV(O184/12,Q184,-P184,0,0)</f>
        <v>0.36754879961877485</v>
      </c>
      <c r="S184" s="11">
        <f t="shared" ref="S184:S191" si="165">12+12+12+6</f>
        <v>42</v>
      </c>
    </row>
    <row r="185" spans="2:19" x14ac:dyDescent="0.25">
      <c r="B185" s="16">
        <v>4</v>
      </c>
      <c r="C185" s="11" t="s">
        <v>14</v>
      </c>
      <c r="D185" s="139"/>
      <c r="E185" s="10">
        <f t="shared" si="157"/>
        <v>0</v>
      </c>
      <c r="F185" s="134">
        <f t="shared" si="158"/>
        <v>6.8409795166940318E-3</v>
      </c>
      <c r="G185" s="8">
        <f>IFERROR(VLOOKUP(B185,EFA!$AC$2:$AD$7,2,0),EFA!$AD$8)</f>
        <v>1.0241967921812636</v>
      </c>
      <c r="H185" s="129">
        <f>LGD!D5</f>
        <v>0.10763423667737435</v>
      </c>
      <c r="I185" s="10">
        <f t="shared" si="159"/>
        <v>0</v>
      </c>
      <c r="J185" s="41">
        <f t="shared" si="160"/>
        <v>0.64701815217486369</v>
      </c>
      <c r="K185" s="274">
        <f t="shared" si="161"/>
        <v>0</v>
      </c>
      <c r="M185" s="11">
        <f t="shared" si="155"/>
        <v>60</v>
      </c>
      <c r="N185" s="11">
        <v>1</v>
      </c>
      <c r="O185" s="21">
        <f t="shared" si="162"/>
        <v>0.125041534971747</v>
      </c>
      <c r="P185" s="43">
        <f t="shared" si="156"/>
        <v>2.2500050864502123E-2</v>
      </c>
      <c r="Q185" s="141">
        <f t="shared" si="163"/>
        <v>18</v>
      </c>
      <c r="R185" s="43">
        <f t="shared" si="164"/>
        <v>0.36754879961877485</v>
      </c>
      <c r="S185" s="11">
        <f t="shared" si="165"/>
        <v>42</v>
      </c>
    </row>
    <row r="186" spans="2:19" x14ac:dyDescent="0.25">
      <c r="B186" s="16">
        <v>4</v>
      </c>
      <c r="C186" s="11" t="s">
        <v>15</v>
      </c>
      <c r="D186" s="139"/>
      <c r="E186" s="10">
        <f t="shared" si="157"/>
        <v>369160857.04671168</v>
      </c>
      <c r="F186" s="134">
        <f t="shared" si="158"/>
        <v>6.8409795166940318E-3</v>
      </c>
      <c r="G186" s="8">
        <f>IFERROR(VLOOKUP(B186,EFA!$AC$2:$AD$7,2,0),EFA!$AD$8)</f>
        <v>1.0241967921812636</v>
      </c>
      <c r="H186" s="129">
        <f>LGD!D6</f>
        <v>0.31756987991080204</v>
      </c>
      <c r="I186" s="10">
        <f t="shared" si="159"/>
        <v>821403.69418947049</v>
      </c>
      <c r="J186" s="41">
        <f t="shared" si="160"/>
        <v>0.64701815217486369</v>
      </c>
      <c r="K186" s="274">
        <f t="shared" si="161"/>
        <v>531463.10040407802</v>
      </c>
      <c r="M186" s="11">
        <f t="shared" si="155"/>
        <v>60</v>
      </c>
      <c r="N186" s="11">
        <v>1</v>
      </c>
      <c r="O186" s="21">
        <f t="shared" si="162"/>
        <v>0.125041534971747</v>
      </c>
      <c r="P186" s="43">
        <f t="shared" si="156"/>
        <v>2.2500050864502123E-2</v>
      </c>
      <c r="Q186" s="141">
        <f t="shared" si="163"/>
        <v>18</v>
      </c>
      <c r="R186" s="43">
        <f t="shared" si="164"/>
        <v>0.36754879961877485</v>
      </c>
      <c r="S186" s="11">
        <f t="shared" si="165"/>
        <v>42</v>
      </c>
    </row>
    <row r="187" spans="2:19" x14ac:dyDescent="0.25">
      <c r="B187" s="16">
        <v>4</v>
      </c>
      <c r="C187" s="11" t="s">
        <v>16</v>
      </c>
      <c r="D187" s="139"/>
      <c r="E187" s="10">
        <f t="shared" si="157"/>
        <v>1415568.0449534552</v>
      </c>
      <c r="F187" s="134">
        <f t="shared" si="158"/>
        <v>6.8409795166940318E-3</v>
      </c>
      <c r="G187" s="8">
        <f>IFERROR(VLOOKUP(B187,EFA!$AC$2:$AD$7,2,0),EFA!$AD$8)</f>
        <v>1.0241967921812636</v>
      </c>
      <c r="H187" s="129">
        <f>LGD!D7</f>
        <v>0.35327139683478781</v>
      </c>
      <c r="I187" s="10">
        <f t="shared" si="159"/>
        <v>3503.8130608685992</v>
      </c>
      <c r="J187" s="41">
        <f t="shared" si="160"/>
        <v>0.64701815217486369</v>
      </c>
      <c r="K187" s="274">
        <f t="shared" si="161"/>
        <v>2267.0306522093542</v>
      </c>
      <c r="M187" s="11">
        <f t="shared" si="155"/>
        <v>60</v>
      </c>
      <c r="N187" s="11">
        <v>1</v>
      </c>
      <c r="O187" s="21">
        <f t="shared" si="162"/>
        <v>0.125041534971747</v>
      </c>
      <c r="P187" s="43">
        <f t="shared" si="156"/>
        <v>2.2500050864502123E-2</v>
      </c>
      <c r="Q187" s="141">
        <f t="shared" si="163"/>
        <v>18</v>
      </c>
      <c r="R187" s="43">
        <f t="shared" si="164"/>
        <v>0.36754879961877485</v>
      </c>
      <c r="S187" s="11">
        <f t="shared" si="165"/>
        <v>42</v>
      </c>
    </row>
    <row r="188" spans="2:19" x14ac:dyDescent="0.25">
      <c r="B188" s="16">
        <v>4</v>
      </c>
      <c r="C188" s="11" t="s">
        <v>17</v>
      </c>
      <c r="D188" s="139"/>
      <c r="E188" s="10">
        <f t="shared" si="157"/>
        <v>0</v>
      </c>
      <c r="F188" s="134">
        <f t="shared" si="158"/>
        <v>6.8409795166940318E-3</v>
      </c>
      <c r="G188" s="8">
        <f>IFERROR(VLOOKUP(B188,EFA!$AC$2:$AD$7,2,0),EFA!$AD$8)</f>
        <v>1.0241967921812636</v>
      </c>
      <c r="H188" s="129">
        <f>LGD!D8</f>
        <v>4.6364209605119888E-2</v>
      </c>
      <c r="I188" s="10">
        <f t="shared" si="159"/>
        <v>0</v>
      </c>
      <c r="J188" s="41">
        <f t="shared" si="160"/>
        <v>0.64701815217486369</v>
      </c>
      <c r="K188" s="274">
        <f t="shared" si="161"/>
        <v>0</v>
      </c>
      <c r="M188" s="11">
        <f t="shared" si="155"/>
        <v>60</v>
      </c>
      <c r="N188" s="11">
        <v>1</v>
      </c>
      <c r="O188" s="21">
        <f t="shared" si="162"/>
        <v>0.125041534971747</v>
      </c>
      <c r="P188" s="43">
        <f t="shared" si="156"/>
        <v>2.2500050864502123E-2</v>
      </c>
      <c r="Q188" s="141">
        <f t="shared" si="163"/>
        <v>18</v>
      </c>
      <c r="R188" s="43">
        <f t="shared" si="164"/>
        <v>0.36754879961877485</v>
      </c>
      <c r="S188" s="11">
        <f t="shared" si="165"/>
        <v>42</v>
      </c>
    </row>
    <row r="189" spans="2:19" x14ac:dyDescent="0.25">
      <c r="B189" s="16">
        <v>4</v>
      </c>
      <c r="C189" s="11" t="s">
        <v>18</v>
      </c>
      <c r="D189" s="139"/>
      <c r="E189" s="10" t="e">
        <f t="shared" si="157"/>
        <v>#N/A</v>
      </c>
      <c r="F189" s="134">
        <f t="shared" si="158"/>
        <v>6.8409795166940318E-3</v>
      </c>
      <c r="G189" s="8">
        <f>IFERROR(VLOOKUP(B189,EFA!$AC$2:$AD$7,2,0),EFA!$AD$8)</f>
        <v>1.0241967921812636</v>
      </c>
      <c r="H189" s="129">
        <f>LGD!D9</f>
        <v>0.5</v>
      </c>
      <c r="I189" s="10" t="e">
        <f t="shared" si="159"/>
        <v>#N/A</v>
      </c>
      <c r="J189" s="41">
        <f t="shared" si="160"/>
        <v>0.64701815217486369</v>
      </c>
      <c r="K189" s="274" t="e">
        <f t="shared" si="161"/>
        <v>#N/A</v>
      </c>
      <c r="M189" s="11">
        <f t="shared" si="155"/>
        <v>60</v>
      </c>
      <c r="N189" s="11">
        <v>1</v>
      </c>
      <c r="O189" s="21">
        <f t="shared" si="162"/>
        <v>0.125041534971747</v>
      </c>
      <c r="P189" s="43">
        <f t="shared" si="156"/>
        <v>2.2500050864502123E-2</v>
      </c>
      <c r="Q189" s="141">
        <f t="shared" si="163"/>
        <v>18</v>
      </c>
      <c r="R189" s="43">
        <f t="shared" si="164"/>
        <v>0.36754879961877485</v>
      </c>
      <c r="S189" s="11">
        <f t="shared" si="165"/>
        <v>42</v>
      </c>
    </row>
    <row r="190" spans="2:19" x14ac:dyDescent="0.25">
      <c r="B190" s="16">
        <v>4</v>
      </c>
      <c r="C190" s="11" t="s">
        <v>19</v>
      </c>
      <c r="D190" s="139"/>
      <c r="E190" s="10">
        <f t="shared" si="157"/>
        <v>0</v>
      </c>
      <c r="F190" s="134">
        <f t="shared" si="158"/>
        <v>6.8409795166940318E-3</v>
      </c>
      <c r="G190" s="8">
        <f>IFERROR(VLOOKUP(B190,EFA!$AC$2:$AD$7,2,0),EFA!$AD$8)</f>
        <v>1.0241967921812636</v>
      </c>
      <c r="H190" s="129">
        <f>LGD!D10</f>
        <v>0.4</v>
      </c>
      <c r="I190" s="10">
        <f t="shared" si="159"/>
        <v>0</v>
      </c>
      <c r="J190" s="41">
        <f t="shared" si="160"/>
        <v>0.64701815217486369</v>
      </c>
      <c r="K190" s="274">
        <f t="shared" si="161"/>
        <v>0</v>
      </c>
      <c r="M190" s="11">
        <f t="shared" si="155"/>
        <v>60</v>
      </c>
      <c r="N190" s="11">
        <v>1</v>
      </c>
      <c r="O190" s="21">
        <f t="shared" si="162"/>
        <v>0.125041534971747</v>
      </c>
      <c r="P190" s="43">
        <f t="shared" si="156"/>
        <v>2.2500050864502123E-2</v>
      </c>
      <c r="Q190" s="141">
        <f t="shared" si="163"/>
        <v>18</v>
      </c>
      <c r="R190" s="43">
        <f t="shared" si="164"/>
        <v>0.36754879961877485</v>
      </c>
      <c r="S190" s="11">
        <f t="shared" si="165"/>
        <v>42</v>
      </c>
    </row>
    <row r="191" spans="2:19" x14ac:dyDescent="0.25">
      <c r="B191" s="16">
        <v>4</v>
      </c>
      <c r="C191" s="11" t="s">
        <v>20</v>
      </c>
      <c r="D191" s="139"/>
      <c r="E191" s="10">
        <f t="shared" si="157"/>
        <v>2.278801698857871E-2</v>
      </c>
      <c r="F191" s="134">
        <f t="shared" si="158"/>
        <v>6.8409795166940318E-3</v>
      </c>
      <c r="G191" s="8">
        <f>IFERROR(VLOOKUP(B191,EFA!$AC$2:$AD$7,2,0),EFA!$AD$8)</f>
        <v>1.0241967921812636</v>
      </c>
      <c r="H191" s="129">
        <f>LGD!D11</f>
        <v>0.6</v>
      </c>
      <c r="I191" s="10">
        <f t="shared" si="159"/>
        <v>9.5798671452411053E-5</v>
      </c>
      <c r="J191" s="41">
        <f t="shared" si="160"/>
        <v>0.64701815217486369</v>
      </c>
      <c r="K191" s="274">
        <f t="shared" si="161"/>
        <v>6.1983479383945862E-5</v>
      </c>
      <c r="M191" s="11">
        <f t="shared" si="155"/>
        <v>60</v>
      </c>
      <c r="N191" s="11">
        <v>1</v>
      </c>
      <c r="O191" s="21">
        <f t="shared" si="162"/>
        <v>0.125041534971747</v>
      </c>
      <c r="P191" s="43">
        <f t="shared" si="156"/>
        <v>2.2500050864502123E-2</v>
      </c>
      <c r="Q191" s="141">
        <f t="shared" si="163"/>
        <v>18</v>
      </c>
      <c r="R191" s="43">
        <f t="shared" si="164"/>
        <v>0.36754879961877485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68</v>
      </c>
      <c r="C193" s="40" t="s">
        <v>9</v>
      </c>
      <c r="D193" s="40">
        <v>5</v>
      </c>
      <c r="E193" s="44" t="s">
        <v>26</v>
      </c>
      <c r="F193" s="44" t="s">
        <v>39</v>
      </c>
      <c r="G193" s="44" t="s">
        <v>27</v>
      </c>
      <c r="H193" s="44" t="s">
        <v>28</v>
      </c>
      <c r="I193" s="44" t="s">
        <v>29</v>
      </c>
      <c r="J193" s="44" t="s">
        <v>30</v>
      </c>
      <c r="K193" s="42" t="s">
        <v>31</v>
      </c>
      <c r="M193" s="42" t="s">
        <v>32</v>
      </c>
      <c r="N193" s="42" t="s">
        <v>33</v>
      </c>
      <c r="O193" s="42" t="s">
        <v>34</v>
      </c>
      <c r="P193" s="42" t="s">
        <v>35</v>
      </c>
      <c r="Q193" s="42" t="s">
        <v>36</v>
      </c>
      <c r="R193" s="42" t="s">
        <v>37</v>
      </c>
      <c r="S193" s="42" t="s">
        <v>38</v>
      </c>
    </row>
    <row r="194" spans="2:19" x14ac:dyDescent="0.25">
      <c r="B194" s="16">
        <v>5</v>
      </c>
      <c r="C194" s="11" t="s">
        <v>12</v>
      </c>
      <c r="D194" s="139"/>
      <c r="E194" s="10">
        <f>D150*R194</f>
        <v>0</v>
      </c>
      <c r="F194" s="134">
        <f>$H$4-$G$4</f>
        <v>4.4953534263209305E-3</v>
      </c>
      <c r="G194" s="8">
        <f>IFERROR(VLOOKUP(B194,EFA!$AC$2:$AD$7,2,0),EFA!$AD$8)</f>
        <v>1.0319245803723991</v>
      </c>
      <c r="H194" s="129">
        <f>LGD!D3</f>
        <v>0</v>
      </c>
      <c r="I194" s="10">
        <f>E194*F194*G194*H194</f>
        <v>0</v>
      </c>
      <c r="J194" s="41">
        <f>1/((1+($O$16/12))^(M194-Q194))</f>
        <v>0.57133732605149445</v>
      </c>
      <c r="K194" s="274">
        <f>I194*J194</f>
        <v>0</v>
      </c>
      <c r="M194" s="11">
        <f t="shared" ref="M194:M202" si="166">$D$193*$O$12</f>
        <v>60</v>
      </c>
      <c r="N194" s="11">
        <v>1</v>
      </c>
      <c r="O194" s="21">
        <f>$O$16</f>
        <v>0.125041534971747</v>
      </c>
      <c r="P194" s="43">
        <f t="shared" ref="P194:P202" si="167">PMT(O194/12,M194,-N194,0,0)</f>
        <v>2.2500050864502123E-2</v>
      </c>
      <c r="Q194" s="141">
        <f>M194-S194</f>
        <v>6</v>
      </c>
      <c r="R194" s="43">
        <f>PV(O194/12,Q194,-P194,0,0)</f>
        <v>0.13021045159264236</v>
      </c>
      <c r="S194" s="11">
        <f>12+12+12+12+6</f>
        <v>54</v>
      </c>
    </row>
    <row r="195" spans="2:19" x14ac:dyDescent="0.25">
      <c r="B195" s="16">
        <v>5</v>
      </c>
      <c r="C195" s="11" t="s">
        <v>13</v>
      </c>
      <c r="D195" s="139"/>
      <c r="E195" s="10">
        <f t="shared" ref="E195:E202" si="168">D151*R195</f>
        <v>48653255.67965433</v>
      </c>
      <c r="F195" s="134">
        <f t="shared" ref="F195:F202" si="169">$H$4-$G$4</f>
        <v>4.4953534263209305E-3</v>
      </c>
      <c r="G195" s="8">
        <f>IFERROR(VLOOKUP(B195,EFA!$AC$2:$AD$7,2,0),EFA!$AD$8)</f>
        <v>1.0319245803723991</v>
      </c>
      <c r="H195" s="129">
        <f>LGD!D4</f>
        <v>0.6</v>
      </c>
      <c r="I195" s="10">
        <f t="shared" ref="I195:I202" si="170">E195*F195*G195*H195</f>
        <v>135417.55132341271</v>
      </c>
      <c r="J195" s="41">
        <f t="shared" ref="J195:J202" si="171">1/((1+($O$16/12))^(M195-Q195))</f>
        <v>0.57133732605149445</v>
      </c>
      <c r="K195" s="274">
        <f t="shared" ref="K195:K202" si="172">I195*J195</f>
        <v>77369.101673559635</v>
      </c>
      <c r="M195" s="11">
        <f t="shared" si="166"/>
        <v>60</v>
      </c>
      <c r="N195" s="11">
        <v>1</v>
      </c>
      <c r="O195" s="21">
        <f t="shared" ref="O195:O202" si="173">$O$16</f>
        <v>0.125041534971747</v>
      </c>
      <c r="P195" s="43">
        <f t="shared" si="167"/>
        <v>2.2500050864502123E-2</v>
      </c>
      <c r="Q195" s="141">
        <f t="shared" ref="Q195:Q202" si="174">M195-S195</f>
        <v>6</v>
      </c>
      <c r="R195" s="43">
        <f t="shared" ref="R195:R202" si="175">PV(O195/12,Q195,-P195,0,0)</f>
        <v>0.13021045159264236</v>
      </c>
      <c r="S195" s="11">
        <f t="shared" ref="S195:S202" si="176">12+12+12+12+6</f>
        <v>54</v>
      </c>
    </row>
    <row r="196" spans="2:19" x14ac:dyDescent="0.25">
      <c r="B196" s="16">
        <v>5</v>
      </c>
      <c r="C196" s="11" t="s">
        <v>14</v>
      </c>
      <c r="D196" s="139"/>
      <c r="E196" s="10">
        <f t="shared" si="168"/>
        <v>0</v>
      </c>
      <c r="F196" s="134">
        <f t="shared" si="169"/>
        <v>4.4953534263209305E-3</v>
      </c>
      <c r="G196" s="8">
        <f>IFERROR(VLOOKUP(B196,EFA!$AC$2:$AD$7,2,0),EFA!$AD$8)</f>
        <v>1.0319245803723991</v>
      </c>
      <c r="H196" s="129">
        <f>LGD!D5</f>
        <v>0.10763423667737435</v>
      </c>
      <c r="I196" s="10">
        <f t="shared" si="170"/>
        <v>0</v>
      </c>
      <c r="J196" s="41">
        <f t="shared" si="171"/>
        <v>0.57133732605149445</v>
      </c>
      <c r="K196" s="274">
        <f t="shared" si="172"/>
        <v>0</v>
      </c>
      <c r="M196" s="11">
        <f t="shared" si="166"/>
        <v>60</v>
      </c>
      <c r="N196" s="11">
        <v>1</v>
      </c>
      <c r="O196" s="21">
        <f t="shared" si="173"/>
        <v>0.125041534971747</v>
      </c>
      <c r="P196" s="43">
        <f t="shared" si="167"/>
        <v>2.2500050864502123E-2</v>
      </c>
      <c r="Q196" s="141">
        <f t="shared" si="174"/>
        <v>6</v>
      </c>
      <c r="R196" s="43">
        <f t="shared" si="175"/>
        <v>0.13021045159264236</v>
      </c>
      <c r="S196" s="11">
        <f t="shared" si="176"/>
        <v>54</v>
      </c>
    </row>
    <row r="197" spans="2:19" x14ac:dyDescent="0.25">
      <c r="B197" s="16">
        <v>5</v>
      </c>
      <c r="C197" s="11" t="s">
        <v>15</v>
      </c>
      <c r="D197" s="139"/>
      <c r="E197" s="10">
        <f t="shared" si="168"/>
        <v>130781550.52128161</v>
      </c>
      <c r="F197" s="134">
        <f t="shared" si="169"/>
        <v>4.4953534263209305E-3</v>
      </c>
      <c r="G197" s="8">
        <f>IFERROR(VLOOKUP(B197,EFA!$AC$2:$AD$7,2,0),EFA!$AD$8)</f>
        <v>1.0319245803723991</v>
      </c>
      <c r="H197" s="129">
        <f>LGD!D6</f>
        <v>0.31756987991080204</v>
      </c>
      <c r="I197" s="10">
        <f t="shared" si="170"/>
        <v>192662.67505593004</v>
      </c>
      <c r="J197" s="41">
        <f t="shared" si="171"/>
        <v>0.57133732605149445</v>
      </c>
      <c r="K197" s="274">
        <f t="shared" si="172"/>
        <v>110075.37759638303</v>
      </c>
      <c r="M197" s="11">
        <f t="shared" si="166"/>
        <v>60</v>
      </c>
      <c r="N197" s="11">
        <v>1</v>
      </c>
      <c r="O197" s="21">
        <f t="shared" si="173"/>
        <v>0.125041534971747</v>
      </c>
      <c r="P197" s="43">
        <f t="shared" si="167"/>
        <v>2.2500050864502123E-2</v>
      </c>
      <c r="Q197" s="141">
        <f t="shared" si="174"/>
        <v>6</v>
      </c>
      <c r="R197" s="43">
        <f t="shared" si="175"/>
        <v>0.13021045159264236</v>
      </c>
      <c r="S197" s="11">
        <f t="shared" si="176"/>
        <v>54</v>
      </c>
    </row>
    <row r="198" spans="2:19" x14ac:dyDescent="0.25">
      <c r="B198" s="16">
        <v>5</v>
      </c>
      <c r="C198" s="11" t="s">
        <v>16</v>
      </c>
      <c r="D198" s="139"/>
      <c r="E198" s="10">
        <f t="shared" si="168"/>
        <v>501489.20248055103</v>
      </c>
      <c r="F198" s="134">
        <f t="shared" si="169"/>
        <v>4.4953534263209305E-3</v>
      </c>
      <c r="G198" s="8">
        <f>IFERROR(VLOOKUP(B198,EFA!$AC$2:$AD$7,2,0),EFA!$AD$8)</f>
        <v>1.0319245803723991</v>
      </c>
      <c r="H198" s="129">
        <f>LGD!D7</f>
        <v>0.35327139683478781</v>
      </c>
      <c r="I198" s="10">
        <f t="shared" si="170"/>
        <v>821.82975554908808</v>
      </c>
      <c r="J198" s="41">
        <f t="shared" si="171"/>
        <v>0.57133732605149445</v>
      </c>
      <c r="K198" s="274">
        <f t="shared" si="172"/>
        <v>469.5420150049693</v>
      </c>
      <c r="M198" s="11">
        <f t="shared" si="166"/>
        <v>60</v>
      </c>
      <c r="N198" s="11">
        <v>1</v>
      </c>
      <c r="O198" s="21">
        <f t="shared" si="173"/>
        <v>0.125041534971747</v>
      </c>
      <c r="P198" s="43">
        <f t="shared" si="167"/>
        <v>2.2500050864502123E-2</v>
      </c>
      <c r="Q198" s="141">
        <f t="shared" si="174"/>
        <v>6</v>
      </c>
      <c r="R198" s="43">
        <f t="shared" si="175"/>
        <v>0.13021045159264236</v>
      </c>
      <c r="S198" s="11">
        <f t="shared" si="176"/>
        <v>54</v>
      </c>
    </row>
    <row r="199" spans="2:19" x14ac:dyDescent="0.25">
      <c r="B199" s="16">
        <v>5</v>
      </c>
      <c r="C199" s="11" t="s">
        <v>17</v>
      </c>
      <c r="D199" s="139"/>
      <c r="E199" s="10">
        <f t="shared" si="168"/>
        <v>0</v>
      </c>
      <c r="F199" s="134">
        <f t="shared" si="169"/>
        <v>4.4953534263209305E-3</v>
      </c>
      <c r="G199" s="8">
        <f>IFERROR(VLOOKUP(B199,EFA!$AC$2:$AD$7,2,0),EFA!$AD$8)</f>
        <v>1.0319245803723991</v>
      </c>
      <c r="H199" s="129">
        <f>LGD!D8</f>
        <v>4.6364209605119888E-2</v>
      </c>
      <c r="I199" s="10">
        <f t="shared" si="170"/>
        <v>0</v>
      </c>
      <c r="J199" s="41">
        <f t="shared" si="171"/>
        <v>0.57133732605149445</v>
      </c>
      <c r="K199" s="274">
        <f t="shared" si="172"/>
        <v>0</v>
      </c>
      <c r="M199" s="11">
        <f t="shared" si="166"/>
        <v>60</v>
      </c>
      <c r="N199" s="11">
        <v>1</v>
      </c>
      <c r="O199" s="21">
        <f t="shared" si="173"/>
        <v>0.125041534971747</v>
      </c>
      <c r="P199" s="43">
        <f t="shared" si="167"/>
        <v>2.2500050864502123E-2</v>
      </c>
      <c r="Q199" s="141">
        <f t="shared" si="174"/>
        <v>6</v>
      </c>
      <c r="R199" s="43">
        <f t="shared" si="175"/>
        <v>0.13021045159264236</v>
      </c>
      <c r="S199" s="11">
        <f t="shared" si="176"/>
        <v>54</v>
      </c>
    </row>
    <row r="200" spans="2:19" x14ac:dyDescent="0.25">
      <c r="B200" s="16">
        <v>5</v>
      </c>
      <c r="C200" s="11" t="s">
        <v>18</v>
      </c>
      <c r="D200" s="139"/>
      <c r="E200" s="10" t="e">
        <f t="shared" si="168"/>
        <v>#N/A</v>
      </c>
      <c r="F200" s="134">
        <f t="shared" si="169"/>
        <v>4.4953534263209305E-3</v>
      </c>
      <c r="G200" s="8">
        <f>IFERROR(VLOOKUP(B200,EFA!$AC$2:$AD$7,2,0),EFA!$AD$8)</f>
        <v>1.0319245803723991</v>
      </c>
      <c r="H200" s="129">
        <f>LGD!D9</f>
        <v>0.5</v>
      </c>
      <c r="I200" s="10" t="e">
        <f t="shared" si="170"/>
        <v>#N/A</v>
      </c>
      <c r="J200" s="41">
        <f t="shared" si="171"/>
        <v>0.57133732605149445</v>
      </c>
      <c r="K200" s="274" t="e">
        <f t="shared" si="172"/>
        <v>#N/A</v>
      </c>
      <c r="M200" s="11">
        <f t="shared" si="166"/>
        <v>60</v>
      </c>
      <c r="N200" s="11">
        <v>1</v>
      </c>
      <c r="O200" s="21">
        <f t="shared" si="173"/>
        <v>0.125041534971747</v>
      </c>
      <c r="P200" s="43">
        <f t="shared" si="167"/>
        <v>2.2500050864502123E-2</v>
      </c>
      <c r="Q200" s="141">
        <f t="shared" si="174"/>
        <v>6</v>
      </c>
      <c r="R200" s="43">
        <f t="shared" si="175"/>
        <v>0.13021045159264236</v>
      </c>
      <c r="S200" s="11">
        <f t="shared" si="176"/>
        <v>54</v>
      </c>
    </row>
    <row r="201" spans="2:19" x14ac:dyDescent="0.25">
      <c r="B201" s="16">
        <v>5</v>
      </c>
      <c r="C201" s="11" t="s">
        <v>19</v>
      </c>
      <c r="D201" s="139"/>
      <c r="E201" s="10">
        <f t="shared" si="168"/>
        <v>0</v>
      </c>
      <c r="F201" s="134">
        <f t="shared" si="169"/>
        <v>4.4953534263209305E-3</v>
      </c>
      <c r="G201" s="8">
        <f>IFERROR(VLOOKUP(B201,EFA!$AC$2:$AD$7,2,0),EFA!$AD$8)</f>
        <v>1.0319245803723991</v>
      </c>
      <c r="H201" s="129">
        <f>LGD!D10</f>
        <v>0.4</v>
      </c>
      <c r="I201" s="10">
        <f t="shared" si="170"/>
        <v>0</v>
      </c>
      <c r="J201" s="41">
        <f t="shared" si="171"/>
        <v>0.57133732605149445</v>
      </c>
      <c r="K201" s="274">
        <f t="shared" si="172"/>
        <v>0</v>
      </c>
      <c r="M201" s="11">
        <f t="shared" si="166"/>
        <v>60</v>
      </c>
      <c r="N201" s="11">
        <v>1</v>
      </c>
      <c r="O201" s="21">
        <f t="shared" si="173"/>
        <v>0.125041534971747</v>
      </c>
      <c r="P201" s="43">
        <f t="shared" si="167"/>
        <v>2.2500050864502123E-2</v>
      </c>
      <c r="Q201" s="141">
        <f t="shared" si="174"/>
        <v>6</v>
      </c>
      <c r="R201" s="43">
        <f t="shared" si="175"/>
        <v>0.13021045159264236</v>
      </c>
      <c r="S201" s="11">
        <f t="shared" si="176"/>
        <v>54</v>
      </c>
    </row>
    <row r="202" spans="2:19" x14ac:dyDescent="0.25">
      <c r="B202" s="16">
        <v>5</v>
      </c>
      <c r="C202" s="11" t="s">
        <v>20</v>
      </c>
      <c r="D202" s="139"/>
      <c r="E202" s="10">
        <f t="shared" si="168"/>
        <v>8.0730449563739225E-3</v>
      </c>
      <c r="F202" s="134">
        <f t="shared" si="169"/>
        <v>4.4953534263209305E-3</v>
      </c>
      <c r="G202" s="8">
        <f>IFERROR(VLOOKUP(B202,EFA!$AC$2:$AD$7,2,0),EFA!$AD$8)</f>
        <v>1.0319245803723991</v>
      </c>
      <c r="H202" s="129">
        <f>LGD!D11</f>
        <v>0.6</v>
      </c>
      <c r="I202" s="10">
        <f t="shared" si="170"/>
        <v>2.2469862796317415E-5</v>
      </c>
      <c r="J202" s="41">
        <f t="shared" si="171"/>
        <v>0.57133732605149445</v>
      </c>
      <c r="K202" s="274">
        <f t="shared" si="172"/>
        <v>1.2837871326791947E-5</v>
      </c>
      <c r="M202" s="11">
        <f t="shared" si="166"/>
        <v>60</v>
      </c>
      <c r="N202" s="11">
        <v>1</v>
      </c>
      <c r="O202" s="21">
        <f t="shared" si="173"/>
        <v>0.125041534971747</v>
      </c>
      <c r="P202" s="43">
        <f t="shared" si="167"/>
        <v>2.2500050864502123E-2</v>
      </c>
      <c r="Q202" s="141">
        <f t="shared" si="174"/>
        <v>6</v>
      </c>
      <c r="R202" s="43">
        <f t="shared" si="175"/>
        <v>0.13021045159264236</v>
      </c>
      <c r="S202" s="11">
        <f t="shared" si="176"/>
        <v>54</v>
      </c>
    </row>
    <row r="203" spans="2:19" s="242" customFormat="1" x14ac:dyDescent="0.25">
      <c r="C203" s="243"/>
      <c r="D203" s="244"/>
      <c r="E203" s="244"/>
      <c r="F203" s="245"/>
      <c r="G203" s="246"/>
      <c r="H203" s="247"/>
      <c r="I203" s="244"/>
      <c r="J203" s="248"/>
      <c r="K203" s="244"/>
      <c r="M203" s="249"/>
      <c r="N203" s="249"/>
      <c r="O203" s="250"/>
      <c r="P203" s="251"/>
      <c r="Q203" s="249"/>
      <c r="R203" s="251"/>
      <c r="S203" s="249"/>
    </row>
    <row r="204" spans="2:19" x14ac:dyDescent="0.25">
      <c r="B204" t="s">
        <v>68</v>
      </c>
      <c r="C204" s="40" t="s">
        <v>9</v>
      </c>
      <c r="D204" s="40">
        <v>6</v>
      </c>
      <c r="E204" s="44" t="s">
        <v>26</v>
      </c>
      <c r="F204" s="44" t="s">
        <v>39</v>
      </c>
      <c r="G204" s="44" t="s">
        <v>27</v>
      </c>
      <c r="H204" s="44" t="s">
        <v>28</v>
      </c>
      <c r="I204" s="44" t="s">
        <v>29</v>
      </c>
      <c r="J204" s="44" t="s">
        <v>30</v>
      </c>
      <c r="K204" s="42" t="s">
        <v>31</v>
      </c>
      <c r="M204" s="42" t="s">
        <v>32</v>
      </c>
      <c r="N204" s="42" t="s">
        <v>33</v>
      </c>
      <c r="O204" s="42" t="s">
        <v>34</v>
      </c>
      <c r="P204" s="42" t="s">
        <v>35</v>
      </c>
      <c r="Q204" s="42" t="s">
        <v>36</v>
      </c>
      <c r="R204" s="42" t="s">
        <v>37</v>
      </c>
      <c r="S204" s="42" t="s">
        <v>38</v>
      </c>
    </row>
    <row r="205" spans="2:19" x14ac:dyDescent="0.25">
      <c r="B205" s="16">
        <v>1</v>
      </c>
      <c r="C205" s="11" t="s">
        <v>12</v>
      </c>
      <c r="D205" s="138">
        <f>'0 days'!$K$10+'0-30 days'!$K$10+'31-60 days'!$K$10</f>
        <v>0</v>
      </c>
      <c r="E205" s="10">
        <f>D205*R205</f>
        <v>0</v>
      </c>
      <c r="F205" s="134">
        <f>$D$4</f>
        <v>7.9621047222867447E-2</v>
      </c>
      <c r="G205" s="8">
        <f>IFERROR(VLOOKUP(B205,EFA!$AC$2:$AD$7,2,0),EFA!$AD$8)</f>
        <v>1.1479621662027979</v>
      </c>
      <c r="H205" s="129">
        <f>LGD!D3</f>
        <v>0</v>
      </c>
      <c r="I205" s="10">
        <f>E205*F205*G205*H205</f>
        <v>0</v>
      </c>
      <c r="J205" s="41">
        <f>1/((1+($O$16/12))^(M205-Q205))</f>
        <v>0.93969748915028861</v>
      </c>
      <c r="K205" s="274">
        <f>I205*J205</f>
        <v>0</v>
      </c>
      <c r="M205" s="11">
        <f>$D$204*$O$12</f>
        <v>72</v>
      </c>
      <c r="N205" s="11">
        <v>1</v>
      </c>
      <c r="O205" s="21">
        <f>$O$16</f>
        <v>0.125041534971747</v>
      </c>
      <c r="P205" s="43">
        <f t="shared" ref="P205:P213" si="177">PMT(O205/12,M205,-N205,0,0)</f>
        <v>1.9813354851954689E-2</v>
      </c>
      <c r="Q205" s="141">
        <f>M205-S205</f>
        <v>66</v>
      </c>
      <c r="R205" s="43">
        <f>PV(O205/12,Q205,-P205,0,0)</f>
        <v>0.94215190074562849</v>
      </c>
      <c r="S205" s="11">
        <v>6</v>
      </c>
    </row>
    <row r="206" spans="2:19" x14ac:dyDescent="0.25">
      <c r="B206" s="16">
        <v>1</v>
      </c>
      <c r="C206" s="11" t="s">
        <v>13</v>
      </c>
      <c r="D206" s="138">
        <f>'0 days'!$J$10+'0-30 days'!$J$10+'31-60 days'!$J$10</f>
        <v>0</v>
      </c>
      <c r="E206" s="10">
        <f t="shared" ref="E206:E213" si="178">D206*R206</f>
        <v>0</v>
      </c>
      <c r="F206" s="134">
        <f t="shared" ref="F206:F213" si="179">$D$4</f>
        <v>7.9621047222867447E-2</v>
      </c>
      <c r="G206" s="8">
        <f>IFERROR(VLOOKUP(B206,EFA!$AC$2:$AD$7,2,0),EFA!$AD$8)</f>
        <v>1.1479621662027979</v>
      </c>
      <c r="H206" s="129">
        <f>LGD!D4</f>
        <v>0.6</v>
      </c>
      <c r="I206" s="10">
        <f t="shared" ref="I206:I213" si="180">E206*F206*G206*H206</f>
        <v>0</v>
      </c>
      <c r="J206" s="41">
        <f t="shared" ref="J206:J213" si="181">1/((1+($O$16/12))^(M206-Q206))</f>
        <v>0.93969748915028861</v>
      </c>
      <c r="K206" s="274">
        <f t="shared" ref="K206:K213" si="182">I206*J206</f>
        <v>0</v>
      </c>
      <c r="M206" s="11">
        <f t="shared" ref="M206:M213" si="183">$D$204*$O$12</f>
        <v>72</v>
      </c>
      <c r="N206" s="11">
        <v>1</v>
      </c>
      <c r="O206" s="21">
        <f t="shared" ref="O206:O213" si="184">$O$16</f>
        <v>0.125041534971747</v>
      </c>
      <c r="P206" s="43">
        <f t="shared" si="177"/>
        <v>1.9813354851954689E-2</v>
      </c>
      <c r="Q206" s="141">
        <f t="shared" ref="Q206:Q213" si="185">M206-S206</f>
        <v>66</v>
      </c>
      <c r="R206" s="43">
        <f t="shared" ref="R206:R213" si="186"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14</v>
      </c>
      <c r="D207" s="138">
        <f>'0 days'!$I$10+'0-30 days'!$I$10+'31-60 days'!$I$10</f>
        <v>0</v>
      </c>
      <c r="E207" s="10">
        <f t="shared" si="178"/>
        <v>0</v>
      </c>
      <c r="F207" s="134">
        <f t="shared" si="179"/>
        <v>7.9621047222867447E-2</v>
      </c>
      <c r="G207" s="8">
        <f>IFERROR(VLOOKUP(B207,EFA!$AC$2:$AD$7,2,0),EFA!$AD$8)</f>
        <v>1.1479621662027979</v>
      </c>
      <c r="H207" s="129">
        <f>LGD!D5</f>
        <v>0.10763423667737435</v>
      </c>
      <c r="I207" s="10">
        <f t="shared" si="180"/>
        <v>0</v>
      </c>
      <c r="J207" s="41">
        <f t="shared" si="181"/>
        <v>0.93969748915028861</v>
      </c>
      <c r="K207" s="274">
        <f t="shared" si="182"/>
        <v>0</v>
      </c>
      <c r="M207" s="11">
        <f t="shared" si="183"/>
        <v>72</v>
      </c>
      <c r="N207" s="11">
        <v>1</v>
      </c>
      <c r="O207" s="21">
        <f t="shared" si="184"/>
        <v>0.125041534971747</v>
      </c>
      <c r="P207" s="43">
        <f t="shared" si="177"/>
        <v>1.9813354851954689E-2</v>
      </c>
      <c r="Q207" s="141">
        <f t="shared" si="185"/>
        <v>66</v>
      </c>
      <c r="R207" s="43">
        <f t="shared" si="186"/>
        <v>0.94215190074562849</v>
      </c>
      <c r="S207" s="11">
        <v>6</v>
      </c>
    </row>
    <row r="208" spans="2:19" x14ac:dyDescent="0.25">
      <c r="B208" s="16">
        <v>1</v>
      </c>
      <c r="C208" s="11" t="s">
        <v>15</v>
      </c>
      <c r="D208" s="138">
        <f>'0 days'!$G$10+'0-30 days'!$G$10+'31-60 days'!$G$10</f>
        <v>1550125555.96</v>
      </c>
      <c r="E208" s="10">
        <f t="shared" si="178"/>
        <v>1460453738.9420881</v>
      </c>
      <c r="F208" s="134">
        <f t="shared" si="179"/>
        <v>7.9621047222867447E-2</v>
      </c>
      <c r="G208" s="8">
        <f>IFERROR(VLOOKUP(B208,EFA!$AC$2:$AD$7,2,0),EFA!$AD$8)</f>
        <v>1.1479621662027979</v>
      </c>
      <c r="H208" s="129">
        <f>LGD!D6</f>
        <v>0.31756987991080204</v>
      </c>
      <c r="I208" s="10">
        <f t="shared" si="180"/>
        <v>42391869.560769387</v>
      </c>
      <c r="J208" s="41">
        <f t="shared" si="181"/>
        <v>0.93969748915028861</v>
      </c>
      <c r="K208" s="274">
        <f t="shared" si="182"/>
        <v>39835533.38664154</v>
      </c>
      <c r="M208" s="11">
        <f t="shared" si="183"/>
        <v>72</v>
      </c>
      <c r="N208" s="11">
        <v>1</v>
      </c>
      <c r="O208" s="21">
        <f t="shared" si="184"/>
        <v>0.125041534971747</v>
      </c>
      <c r="P208" s="43">
        <f t="shared" si="177"/>
        <v>1.9813354851954689E-2</v>
      </c>
      <c r="Q208" s="141">
        <f t="shared" si="185"/>
        <v>66</v>
      </c>
      <c r="R208" s="43">
        <f t="shared" si="186"/>
        <v>0.94215190074562849</v>
      </c>
      <c r="S208" s="11">
        <v>6</v>
      </c>
    </row>
    <row r="209" spans="2:19" x14ac:dyDescent="0.25">
      <c r="B209" s="16">
        <v>1</v>
      </c>
      <c r="C209" s="11" t="s">
        <v>16</v>
      </c>
      <c r="D209" s="138">
        <f>'0 days'!$H$10+'0-30 days'!$H$10+'31-60 days'!$H$10</f>
        <v>0</v>
      </c>
      <c r="E209" s="10">
        <f t="shared" si="178"/>
        <v>0</v>
      </c>
      <c r="F209" s="134">
        <f t="shared" si="179"/>
        <v>7.9621047222867447E-2</v>
      </c>
      <c r="G209" s="8">
        <f>IFERROR(VLOOKUP(B209,EFA!$AC$2:$AD$7,2,0),EFA!$AD$8)</f>
        <v>1.1479621662027979</v>
      </c>
      <c r="H209" s="129">
        <f>LGD!D7</f>
        <v>0.35327139683478781</v>
      </c>
      <c r="I209" s="10">
        <f t="shared" si="180"/>
        <v>0</v>
      </c>
      <c r="J209" s="41">
        <f t="shared" si="181"/>
        <v>0.93969748915028861</v>
      </c>
      <c r="K209" s="274">
        <f t="shared" si="182"/>
        <v>0</v>
      </c>
      <c r="M209" s="11">
        <f t="shared" si="183"/>
        <v>72</v>
      </c>
      <c r="N209" s="11">
        <v>1</v>
      </c>
      <c r="O209" s="21">
        <f t="shared" si="184"/>
        <v>0.125041534971747</v>
      </c>
      <c r="P209" s="43">
        <f t="shared" si="177"/>
        <v>1.9813354851954689E-2</v>
      </c>
      <c r="Q209" s="141">
        <f t="shared" si="185"/>
        <v>66</v>
      </c>
      <c r="R209" s="43">
        <f t="shared" si="186"/>
        <v>0.94215190074562849</v>
      </c>
      <c r="S209" s="11">
        <v>6</v>
      </c>
    </row>
    <row r="210" spans="2:19" x14ac:dyDescent="0.25">
      <c r="B210" s="16">
        <v>1</v>
      </c>
      <c r="C210" s="11" t="s">
        <v>17</v>
      </c>
      <c r="D210" s="138">
        <f>'0 days'!$C$10+'0-30 days'!$C$10+'31-60 days'!$C$10</f>
        <v>0</v>
      </c>
      <c r="E210" s="10">
        <f t="shared" si="178"/>
        <v>0</v>
      </c>
      <c r="F210" s="134">
        <f t="shared" si="179"/>
        <v>7.9621047222867447E-2</v>
      </c>
      <c r="G210" s="8">
        <f>IFERROR(VLOOKUP(B210,EFA!$AC$2:$AD$7,2,0),EFA!$AD$8)</f>
        <v>1.1479621662027979</v>
      </c>
      <c r="H210" s="129">
        <f>LGD!D8</f>
        <v>4.6364209605119888E-2</v>
      </c>
      <c r="I210" s="10">
        <f t="shared" si="180"/>
        <v>0</v>
      </c>
      <c r="J210" s="41">
        <f t="shared" si="181"/>
        <v>0.93969748915028861</v>
      </c>
      <c r="K210" s="274">
        <f t="shared" si="182"/>
        <v>0</v>
      </c>
      <c r="M210" s="11">
        <f t="shared" si="183"/>
        <v>72</v>
      </c>
      <c r="N210" s="11">
        <v>1</v>
      </c>
      <c r="O210" s="21">
        <f t="shared" si="184"/>
        <v>0.125041534971747</v>
      </c>
      <c r="P210" s="43">
        <f t="shared" si="177"/>
        <v>1.9813354851954689E-2</v>
      </c>
      <c r="Q210" s="141">
        <f t="shared" si="185"/>
        <v>66</v>
      </c>
      <c r="R210" s="43">
        <f t="shared" si="186"/>
        <v>0.94215190074562849</v>
      </c>
      <c r="S210" s="11">
        <v>6</v>
      </c>
    </row>
    <row r="211" spans="2:19" x14ac:dyDescent="0.25">
      <c r="B211" s="16">
        <v>1</v>
      </c>
      <c r="C211" s="11" t="s">
        <v>18</v>
      </c>
      <c r="D211" s="138" t="e">
        <f>'0 days'!$F$10+'0-30 days'!$F$10+'31-60 days'!$F$10</f>
        <v>#N/A</v>
      </c>
      <c r="E211" s="10" t="e">
        <f t="shared" si="178"/>
        <v>#N/A</v>
      </c>
      <c r="F211" s="134">
        <f t="shared" si="179"/>
        <v>7.9621047222867447E-2</v>
      </c>
      <c r="G211" s="8">
        <f>IFERROR(VLOOKUP(B211,EFA!$AC$2:$AD$7,2,0),EFA!$AD$8)</f>
        <v>1.1479621662027979</v>
      </c>
      <c r="H211" s="129">
        <f>LGD!D9</f>
        <v>0.5</v>
      </c>
      <c r="I211" s="10" t="e">
        <f t="shared" si="180"/>
        <v>#N/A</v>
      </c>
      <c r="J211" s="41">
        <f t="shared" si="181"/>
        <v>0.93969748915028861</v>
      </c>
      <c r="K211" s="274" t="e">
        <f t="shared" si="182"/>
        <v>#N/A</v>
      </c>
      <c r="M211" s="11">
        <f t="shared" si="183"/>
        <v>72</v>
      </c>
      <c r="N211" s="11">
        <v>1</v>
      </c>
      <c r="O211" s="21">
        <f t="shared" si="184"/>
        <v>0.125041534971747</v>
      </c>
      <c r="P211" s="43">
        <f t="shared" si="177"/>
        <v>1.9813354851954689E-2</v>
      </c>
      <c r="Q211" s="141">
        <f t="shared" si="185"/>
        <v>66</v>
      </c>
      <c r="R211" s="43">
        <f t="shared" si="186"/>
        <v>0.94215190074562849</v>
      </c>
      <c r="S211" s="11">
        <v>6</v>
      </c>
    </row>
    <row r="212" spans="2:19" x14ac:dyDescent="0.25">
      <c r="B212" s="16">
        <v>1</v>
      </c>
      <c r="C212" s="11" t="s">
        <v>19</v>
      </c>
      <c r="D212" s="138">
        <f>'0 days'!$E$10+'0-30 days'!$E$10+'31-60 days'!$E$10</f>
        <v>0</v>
      </c>
      <c r="E212" s="10">
        <f t="shared" si="178"/>
        <v>0</v>
      </c>
      <c r="F212" s="134">
        <f t="shared" si="179"/>
        <v>7.9621047222867447E-2</v>
      </c>
      <c r="G212" s="8">
        <f>IFERROR(VLOOKUP(B212,EFA!$AC$2:$AD$7,2,0),EFA!$AD$8)</f>
        <v>1.1479621662027979</v>
      </c>
      <c r="H212" s="129">
        <f>LGD!D10</f>
        <v>0.4</v>
      </c>
      <c r="I212" s="10">
        <f t="shared" si="180"/>
        <v>0</v>
      </c>
      <c r="J212" s="41">
        <f t="shared" si="181"/>
        <v>0.93969748915028861</v>
      </c>
      <c r="K212" s="274">
        <f t="shared" si="182"/>
        <v>0</v>
      </c>
      <c r="M212" s="11">
        <f t="shared" si="183"/>
        <v>72</v>
      </c>
      <c r="N212" s="11">
        <v>1</v>
      </c>
      <c r="O212" s="21">
        <f t="shared" si="184"/>
        <v>0.125041534971747</v>
      </c>
      <c r="P212" s="43">
        <f t="shared" si="177"/>
        <v>1.9813354851954689E-2</v>
      </c>
      <c r="Q212" s="141">
        <f t="shared" si="185"/>
        <v>66</v>
      </c>
      <c r="R212" s="43">
        <f t="shared" si="186"/>
        <v>0.94215190074562849</v>
      </c>
      <c r="S212" s="11">
        <v>6</v>
      </c>
    </row>
    <row r="213" spans="2:19" x14ac:dyDescent="0.25">
      <c r="B213" s="16">
        <v>1</v>
      </c>
      <c r="C213" s="11" t="s">
        <v>20</v>
      </c>
      <c r="D213" s="138">
        <f>'0 days'!$L$10+'0-30 days'!$L$10+'31-60 days'!$L$10</f>
        <v>0</v>
      </c>
      <c r="E213" s="10">
        <f t="shared" si="178"/>
        <v>0</v>
      </c>
      <c r="F213" s="134">
        <f t="shared" si="179"/>
        <v>7.9621047222867447E-2</v>
      </c>
      <c r="G213" s="8">
        <f>IFERROR(VLOOKUP(B213,EFA!$AC$2:$AD$7,2,0),EFA!$AD$8)</f>
        <v>1.1479621662027979</v>
      </c>
      <c r="H213" s="129">
        <f>LGD!D11</f>
        <v>0.6</v>
      </c>
      <c r="I213" s="10">
        <f t="shared" si="180"/>
        <v>0</v>
      </c>
      <c r="J213" s="41">
        <f t="shared" si="181"/>
        <v>0.93969748915028861</v>
      </c>
      <c r="K213" s="274">
        <f t="shared" si="182"/>
        <v>0</v>
      </c>
      <c r="M213" s="11">
        <f t="shared" si="183"/>
        <v>72</v>
      </c>
      <c r="N213" s="11">
        <v>1</v>
      </c>
      <c r="O213" s="21">
        <f t="shared" si="184"/>
        <v>0.125041534971747</v>
      </c>
      <c r="P213" s="43">
        <f t="shared" si="177"/>
        <v>1.9813354851954689E-2</v>
      </c>
      <c r="Q213" s="141">
        <f t="shared" si="185"/>
        <v>66</v>
      </c>
      <c r="R213" s="43">
        <f t="shared" si="186"/>
        <v>0.94215190074562849</v>
      </c>
      <c r="S213" s="11">
        <v>6</v>
      </c>
    </row>
    <row r="214" spans="2:19" x14ac:dyDescent="0.25">
      <c r="B214" s="16"/>
      <c r="C214" s="83"/>
      <c r="D214" s="140"/>
      <c r="E214" s="84"/>
      <c r="F214" s="85"/>
      <c r="G214" s="86"/>
      <c r="H214" s="87"/>
      <c r="I214" s="84"/>
      <c r="J214" s="88"/>
      <c r="K214" s="84"/>
      <c r="M214" s="68"/>
      <c r="N214" s="68"/>
      <c r="O214" s="89"/>
      <c r="P214" s="90"/>
      <c r="Q214" s="68"/>
      <c r="R214" s="90"/>
      <c r="S214" s="68"/>
    </row>
    <row r="215" spans="2:19" x14ac:dyDescent="0.25">
      <c r="B215" t="s">
        <v>68</v>
      </c>
      <c r="C215" s="40" t="s">
        <v>9</v>
      </c>
      <c r="D215" s="40">
        <v>6</v>
      </c>
      <c r="E215" s="44" t="s">
        <v>26</v>
      </c>
      <c r="F215" s="44" t="s">
        <v>39</v>
      </c>
      <c r="G215" s="44" t="s">
        <v>27</v>
      </c>
      <c r="H215" s="44" t="s">
        <v>28</v>
      </c>
      <c r="I215" s="44" t="s">
        <v>29</v>
      </c>
      <c r="J215" s="44" t="s">
        <v>30</v>
      </c>
      <c r="K215" s="42" t="s">
        <v>31</v>
      </c>
      <c r="M215" s="42" t="s">
        <v>32</v>
      </c>
      <c r="N215" s="42" t="s">
        <v>33</v>
      </c>
      <c r="O215" s="42" t="s">
        <v>34</v>
      </c>
      <c r="P215" s="42" t="s">
        <v>35</v>
      </c>
      <c r="Q215" s="42" t="s">
        <v>36</v>
      </c>
      <c r="R215" s="42" t="s">
        <v>37</v>
      </c>
      <c r="S215" s="42" t="s">
        <v>38</v>
      </c>
    </row>
    <row r="216" spans="2:19" x14ac:dyDescent="0.25">
      <c r="B216" s="16">
        <v>2</v>
      </c>
      <c r="C216" s="11" t="s">
        <v>12</v>
      </c>
      <c r="D216" s="139"/>
      <c r="E216" s="10">
        <f>D205*R216</f>
        <v>0</v>
      </c>
      <c r="F216" s="134">
        <f>$E$4-$D$4</f>
        <v>2.6741122003578519E-2</v>
      </c>
      <c r="G216" s="8">
        <f>IFERROR(VLOOKUP(B216,EFA!$AC$2:$AD$7,2,0),EFA!$AD$8)</f>
        <v>1.0690110110560367</v>
      </c>
      <c r="H216" s="129">
        <f>LGD!D3</f>
        <v>0</v>
      </c>
      <c r="I216" s="10">
        <f>E216*F216*G216*H216</f>
        <v>0</v>
      </c>
      <c r="J216" s="41">
        <f>1/((1+($O$16/12))^(M216-Q216))</f>
        <v>0.82978236227803737</v>
      </c>
      <c r="K216" s="274">
        <f>I216*J216</f>
        <v>0</v>
      </c>
      <c r="M216" s="11">
        <f>$D$215*$O$12</f>
        <v>72</v>
      </c>
      <c r="N216" s="11">
        <v>1</v>
      </c>
      <c r="O216" s="21">
        <f>$O$16</f>
        <v>0.125041534971747</v>
      </c>
      <c r="P216" s="43">
        <f t="shared" ref="P216:P224" si="187">PMT(O216/12,M216,-N216,0,0)</f>
        <v>1.9813354851954689E-2</v>
      </c>
      <c r="Q216" s="141">
        <f>M216-S216</f>
        <v>54</v>
      </c>
      <c r="R216" s="43">
        <f>PV(O216/12,Q216,-P216,0,0)</f>
        <v>0.81508074954280096</v>
      </c>
      <c r="S216" s="11">
        <f>12+6</f>
        <v>18</v>
      </c>
    </row>
    <row r="217" spans="2:19" x14ac:dyDescent="0.25">
      <c r="B217" s="16">
        <v>2</v>
      </c>
      <c r="C217" s="11" t="s">
        <v>13</v>
      </c>
      <c r="D217" s="139"/>
      <c r="E217" s="10">
        <f t="shared" ref="E217:E224" si="188">D206*R217</f>
        <v>0</v>
      </c>
      <c r="F217" s="134">
        <f t="shared" ref="F217:F224" si="189">$E$4-$D$4</f>
        <v>2.6741122003578519E-2</v>
      </c>
      <c r="G217" s="8">
        <f>IFERROR(VLOOKUP(B217,EFA!$AC$2:$AD$7,2,0),EFA!$AD$8)</f>
        <v>1.0690110110560367</v>
      </c>
      <c r="H217" s="129">
        <f>LGD!D4</f>
        <v>0.6</v>
      </c>
      <c r="I217" s="10">
        <f t="shared" ref="I217:I224" si="190">E217*F217*G217*H217</f>
        <v>0</v>
      </c>
      <c r="J217" s="41">
        <f t="shared" ref="J217:J224" si="191">1/((1+($O$16/12))^(M217-Q217))</f>
        <v>0.82978236227803737</v>
      </c>
      <c r="K217" s="274">
        <f t="shared" ref="K217:K224" si="192">I217*J217</f>
        <v>0</v>
      </c>
      <c r="M217" s="11">
        <f t="shared" ref="M217:M224" si="193">$D$215*$O$12</f>
        <v>72</v>
      </c>
      <c r="N217" s="11">
        <v>1</v>
      </c>
      <c r="O217" s="21">
        <f t="shared" ref="O217:O224" si="194">$O$16</f>
        <v>0.125041534971747</v>
      </c>
      <c r="P217" s="43">
        <f t="shared" si="187"/>
        <v>1.9813354851954689E-2</v>
      </c>
      <c r="Q217" s="141">
        <f t="shared" ref="Q217:Q224" si="195">M217-S217</f>
        <v>54</v>
      </c>
      <c r="R217" s="43">
        <f t="shared" ref="R217:R224" si="196">PV(O217/12,Q217,-P217,0,0)</f>
        <v>0.81508074954280096</v>
      </c>
      <c r="S217" s="11">
        <f t="shared" ref="S217:S224" si="197">12+6</f>
        <v>18</v>
      </c>
    </row>
    <row r="218" spans="2:19" x14ac:dyDescent="0.25">
      <c r="B218" s="16">
        <v>2</v>
      </c>
      <c r="C218" s="11" t="s">
        <v>14</v>
      </c>
      <c r="D218" s="139"/>
      <c r="E218" s="10">
        <f t="shared" si="188"/>
        <v>0</v>
      </c>
      <c r="F218" s="134">
        <f t="shared" si="189"/>
        <v>2.6741122003578519E-2</v>
      </c>
      <c r="G218" s="8">
        <f>IFERROR(VLOOKUP(B218,EFA!$AC$2:$AD$7,2,0),EFA!$AD$8)</f>
        <v>1.0690110110560367</v>
      </c>
      <c r="H218" s="129">
        <f>LGD!D5</f>
        <v>0.10763423667737435</v>
      </c>
      <c r="I218" s="10">
        <f t="shared" si="190"/>
        <v>0</v>
      </c>
      <c r="J218" s="41">
        <f t="shared" si="191"/>
        <v>0.82978236227803737</v>
      </c>
      <c r="K218" s="274">
        <f t="shared" si="192"/>
        <v>0</v>
      </c>
      <c r="M218" s="11">
        <f t="shared" si="193"/>
        <v>72</v>
      </c>
      <c r="N218" s="11">
        <v>1</v>
      </c>
      <c r="O218" s="21">
        <f t="shared" si="194"/>
        <v>0.125041534971747</v>
      </c>
      <c r="P218" s="43">
        <f t="shared" si="187"/>
        <v>1.9813354851954689E-2</v>
      </c>
      <c r="Q218" s="141">
        <f t="shared" si="195"/>
        <v>54</v>
      </c>
      <c r="R218" s="43">
        <f t="shared" si="196"/>
        <v>0.81508074954280096</v>
      </c>
      <c r="S218" s="11">
        <f t="shared" si="197"/>
        <v>18</v>
      </c>
    </row>
    <row r="219" spans="2:19" x14ac:dyDescent="0.25">
      <c r="B219" s="16">
        <v>2</v>
      </c>
      <c r="C219" s="11" t="s">
        <v>15</v>
      </c>
      <c r="D219" s="139"/>
      <c r="E219" s="10">
        <f t="shared" si="188"/>
        <v>1263477500.037328</v>
      </c>
      <c r="F219" s="134">
        <f t="shared" si="189"/>
        <v>2.6741122003578519E-2</v>
      </c>
      <c r="G219" s="8">
        <f>IFERROR(VLOOKUP(B219,EFA!$AC$2:$AD$7,2,0),EFA!$AD$8)</f>
        <v>1.0690110110560367</v>
      </c>
      <c r="H219" s="129">
        <f>LGD!D6</f>
        <v>0.31756987991080204</v>
      </c>
      <c r="I219" s="10">
        <f t="shared" si="190"/>
        <v>11470137.424048698</v>
      </c>
      <c r="J219" s="41">
        <f t="shared" si="191"/>
        <v>0.82978236227803737</v>
      </c>
      <c r="K219" s="274">
        <f t="shared" si="192"/>
        <v>9517717.7273808513</v>
      </c>
      <c r="M219" s="11">
        <f t="shared" si="193"/>
        <v>72</v>
      </c>
      <c r="N219" s="11">
        <v>1</v>
      </c>
      <c r="O219" s="21">
        <f t="shared" si="194"/>
        <v>0.125041534971747</v>
      </c>
      <c r="P219" s="43">
        <f t="shared" si="187"/>
        <v>1.9813354851954689E-2</v>
      </c>
      <c r="Q219" s="141">
        <f t="shared" si="195"/>
        <v>54</v>
      </c>
      <c r="R219" s="43">
        <f t="shared" si="196"/>
        <v>0.81508074954280096</v>
      </c>
      <c r="S219" s="11">
        <f t="shared" si="197"/>
        <v>18</v>
      </c>
    </row>
    <row r="220" spans="2:19" x14ac:dyDescent="0.25">
      <c r="B220" s="16">
        <v>2</v>
      </c>
      <c r="C220" s="11" t="s">
        <v>16</v>
      </c>
      <c r="D220" s="139"/>
      <c r="E220" s="10">
        <f t="shared" si="188"/>
        <v>0</v>
      </c>
      <c r="F220" s="134">
        <f t="shared" si="189"/>
        <v>2.6741122003578519E-2</v>
      </c>
      <c r="G220" s="8">
        <f>IFERROR(VLOOKUP(B220,EFA!$AC$2:$AD$7,2,0),EFA!$AD$8)</f>
        <v>1.0690110110560367</v>
      </c>
      <c r="H220" s="129">
        <f>LGD!D7</f>
        <v>0.35327139683478781</v>
      </c>
      <c r="I220" s="10">
        <f t="shared" si="190"/>
        <v>0</v>
      </c>
      <c r="J220" s="41">
        <f t="shared" si="191"/>
        <v>0.82978236227803737</v>
      </c>
      <c r="K220" s="274">
        <f t="shared" si="192"/>
        <v>0</v>
      </c>
      <c r="M220" s="11">
        <f t="shared" si="193"/>
        <v>72</v>
      </c>
      <c r="N220" s="11">
        <v>1</v>
      </c>
      <c r="O220" s="21">
        <f t="shared" si="194"/>
        <v>0.125041534971747</v>
      </c>
      <c r="P220" s="43">
        <f t="shared" si="187"/>
        <v>1.9813354851954689E-2</v>
      </c>
      <c r="Q220" s="141">
        <f t="shared" si="195"/>
        <v>54</v>
      </c>
      <c r="R220" s="43">
        <f t="shared" si="196"/>
        <v>0.81508074954280096</v>
      </c>
      <c r="S220" s="11">
        <f t="shared" si="197"/>
        <v>18</v>
      </c>
    </row>
    <row r="221" spans="2:19" x14ac:dyDescent="0.25">
      <c r="B221" s="16">
        <v>2</v>
      </c>
      <c r="C221" s="11" t="s">
        <v>17</v>
      </c>
      <c r="D221" s="139"/>
      <c r="E221" s="10">
        <f t="shared" si="188"/>
        <v>0</v>
      </c>
      <c r="F221" s="134">
        <f t="shared" si="189"/>
        <v>2.6741122003578519E-2</v>
      </c>
      <c r="G221" s="8">
        <f>IFERROR(VLOOKUP(B221,EFA!$AC$2:$AD$7,2,0),EFA!$AD$8)</f>
        <v>1.0690110110560367</v>
      </c>
      <c r="H221" s="129">
        <f>LGD!D8</f>
        <v>4.6364209605119888E-2</v>
      </c>
      <c r="I221" s="10">
        <f t="shared" si="190"/>
        <v>0</v>
      </c>
      <c r="J221" s="41">
        <f t="shared" si="191"/>
        <v>0.82978236227803737</v>
      </c>
      <c r="K221" s="274">
        <f t="shared" si="192"/>
        <v>0</v>
      </c>
      <c r="M221" s="11">
        <f t="shared" si="193"/>
        <v>72</v>
      </c>
      <c r="N221" s="11">
        <v>1</v>
      </c>
      <c r="O221" s="21">
        <f t="shared" si="194"/>
        <v>0.125041534971747</v>
      </c>
      <c r="P221" s="43">
        <f t="shared" si="187"/>
        <v>1.9813354851954689E-2</v>
      </c>
      <c r="Q221" s="141">
        <f t="shared" si="195"/>
        <v>54</v>
      </c>
      <c r="R221" s="43">
        <f t="shared" si="196"/>
        <v>0.81508074954280096</v>
      </c>
      <c r="S221" s="11">
        <f t="shared" si="197"/>
        <v>18</v>
      </c>
    </row>
    <row r="222" spans="2:19" x14ac:dyDescent="0.25">
      <c r="B222" s="16">
        <v>2</v>
      </c>
      <c r="C222" s="11" t="s">
        <v>18</v>
      </c>
      <c r="D222" s="139"/>
      <c r="E222" s="10" t="e">
        <f t="shared" si="188"/>
        <v>#N/A</v>
      </c>
      <c r="F222" s="134">
        <f t="shared" si="189"/>
        <v>2.6741122003578519E-2</v>
      </c>
      <c r="G222" s="8">
        <f>IFERROR(VLOOKUP(B222,EFA!$AC$2:$AD$7,2,0),EFA!$AD$8)</f>
        <v>1.0690110110560367</v>
      </c>
      <c r="H222" s="129">
        <f>LGD!D9</f>
        <v>0.5</v>
      </c>
      <c r="I222" s="10" t="e">
        <f t="shared" si="190"/>
        <v>#N/A</v>
      </c>
      <c r="J222" s="41">
        <f t="shared" si="191"/>
        <v>0.82978236227803737</v>
      </c>
      <c r="K222" s="274" t="e">
        <f t="shared" si="192"/>
        <v>#N/A</v>
      </c>
      <c r="M222" s="11">
        <f t="shared" si="193"/>
        <v>72</v>
      </c>
      <c r="N222" s="11">
        <v>1</v>
      </c>
      <c r="O222" s="21">
        <f t="shared" si="194"/>
        <v>0.125041534971747</v>
      </c>
      <c r="P222" s="43">
        <f t="shared" si="187"/>
        <v>1.9813354851954689E-2</v>
      </c>
      <c r="Q222" s="141">
        <f t="shared" si="195"/>
        <v>54</v>
      </c>
      <c r="R222" s="43">
        <f t="shared" si="196"/>
        <v>0.81508074954280096</v>
      </c>
      <c r="S222" s="11">
        <f t="shared" si="197"/>
        <v>18</v>
      </c>
    </row>
    <row r="223" spans="2:19" x14ac:dyDescent="0.25">
      <c r="B223" s="16">
        <v>2</v>
      </c>
      <c r="C223" s="11" t="s">
        <v>19</v>
      </c>
      <c r="D223" s="139"/>
      <c r="E223" s="10">
        <f t="shared" si="188"/>
        <v>0</v>
      </c>
      <c r="F223" s="134">
        <f t="shared" si="189"/>
        <v>2.6741122003578519E-2</v>
      </c>
      <c r="G223" s="8">
        <f>IFERROR(VLOOKUP(B223,EFA!$AC$2:$AD$7,2,0),EFA!$AD$8)</f>
        <v>1.0690110110560367</v>
      </c>
      <c r="H223" s="129">
        <f>LGD!D10</f>
        <v>0.4</v>
      </c>
      <c r="I223" s="10">
        <f t="shared" si="190"/>
        <v>0</v>
      </c>
      <c r="J223" s="41">
        <f t="shared" si="191"/>
        <v>0.82978236227803737</v>
      </c>
      <c r="K223" s="274">
        <f t="shared" si="192"/>
        <v>0</v>
      </c>
      <c r="M223" s="11">
        <f t="shared" si="193"/>
        <v>72</v>
      </c>
      <c r="N223" s="11">
        <v>1</v>
      </c>
      <c r="O223" s="21">
        <f t="shared" si="194"/>
        <v>0.125041534971747</v>
      </c>
      <c r="P223" s="43">
        <f t="shared" si="187"/>
        <v>1.9813354851954689E-2</v>
      </c>
      <c r="Q223" s="141">
        <f t="shared" si="195"/>
        <v>54</v>
      </c>
      <c r="R223" s="43">
        <f t="shared" si="196"/>
        <v>0.81508074954280096</v>
      </c>
      <c r="S223" s="11">
        <f t="shared" si="197"/>
        <v>18</v>
      </c>
    </row>
    <row r="224" spans="2:19" x14ac:dyDescent="0.25">
      <c r="B224" s="16">
        <v>2</v>
      </c>
      <c r="C224" s="11" t="s">
        <v>20</v>
      </c>
      <c r="D224" s="139"/>
      <c r="E224" s="10">
        <f t="shared" si="188"/>
        <v>0</v>
      </c>
      <c r="F224" s="134">
        <f t="shared" si="189"/>
        <v>2.6741122003578519E-2</v>
      </c>
      <c r="G224" s="8">
        <f>IFERROR(VLOOKUP(B224,EFA!$AC$2:$AD$7,2,0),EFA!$AD$8)</f>
        <v>1.0690110110560367</v>
      </c>
      <c r="H224" s="129">
        <f>LGD!D11</f>
        <v>0.6</v>
      </c>
      <c r="I224" s="10">
        <f t="shared" si="190"/>
        <v>0</v>
      </c>
      <c r="J224" s="41">
        <f t="shared" si="191"/>
        <v>0.82978236227803737</v>
      </c>
      <c r="K224" s="274">
        <f t="shared" si="192"/>
        <v>0</v>
      </c>
      <c r="M224" s="11">
        <f t="shared" si="193"/>
        <v>72</v>
      </c>
      <c r="N224" s="11">
        <v>1</v>
      </c>
      <c r="O224" s="21">
        <f t="shared" si="194"/>
        <v>0.125041534971747</v>
      </c>
      <c r="P224" s="43">
        <f t="shared" si="187"/>
        <v>1.9813354851954689E-2</v>
      </c>
      <c r="Q224" s="141">
        <f t="shared" si="195"/>
        <v>54</v>
      </c>
      <c r="R224" s="43">
        <f t="shared" si="196"/>
        <v>0.81508074954280096</v>
      </c>
      <c r="S224" s="11">
        <f t="shared" si="197"/>
        <v>18</v>
      </c>
    </row>
    <row r="225" spans="2:19" x14ac:dyDescent="0.25">
      <c r="B225" s="16"/>
      <c r="C225" s="11"/>
      <c r="D225" s="10"/>
      <c r="E225" s="10"/>
      <c r="F225" s="3"/>
      <c r="G225" s="8"/>
      <c r="H225" s="24"/>
      <c r="I225" s="10"/>
      <c r="J225" s="41"/>
      <c r="K225" s="10"/>
      <c r="M225" s="11"/>
      <c r="N225" s="11"/>
      <c r="O225" s="21"/>
      <c r="P225" s="43"/>
      <c r="Q225" s="11"/>
      <c r="R225" s="43"/>
      <c r="S225" s="11"/>
    </row>
    <row r="226" spans="2:19" x14ac:dyDescent="0.25">
      <c r="B226" t="s">
        <v>68</v>
      </c>
      <c r="C226" s="40" t="s">
        <v>9</v>
      </c>
      <c r="D226" s="40">
        <v>6</v>
      </c>
      <c r="E226" s="44" t="s">
        <v>26</v>
      </c>
      <c r="F226" s="44" t="s">
        <v>39</v>
      </c>
      <c r="G226" s="44" t="s">
        <v>27</v>
      </c>
      <c r="H226" s="44" t="s">
        <v>28</v>
      </c>
      <c r="I226" s="44" t="s">
        <v>29</v>
      </c>
      <c r="J226" s="44" t="s">
        <v>30</v>
      </c>
      <c r="K226" s="42" t="s">
        <v>31</v>
      </c>
      <c r="M226" s="42" t="s">
        <v>32</v>
      </c>
      <c r="N226" s="42" t="s">
        <v>33</v>
      </c>
      <c r="O226" s="42" t="s">
        <v>34</v>
      </c>
      <c r="P226" s="42" t="s">
        <v>35</v>
      </c>
      <c r="Q226" s="42" t="s">
        <v>36</v>
      </c>
      <c r="R226" s="42" t="s">
        <v>37</v>
      </c>
      <c r="S226" s="42" t="s">
        <v>38</v>
      </c>
    </row>
    <row r="227" spans="2:19" x14ac:dyDescent="0.25">
      <c r="B227" s="16">
        <v>3</v>
      </c>
      <c r="C227" s="11" t="s">
        <v>12</v>
      </c>
      <c r="D227" s="139"/>
      <c r="E227" s="10">
        <f>D205*R227</f>
        <v>0</v>
      </c>
      <c r="F227" s="134">
        <f>$F$4-$E$4</f>
        <v>1.1964979013704136E-2</v>
      </c>
      <c r="G227" s="8">
        <f>IFERROR(VLOOKUP(B227,EFA!$AC$2:$AD$7,2,0),EFA!$AD$8)</f>
        <v>1.0316769748200696</v>
      </c>
      <c r="H227" s="129">
        <f>LGD!D3</f>
        <v>0</v>
      </c>
      <c r="I227" s="10">
        <f>E227*F227*G227*H227</f>
        <v>0</v>
      </c>
      <c r="J227" s="41">
        <f>1/((1+($O$16/12))^(M227-Q227))</f>
        <v>0.73272385708971499</v>
      </c>
      <c r="K227" s="274">
        <f>I227*J227</f>
        <v>0</v>
      </c>
      <c r="M227" s="11">
        <f>$D$226*$O$12</f>
        <v>72</v>
      </c>
      <c r="N227" s="11">
        <v>1</v>
      </c>
      <c r="O227" s="21">
        <f>$O$16</f>
        <v>0.125041534971747</v>
      </c>
      <c r="P227" s="43">
        <f t="shared" ref="P227:P235" si="198">PMT(O227/12,M227,-N227,0,0)</f>
        <v>1.9813354851954689E-2</v>
      </c>
      <c r="Q227" s="141">
        <f>M227-S227</f>
        <v>42</v>
      </c>
      <c r="R227" s="43">
        <f>PV(O227/12,Q227,-P227,0,0)</f>
        <v>0.67117742361416077</v>
      </c>
      <c r="S227" s="11">
        <f>12+12+6</f>
        <v>30</v>
      </c>
    </row>
    <row r="228" spans="2:19" x14ac:dyDescent="0.25">
      <c r="B228" s="16">
        <v>3</v>
      </c>
      <c r="C228" s="11" t="s">
        <v>13</v>
      </c>
      <c r="D228" s="139"/>
      <c r="E228" s="10">
        <f t="shared" ref="E228:E235" si="199">D206*R228</f>
        <v>0</v>
      </c>
      <c r="F228" s="134">
        <f t="shared" ref="F228:F235" si="200">$F$4-$E$4</f>
        <v>1.1964979013704136E-2</v>
      </c>
      <c r="G228" s="8">
        <f>IFERROR(VLOOKUP(B228,EFA!$AC$2:$AD$7,2,0),EFA!$AD$8)</f>
        <v>1.0316769748200696</v>
      </c>
      <c r="H228" s="129">
        <f>LGD!D4</f>
        <v>0.6</v>
      </c>
      <c r="I228" s="10">
        <f t="shared" ref="I228:I235" si="201">E228*F228*G228*H228</f>
        <v>0</v>
      </c>
      <c r="J228" s="41">
        <f t="shared" ref="J228:J235" si="202">1/((1+($O$16/12))^(M228-Q228))</f>
        <v>0.73272385708971499</v>
      </c>
      <c r="K228" s="274">
        <f t="shared" ref="K228:K235" si="203">I228*J228</f>
        <v>0</v>
      </c>
      <c r="M228" s="11">
        <f t="shared" ref="M228:M235" si="204">$D$226*$O$12</f>
        <v>72</v>
      </c>
      <c r="N228" s="11">
        <v>1</v>
      </c>
      <c r="O228" s="21">
        <f t="shared" ref="O228:O235" si="205">$O$16</f>
        <v>0.125041534971747</v>
      </c>
      <c r="P228" s="43">
        <f t="shared" si="198"/>
        <v>1.9813354851954689E-2</v>
      </c>
      <c r="Q228" s="141">
        <f t="shared" ref="Q228:Q235" si="206">M228-S228</f>
        <v>42</v>
      </c>
      <c r="R228" s="43">
        <f t="shared" ref="R228:R235" si="207">PV(O228/12,Q228,-P228,0,0)</f>
        <v>0.67117742361416077</v>
      </c>
      <c r="S228" s="11">
        <f t="shared" ref="S228:S235" si="208">12+12+6</f>
        <v>30</v>
      </c>
    </row>
    <row r="229" spans="2:19" x14ac:dyDescent="0.25">
      <c r="B229" s="16">
        <v>3</v>
      </c>
      <c r="C229" s="11" t="s">
        <v>14</v>
      </c>
      <c r="D229" s="139"/>
      <c r="E229" s="10">
        <f t="shared" si="199"/>
        <v>0</v>
      </c>
      <c r="F229" s="134">
        <f t="shared" si="200"/>
        <v>1.1964979013704136E-2</v>
      </c>
      <c r="G229" s="8">
        <f>IFERROR(VLOOKUP(B229,EFA!$AC$2:$AD$7,2,0),EFA!$AD$8)</f>
        <v>1.0316769748200696</v>
      </c>
      <c r="H229" s="129">
        <f>LGD!D5</f>
        <v>0.10763423667737435</v>
      </c>
      <c r="I229" s="10">
        <f t="shared" si="201"/>
        <v>0</v>
      </c>
      <c r="J229" s="41">
        <f t="shared" si="202"/>
        <v>0.73272385708971499</v>
      </c>
      <c r="K229" s="274">
        <f t="shared" si="203"/>
        <v>0</v>
      </c>
      <c r="M229" s="11">
        <f t="shared" si="204"/>
        <v>72</v>
      </c>
      <c r="N229" s="11">
        <v>1</v>
      </c>
      <c r="O229" s="21">
        <f t="shared" si="205"/>
        <v>0.125041534971747</v>
      </c>
      <c r="P229" s="43">
        <f t="shared" si="198"/>
        <v>1.9813354851954689E-2</v>
      </c>
      <c r="Q229" s="141">
        <f t="shared" si="206"/>
        <v>42</v>
      </c>
      <c r="R229" s="43">
        <f t="shared" si="207"/>
        <v>0.67117742361416077</v>
      </c>
      <c r="S229" s="11">
        <f t="shared" si="208"/>
        <v>30</v>
      </c>
    </row>
    <row r="230" spans="2:19" x14ac:dyDescent="0.25">
      <c r="B230" s="16">
        <v>3</v>
      </c>
      <c r="C230" s="11" t="s">
        <v>15</v>
      </c>
      <c r="D230" s="139"/>
      <c r="E230" s="10">
        <f t="shared" si="199"/>
        <v>1040409276.9277015</v>
      </c>
      <c r="F230" s="134">
        <f t="shared" si="200"/>
        <v>1.1964979013704136E-2</v>
      </c>
      <c r="G230" s="8">
        <f>IFERROR(VLOOKUP(B230,EFA!$AC$2:$AD$7,2,0),EFA!$AD$8)</f>
        <v>1.0316769748200696</v>
      </c>
      <c r="H230" s="129">
        <f>LGD!D6</f>
        <v>0.31756987991080204</v>
      </c>
      <c r="I230" s="10">
        <f t="shared" si="201"/>
        <v>4078488.1045815232</v>
      </c>
      <c r="J230" s="41">
        <f t="shared" si="202"/>
        <v>0.73272385708971499</v>
      </c>
      <c r="K230" s="274">
        <f t="shared" si="203"/>
        <v>2988405.5350834946</v>
      </c>
      <c r="M230" s="11">
        <f t="shared" si="204"/>
        <v>72</v>
      </c>
      <c r="N230" s="11">
        <v>1</v>
      </c>
      <c r="O230" s="21">
        <f t="shared" si="205"/>
        <v>0.125041534971747</v>
      </c>
      <c r="P230" s="43">
        <f t="shared" si="198"/>
        <v>1.9813354851954689E-2</v>
      </c>
      <c r="Q230" s="141">
        <f t="shared" si="206"/>
        <v>42</v>
      </c>
      <c r="R230" s="43">
        <f t="shared" si="207"/>
        <v>0.67117742361416077</v>
      </c>
      <c r="S230" s="11">
        <f t="shared" si="208"/>
        <v>30</v>
      </c>
    </row>
    <row r="231" spans="2:19" x14ac:dyDescent="0.25">
      <c r="B231" s="16">
        <v>3</v>
      </c>
      <c r="C231" s="11" t="s">
        <v>16</v>
      </c>
      <c r="D231" s="139"/>
      <c r="E231" s="10">
        <f t="shared" si="199"/>
        <v>0</v>
      </c>
      <c r="F231" s="134">
        <f t="shared" si="200"/>
        <v>1.1964979013704136E-2</v>
      </c>
      <c r="G231" s="8">
        <f>IFERROR(VLOOKUP(B231,EFA!$AC$2:$AD$7,2,0),EFA!$AD$8)</f>
        <v>1.0316769748200696</v>
      </c>
      <c r="H231" s="129">
        <f>LGD!D7</f>
        <v>0.35327139683478781</v>
      </c>
      <c r="I231" s="10">
        <f t="shared" si="201"/>
        <v>0</v>
      </c>
      <c r="J231" s="41">
        <f t="shared" si="202"/>
        <v>0.73272385708971499</v>
      </c>
      <c r="K231" s="274">
        <f t="shared" si="203"/>
        <v>0</v>
      </c>
      <c r="M231" s="11">
        <f t="shared" si="204"/>
        <v>72</v>
      </c>
      <c r="N231" s="11">
        <v>1</v>
      </c>
      <c r="O231" s="21">
        <f t="shared" si="205"/>
        <v>0.125041534971747</v>
      </c>
      <c r="P231" s="43">
        <f t="shared" si="198"/>
        <v>1.9813354851954689E-2</v>
      </c>
      <c r="Q231" s="141">
        <f t="shared" si="206"/>
        <v>42</v>
      </c>
      <c r="R231" s="43">
        <f t="shared" si="207"/>
        <v>0.67117742361416077</v>
      </c>
      <c r="S231" s="11">
        <f t="shared" si="208"/>
        <v>30</v>
      </c>
    </row>
    <row r="232" spans="2:19" x14ac:dyDescent="0.25">
      <c r="B232" s="16">
        <v>3</v>
      </c>
      <c r="C232" s="11" t="s">
        <v>17</v>
      </c>
      <c r="D232" s="139"/>
      <c r="E232" s="10">
        <f t="shared" si="199"/>
        <v>0</v>
      </c>
      <c r="F232" s="134">
        <f t="shared" si="200"/>
        <v>1.1964979013704136E-2</v>
      </c>
      <c r="G232" s="8">
        <f>IFERROR(VLOOKUP(B232,EFA!$AC$2:$AD$7,2,0),EFA!$AD$8)</f>
        <v>1.0316769748200696</v>
      </c>
      <c r="H232" s="129">
        <f>LGD!D8</f>
        <v>4.6364209605119888E-2</v>
      </c>
      <c r="I232" s="10">
        <f t="shared" si="201"/>
        <v>0</v>
      </c>
      <c r="J232" s="41">
        <f t="shared" si="202"/>
        <v>0.73272385708971499</v>
      </c>
      <c r="K232" s="274">
        <f t="shared" si="203"/>
        <v>0</v>
      </c>
      <c r="M232" s="11">
        <f t="shared" si="204"/>
        <v>72</v>
      </c>
      <c r="N232" s="11">
        <v>1</v>
      </c>
      <c r="O232" s="21">
        <f t="shared" si="205"/>
        <v>0.125041534971747</v>
      </c>
      <c r="P232" s="43">
        <f t="shared" si="198"/>
        <v>1.9813354851954689E-2</v>
      </c>
      <c r="Q232" s="141">
        <f t="shared" si="206"/>
        <v>42</v>
      </c>
      <c r="R232" s="43">
        <f t="shared" si="207"/>
        <v>0.67117742361416077</v>
      </c>
      <c r="S232" s="11">
        <f t="shared" si="208"/>
        <v>30</v>
      </c>
    </row>
    <row r="233" spans="2:19" x14ac:dyDescent="0.25">
      <c r="B233" s="16">
        <v>3</v>
      </c>
      <c r="C233" s="11" t="s">
        <v>18</v>
      </c>
      <c r="D233" s="139"/>
      <c r="E233" s="10" t="e">
        <f t="shared" si="199"/>
        <v>#N/A</v>
      </c>
      <c r="F233" s="134">
        <f t="shared" si="200"/>
        <v>1.1964979013704136E-2</v>
      </c>
      <c r="G233" s="8">
        <f>IFERROR(VLOOKUP(B233,EFA!$AC$2:$AD$7,2,0),EFA!$AD$8)</f>
        <v>1.0316769748200696</v>
      </c>
      <c r="H233" s="129">
        <f>LGD!D9</f>
        <v>0.5</v>
      </c>
      <c r="I233" s="10" t="e">
        <f t="shared" si="201"/>
        <v>#N/A</v>
      </c>
      <c r="J233" s="41">
        <f t="shared" si="202"/>
        <v>0.73272385708971499</v>
      </c>
      <c r="K233" s="274" t="e">
        <f t="shared" si="203"/>
        <v>#N/A</v>
      </c>
      <c r="M233" s="11">
        <f t="shared" si="204"/>
        <v>72</v>
      </c>
      <c r="N233" s="11">
        <v>1</v>
      </c>
      <c r="O233" s="21">
        <f t="shared" si="205"/>
        <v>0.125041534971747</v>
      </c>
      <c r="P233" s="43">
        <f t="shared" si="198"/>
        <v>1.9813354851954689E-2</v>
      </c>
      <c r="Q233" s="141">
        <f t="shared" si="206"/>
        <v>42</v>
      </c>
      <c r="R233" s="43">
        <f t="shared" si="207"/>
        <v>0.67117742361416077</v>
      </c>
      <c r="S233" s="11">
        <f t="shared" si="208"/>
        <v>30</v>
      </c>
    </row>
    <row r="234" spans="2:19" x14ac:dyDescent="0.25">
      <c r="B234" s="16">
        <v>3</v>
      </c>
      <c r="C234" s="11" t="s">
        <v>19</v>
      </c>
      <c r="D234" s="139"/>
      <c r="E234" s="10">
        <f t="shared" si="199"/>
        <v>0</v>
      </c>
      <c r="F234" s="134">
        <f t="shared" si="200"/>
        <v>1.1964979013704136E-2</v>
      </c>
      <c r="G234" s="8">
        <f>IFERROR(VLOOKUP(B234,EFA!$AC$2:$AD$7,2,0),EFA!$AD$8)</f>
        <v>1.0316769748200696</v>
      </c>
      <c r="H234" s="129">
        <f>LGD!D10</f>
        <v>0.4</v>
      </c>
      <c r="I234" s="10">
        <f t="shared" si="201"/>
        <v>0</v>
      </c>
      <c r="J234" s="41">
        <f t="shared" si="202"/>
        <v>0.73272385708971499</v>
      </c>
      <c r="K234" s="274">
        <f t="shared" si="203"/>
        <v>0</v>
      </c>
      <c r="M234" s="11">
        <f t="shared" si="204"/>
        <v>72</v>
      </c>
      <c r="N234" s="11">
        <v>1</v>
      </c>
      <c r="O234" s="21">
        <f t="shared" si="205"/>
        <v>0.125041534971747</v>
      </c>
      <c r="P234" s="43">
        <f t="shared" si="198"/>
        <v>1.9813354851954689E-2</v>
      </c>
      <c r="Q234" s="141">
        <f t="shared" si="206"/>
        <v>42</v>
      </c>
      <c r="R234" s="43">
        <f t="shared" si="207"/>
        <v>0.67117742361416077</v>
      </c>
      <c r="S234" s="11">
        <f t="shared" si="208"/>
        <v>30</v>
      </c>
    </row>
    <row r="235" spans="2:19" x14ac:dyDescent="0.25">
      <c r="B235" s="16">
        <v>3</v>
      </c>
      <c r="C235" s="11" t="s">
        <v>20</v>
      </c>
      <c r="D235" s="139"/>
      <c r="E235" s="10">
        <f t="shared" si="199"/>
        <v>0</v>
      </c>
      <c r="F235" s="134">
        <f t="shared" si="200"/>
        <v>1.1964979013704136E-2</v>
      </c>
      <c r="G235" s="8">
        <f>IFERROR(VLOOKUP(B235,EFA!$AC$2:$AD$7,2,0),EFA!$AD$8)</f>
        <v>1.0316769748200696</v>
      </c>
      <c r="H235" s="129">
        <f>LGD!D11</f>
        <v>0.6</v>
      </c>
      <c r="I235" s="10">
        <f t="shared" si="201"/>
        <v>0</v>
      </c>
      <c r="J235" s="41">
        <f t="shared" si="202"/>
        <v>0.73272385708971499</v>
      </c>
      <c r="K235" s="274">
        <f t="shared" si="203"/>
        <v>0</v>
      </c>
      <c r="M235" s="11">
        <f t="shared" si="204"/>
        <v>72</v>
      </c>
      <c r="N235" s="11">
        <v>1</v>
      </c>
      <c r="O235" s="21">
        <f t="shared" si="205"/>
        <v>0.125041534971747</v>
      </c>
      <c r="P235" s="43">
        <f t="shared" si="198"/>
        <v>1.9813354851954689E-2</v>
      </c>
      <c r="Q235" s="141">
        <f t="shared" si="206"/>
        <v>42</v>
      </c>
      <c r="R235" s="43">
        <f t="shared" si="207"/>
        <v>0.67117742361416077</v>
      </c>
      <c r="S235" s="11">
        <f t="shared" si="208"/>
        <v>30</v>
      </c>
    </row>
    <row r="236" spans="2:19" x14ac:dyDescent="0.25">
      <c r="B236" s="16"/>
      <c r="C236" s="83"/>
      <c r="D236" s="84"/>
      <c r="E236" s="84"/>
      <c r="F236" s="85"/>
      <c r="G236" s="86"/>
      <c r="H236" s="87"/>
      <c r="I236" s="84"/>
      <c r="J236" s="88"/>
      <c r="K236" s="84"/>
      <c r="M236" s="68"/>
      <c r="N236" s="68"/>
      <c r="O236" s="89"/>
      <c r="P236" s="90"/>
      <c r="Q236" s="68"/>
      <c r="R236" s="90"/>
      <c r="S236" s="68"/>
    </row>
    <row r="237" spans="2:19" x14ac:dyDescent="0.25">
      <c r="B237" t="s">
        <v>68</v>
      </c>
      <c r="C237" s="40" t="s">
        <v>9</v>
      </c>
      <c r="D237" s="40">
        <v>6</v>
      </c>
      <c r="E237" s="44" t="s">
        <v>26</v>
      </c>
      <c r="F237" s="44" t="s">
        <v>39</v>
      </c>
      <c r="G237" s="44" t="s">
        <v>27</v>
      </c>
      <c r="H237" s="44" t="s">
        <v>28</v>
      </c>
      <c r="I237" s="44" t="s">
        <v>29</v>
      </c>
      <c r="J237" s="44" t="s">
        <v>30</v>
      </c>
      <c r="K237" s="42" t="s">
        <v>31</v>
      </c>
      <c r="M237" s="42" t="s">
        <v>32</v>
      </c>
      <c r="N237" s="42" t="s">
        <v>33</v>
      </c>
      <c r="O237" s="42" t="s">
        <v>34</v>
      </c>
      <c r="P237" s="42" t="s">
        <v>35</v>
      </c>
      <c r="Q237" s="42" t="s">
        <v>36</v>
      </c>
      <c r="R237" s="42" t="s">
        <v>37</v>
      </c>
      <c r="S237" s="42" t="s">
        <v>38</v>
      </c>
    </row>
    <row r="238" spans="2:19" x14ac:dyDescent="0.25">
      <c r="B238" s="16">
        <v>4</v>
      </c>
      <c r="C238" s="11" t="s">
        <v>12</v>
      </c>
      <c r="D238" s="139"/>
      <c r="E238" s="10">
        <f>D205*R238</f>
        <v>0</v>
      </c>
      <c r="F238" s="134">
        <f>$G$4-$F$4</f>
        <v>6.8409795166940318E-3</v>
      </c>
      <c r="G238" s="8">
        <f>IFERROR(VLOOKUP(B238,EFA!$AC$2:$AD$7,2,0),EFA!$AD$8)</f>
        <v>1.0241967921812636</v>
      </c>
      <c r="H238" s="129">
        <f>LGD!D3</f>
        <v>0</v>
      </c>
      <c r="I238" s="10">
        <f>E238*F238*G238*H238</f>
        <v>0</v>
      </c>
      <c r="J238" s="41">
        <f>1/((1+($O$16/12))^(M238-Q238))</f>
        <v>0.64701815217486369</v>
      </c>
      <c r="K238" s="274">
        <f>I238*J238</f>
        <v>0</v>
      </c>
      <c r="M238" s="11">
        <f>$D$237*$O$12</f>
        <v>72</v>
      </c>
      <c r="N238" s="11">
        <v>1</v>
      </c>
      <c r="O238" s="21">
        <f>$O$16</f>
        <v>0.125041534971747</v>
      </c>
      <c r="P238" s="43">
        <f t="shared" ref="P238:P246" si="209">PMT(O238/12,M238,-N238,0,0)</f>
        <v>1.9813354851954689E-2</v>
      </c>
      <c r="Q238" s="141">
        <f>M238-S238</f>
        <v>30</v>
      </c>
      <c r="R238" s="43">
        <f>PV(O238/12,Q238,-P238,0,0)</f>
        <v>0.50821228937790364</v>
      </c>
      <c r="S238" s="11">
        <f>12+12+12+6</f>
        <v>42</v>
      </c>
    </row>
    <row r="239" spans="2:19" x14ac:dyDescent="0.25">
      <c r="B239" s="16">
        <v>4</v>
      </c>
      <c r="C239" s="11" t="s">
        <v>13</v>
      </c>
      <c r="D239" s="139"/>
      <c r="E239" s="10">
        <f t="shared" ref="E239:E246" si="210">D206*R239</f>
        <v>0</v>
      </c>
      <c r="F239" s="134">
        <f t="shared" ref="F239:F246" si="211">$G$4-$F$4</f>
        <v>6.8409795166940318E-3</v>
      </c>
      <c r="G239" s="8">
        <f>IFERROR(VLOOKUP(B239,EFA!$AC$2:$AD$7,2,0),EFA!$AD$8)</f>
        <v>1.0241967921812636</v>
      </c>
      <c r="H239" s="129">
        <f>LGD!D4</f>
        <v>0.6</v>
      </c>
      <c r="I239" s="10">
        <f t="shared" ref="I239:I246" si="212">E239*F239*G239*H239</f>
        <v>0</v>
      </c>
      <c r="J239" s="41">
        <f t="shared" ref="J239:J246" si="213">1/((1+($O$16/12))^(M239-Q239))</f>
        <v>0.64701815217486369</v>
      </c>
      <c r="K239" s="274">
        <f t="shared" ref="K239:K246" si="214">I239*J239</f>
        <v>0</v>
      </c>
      <c r="M239" s="11">
        <f t="shared" ref="M239:M246" si="215">$D$237*$O$12</f>
        <v>72</v>
      </c>
      <c r="N239" s="11">
        <v>1</v>
      </c>
      <c r="O239" s="21">
        <f t="shared" ref="O239:O246" si="216">$O$16</f>
        <v>0.125041534971747</v>
      </c>
      <c r="P239" s="43">
        <f t="shared" si="209"/>
        <v>1.9813354851954689E-2</v>
      </c>
      <c r="Q239" s="141">
        <f t="shared" ref="Q239:Q246" si="217">M239-S239</f>
        <v>30</v>
      </c>
      <c r="R239" s="43">
        <f t="shared" ref="R239:R246" si="218">PV(O239/12,Q239,-P239,0,0)</f>
        <v>0.50821228937790364</v>
      </c>
      <c r="S239" s="11">
        <f t="shared" ref="S239:S246" si="219">12+12+12+6</f>
        <v>42</v>
      </c>
    </row>
    <row r="240" spans="2:19" x14ac:dyDescent="0.25">
      <c r="B240" s="16">
        <v>4</v>
      </c>
      <c r="C240" s="11" t="s">
        <v>14</v>
      </c>
      <c r="D240" s="139"/>
      <c r="E240" s="10">
        <f t="shared" si="210"/>
        <v>0</v>
      </c>
      <c r="F240" s="134">
        <f t="shared" si="211"/>
        <v>6.8409795166940318E-3</v>
      </c>
      <c r="G240" s="8">
        <f>IFERROR(VLOOKUP(B240,EFA!$AC$2:$AD$7,2,0),EFA!$AD$8)</f>
        <v>1.0241967921812636</v>
      </c>
      <c r="H240" s="129">
        <f>LGD!D5</f>
        <v>0.10763423667737435</v>
      </c>
      <c r="I240" s="10">
        <f t="shared" si="212"/>
        <v>0</v>
      </c>
      <c r="J240" s="41">
        <f t="shared" si="213"/>
        <v>0.64701815217486369</v>
      </c>
      <c r="K240" s="274">
        <f t="shared" si="214"/>
        <v>0</v>
      </c>
      <c r="M240" s="11">
        <f t="shared" si="215"/>
        <v>72</v>
      </c>
      <c r="N240" s="11">
        <v>1</v>
      </c>
      <c r="O240" s="21">
        <f t="shared" si="216"/>
        <v>0.125041534971747</v>
      </c>
      <c r="P240" s="43">
        <f t="shared" si="209"/>
        <v>1.9813354851954689E-2</v>
      </c>
      <c r="Q240" s="141">
        <f t="shared" si="217"/>
        <v>30</v>
      </c>
      <c r="R240" s="43">
        <f t="shared" si="218"/>
        <v>0.50821228937790364</v>
      </c>
      <c r="S240" s="11">
        <f t="shared" si="219"/>
        <v>42</v>
      </c>
    </row>
    <row r="241" spans="2:19" x14ac:dyDescent="0.25">
      <c r="B241" s="16">
        <v>4</v>
      </c>
      <c r="C241" s="11" t="s">
        <v>15</v>
      </c>
      <c r="D241" s="139"/>
      <c r="E241" s="10">
        <f t="shared" si="210"/>
        <v>787792857.61762726</v>
      </c>
      <c r="F241" s="134">
        <f t="shared" si="211"/>
        <v>6.8409795166940318E-3</v>
      </c>
      <c r="G241" s="8">
        <f>IFERROR(VLOOKUP(B241,EFA!$AC$2:$AD$7,2,0),EFA!$AD$8)</f>
        <v>1.0241967921812636</v>
      </c>
      <c r="H241" s="129">
        <f>LGD!D6</f>
        <v>0.31756987991080204</v>
      </c>
      <c r="I241" s="10">
        <f t="shared" si="212"/>
        <v>1752883.4684152834</v>
      </c>
      <c r="J241" s="41">
        <f t="shared" si="213"/>
        <v>0.64701815217486369</v>
      </c>
      <c r="K241" s="274">
        <f t="shared" si="214"/>
        <v>1134147.4227119228</v>
      </c>
      <c r="M241" s="11">
        <f t="shared" si="215"/>
        <v>72</v>
      </c>
      <c r="N241" s="11">
        <v>1</v>
      </c>
      <c r="O241" s="21">
        <f t="shared" si="216"/>
        <v>0.125041534971747</v>
      </c>
      <c r="P241" s="43">
        <f t="shared" si="209"/>
        <v>1.9813354851954689E-2</v>
      </c>
      <c r="Q241" s="141">
        <f t="shared" si="217"/>
        <v>30</v>
      </c>
      <c r="R241" s="43">
        <f t="shared" si="218"/>
        <v>0.50821228937790364</v>
      </c>
      <c r="S241" s="11">
        <f t="shared" si="219"/>
        <v>42</v>
      </c>
    </row>
    <row r="242" spans="2:19" x14ac:dyDescent="0.25">
      <c r="B242" s="16">
        <v>4</v>
      </c>
      <c r="C242" s="11" t="s">
        <v>16</v>
      </c>
      <c r="D242" s="139"/>
      <c r="E242" s="10">
        <f t="shared" si="210"/>
        <v>0</v>
      </c>
      <c r="F242" s="134">
        <f t="shared" si="211"/>
        <v>6.8409795166940318E-3</v>
      </c>
      <c r="G242" s="8">
        <f>IFERROR(VLOOKUP(B242,EFA!$AC$2:$AD$7,2,0),EFA!$AD$8)</f>
        <v>1.0241967921812636</v>
      </c>
      <c r="H242" s="129">
        <f>LGD!D7</f>
        <v>0.35327139683478781</v>
      </c>
      <c r="I242" s="10">
        <f t="shared" si="212"/>
        <v>0</v>
      </c>
      <c r="J242" s="41">
        <f t="shared" si="213"/>
        <v>0.64701815217486369</v>
      </c>
      <c r="K242" s="274">
        <f t="shared" si="214"/>
        <v>0</v>
      </c>
      <c r="M242" s="11">
        <f t="shared" si="215"/>
        <v>72</v>
      </c>
      <c r="N242" s="11">
        <v>1</v>
      </c>
      <c r="O242" s="21">
        <f t="shared" si="216"/>
        <v>0.125041534971747</v>
      </c>
      <c r="P242" s="43">
        <f t="shared" si="209"/>
        <v>1.9813354851954689E-2</v>
      </c>
      <c r="Q242" s="141">
        <f t="shared" si="217"/>
        <v>30</v>
      </c>
      <c r="R242" s="43">
        <f t="shared" si="218"/>
        <v>0.50821228937790364</v>
      </c>
      <c r="S242" s="11">
        <f t="shared" si="219"/>
        <v>42</v>
      </c>
    </row>
    <row r="243" spans="2:19" x14ac:dyDescent="0.25">
      <c r="B243" s="16">
        <v>4</v>
      </c>
      <c r="C243" s="11" t="s">
        <v>17</v>
      </c>
      <c r="D243" s="139"/>
      <c r="E243" s="10">
        <f t="shared" si="210"/>
        <v>0</v>
      </c>
      <c r="F243" s="134">
        <f t="shared" si="211"/>
        <v>6.8409795166940318E-3</v>
      </c>
      <c r="G243" s="8">
        <f>IFERROR(VLOOKUP(B243,EFA!$AC$2:$AD$7,2,0),EFA!$AD$8)</f>
        <v>1.0241967921812636</v>
      </c>
      <c r="H243" s="129">
        <f>LGD!D8</f>
        <v>4.6364209605119888E-2</v>
      </c>
      <c r="I243" s="10">
        <f t="shared" si="212"/>
        <v>0</v>
      </c>
      <c r="J243" s="41">
        <f t="shared" si="213"/>
        <v>0.64701815217486369</v>
      </c>
      <c r="K243" s="274">
        <f t="shared" si="214"/>
        <v>0</v>
      </c>
      <c r="M243" s="11">
        <f t="shared" si="215"/>
        <v>72</v>
      </c>
      <c r="N243" s="11">
        <v>1</v>
      </c>
      <c r="O243" s="21">
        <f t="shared" si="216"/>
        <v>0.125041534971747</v>
      </c>
      <c r="P243" s="43">
        <f t="shared" si="209"/>
        <v>1.9813354851954689E-2</v>
      </c>
      <c r="Q243" s="141">
        <f t="shared" si="217"/>
        <v>30</v>
      </c>
      <c r="R243" s="43">
        <f t="shared" si="218"/>
        <v>0.50821228937790364</v>
      </c>
      <c r="S243" s="11">
        <f t="shared" si="219"/>
        <v>42</v>
      </c>
    </row>
    <row r="244" spans="2:19" x14ac:dyDescent="0.25">
      <c r="B244" s="16">
        <v>4</v>
      </c>
      <c r="C244" s="11" t="s">
        <v>18</v>
      </c>
      <c r="D244" s="139"/>
      <c r="E244" s="10" t="e">
        <f t="shared" si="210"/>
        <v>#N/A</v>
      </c>
      <c r="F244" s="134">
        <f t="shared" si="211"/>
        <v>6.8409795166940318E-3</v>
      </c>
      <c r="G244" s="8">
        <f>IFERROR(VLOOKUP(B244,EFA!$AC$2:$AD$7,2,0),EFA!$AD$8)</f>
        <v>1.0241967921812636</v>
      </c>
      <c r="H244" s="129">
        <f>LGD!D9</f>
        <v>0.5</v>
      </c>
      <c r="I244" s="10" t="e">
        <f t="shared" si="212"/>
        <v>#N/A</v>
      </c>
      <c r="J244" s="41">
        <f t="shared" si="213"/>
        <v>0.64701815217486369</v>
      </c>
      <c r="K244" s="274" t="e">
        <f t="shared" si="214"/>
        <v>#N/A</v>
      </c>
      <c r="M244" s="11">
        <f t="shared" si="215"/>
        <v>72</v>
      </c>
      <c r="N244" s="11">
        <v>1</v>
      </c>
      <c r="O244" s="21">
        <f t="shared" si="216"/>
        <v>0.125041534971747</v>
      </c>
      <c r="P244" s="43">
        <f t="shared" si="209"/>
        <v>1.9813354851954689E-2</v>
      </c>
      <c r="Q244" s="141">
        <f t="shared" si="217"/>
        <v>30</v>
      </c>
      <c r="R244" s="43">
        <f t="shared" si="218"/>
        <v>0.50821228937790364</v>
      </c>
      <c r="S244" s="11">
        <f t="shared" si="219"/>
        <v>42</v>
      </c>
    </row>
    <row r="245" spans="2:19" x14ac:dyDescent="0.25">
      <c r="B245" s="16">
        <v>4</v>
      </c>
      <c r="C245" s="11" t="s">
        <v>19</v>
      </c>
      <c r="D245" s="139"/>
      <c r="E245" s="10">
        <f t="shared" si="210"/>
        <v>0</v>
      </c>
      <c r="F245" s="134">
        <f t="shared" si="211"/>
        <v>6.8409795166940318E-3</v>
      </c>
      <c r="G245" s="8">
        <f>IFERROR(VLOOKUP(B245,EFA!$AC$2:$AD$7,2,0),EFA!$AD$8)</f>
        <v>1.0241967921812636</v>
      </c>
      <c r="H245" s="129">
        <f>LGD!D10</f>
        <v>0.4</v>
      </c>
      <c r="I245" s="10">
        <f t="shared" si="212"/>
        <v>0</v>
      </c>
      <c r="J245" s="41">
        <f t="shared" si="213"/>
        <v>0.64701815217486369</v>
      </c>
      <c r="K245" s="274">
        <f t="shared" si="214"/>
        <v>0</v>
      </c>
      <c r="M245" s="11">
        <f t="shared" si="215"/>
        <v>72</v>
      </c>
      <c r="N245" s="11">
        <v>1</v>
      </c>
      <c r="O245" s="21">
        <f t="shared" si="216"/>
        <v>0.125041534971747</v>
      </c>
      <c r="P245" s="43">
        <f t="shared" si="209"/>
        <v>1.9813354851954689E-2</v>
      </c>
      <c r="Q245" s="141">
        <f t="shared" si="217"/>
        <v>30</v>
      </c>
      <c r="R245" s="43">
        <f t="shared" si="218"/>
        <v>0.50821228937790364</v>
      </c>
      <c r="S245" s="11">
        <f t="shared" si="219"/>
        <v>42</v>
      </c>
    </row>
    <row r="246" spans="2:19" x14ac:dyDescent="0.25">
      <c r="B246" s="16">
        <v>4</v>
      </c>
      <c r="C246" s="11" t="s">
        <v>20</v>
      </c>
      <c r="D246" s="139"/>
      <c r="E246" s="10">
        <f t="shared" si="210"/>
        <v>0</v>
      </c>
      <c r="F246" s="134">
        <f t="shared" si="211"/>
        <v>6.8409795166940318E-3</v>
      </c>
      <c r="G246" s="8">
        <f>IFERROR(VLOOKUP(B246,EFA!$AC$2:$AD$7,2,0),EFA!$AD$8)</f>
        <v>1.0241967921812636</v>
      </c>
      <c r="H246" s="129">
        <f>LGD!D11</f>
        <v>0.6</v>
      </c>
      <c r="I246" s="10">
        <f t="shared" si="212"/>
        <v>0</v>
      </c>
      <c r="J246" s="41">
        <f t="shared" si="213"/>
        <v>0.64701815217486369</v>
      </c>
      <c r="K246" s="274">
        <f t="shared" si="214"/>
        <v>0</v>
      </c>
      <c r="M246" s="11">
        <f t="shared" si="215"/>
        <v>72</v>
      </c>
      <c r="N246" s="11">
        <v>1</v>
      </c>
      <c r="O246" s="21">
        <f t="shared" si="216"/>
        <v>0.125041534971747</v>
      </c>
      <c r="P246" s="43">
        <f t="shared" si="209"/>
        <v>1.9813354851954689E-2</v>
      </c>
      <c r="Q246" s="141">
        <f t="shared" si="217"/>
        <v>30</v>
      </c>
      <c r="R246" s="43">
        <f t="shared" si="218"/>
        <v>0.50821228937790364</v>
      </c>
      <c r="S246" s="11">
        <f t="shared" si="219"/>
        <v>42</v>
      </c>
    </row>
    <row r="247" spans="2:19" x14ac:dyDescent="0.25">
      <c r="B247" s="16"/>
      <c r="C247" s="83"/>
      <c r="D247" s="84"/>
      <c r="E247" s="84"/>
      <c r="F247" s="85"/>
      <c r="G247" s="86"/>
      <c r="H247" s="87"/>
      <c r="I247" s="84"/>
      <c r="J247" s="88"/>
      <c r="K247" s="84"/>
      <c r="M247" s="68"/>
      <c r="N247" s="68"/>
      <c r="O247" s="89"/>
      <c r="P247" s="90"/>
      <c r="Q247" s="68"/>
      <c r="R247" s="90"/>
      <c r="S247" s="68"/>
    </row>
    <row r="248" spans="2:19" x14ac:dyDescent="0.25">
      <c r="B248" t="s">
        <v>68</v>
      </c>
      <c r="C248" s="40" t="s">
        <v>9</v>
      </c>
      <c r="D248" s="40">
        <v>6</v>
      </c>
      <c r="E248" s="44" t="s">
        <v>26</v>
      </c>
      <c r="F248" s="44" t="s">
        <v>39</v>
      </c>
      <c r="G248" s="44" t="s">
        <v>27</v>
      </c>
      <c r="H248" s="44" t="s">
        <v>28</v>
      </c>
      <c r="I248" s="44" t="s">
        <v>29</v>
      </c>
      <c r="J248" s="44" t="s">
        <v>30</v>
      </c>
      <c r="K248" s="42" t="s">
        <v>31</v>
      </c>
      <c r="M248" s="42" t="s">
        <v>32</v>
      </c>
      <c r="N248" s="42" t="s">
        <v>33</v>
      </c>
      <c r="O248" s="42" t="s">
        <v>34</v>
      </c>
      <c r="P248" s="42" t="s">
        <v>35</v>
      </c>
      <c r="Q248" s="42" t="s">
        <v>36</v>
      </c>
      <c r="R248" s="42" t="s">
        <v>37</v>
      </c>
      <c r="S248" s="42" t="s">
        <v>38</v>
      </c>
    </row>
    <row r="249" spans="2:19" x14ac:dyDescent="0.25">
      <c r="B249" s="16">
        <v>5</v>
      </c>
      <c r="C249" s="11" t="s">
        <v>12</v>
      </c>
      <c r="D249" s="139"/>
      <c r="E249" s="10">
        <f>D205*R249</f>
        <v>0</v>
      </c>
      <c r="F249" s="134">
        <f>$H$4-$G$4</f>
        <v>4.4953534263209305E-3</v>
      </c>
      <c r="G249" s="8">
        <f>IFERROR(VLOOKUP(B249,EFA!$AC$2:$AD$7,2,0),EFA!$AD$8)</f>
        <v>1.0319245803723991</v>
      </c>
      <c r="H249" s="129">
        <f>LGD!D3</f>
        <v>0</v>
      </c>
      <c r="I249" s="10">
        <f>E249*F249*G249*H249</f>
        <v>0</v>
      </c>
      <c r="J249" s="41">
        <f>1/((1+($O$16/12))^(M249-Q249))</f>
        <v>0.57133732605149445</v>
      </c>
      <c r="K249" s="274">
        <f>I249*J249</f>
        <v>0</v>
      </c>
      <c r="M249" s="11">
        <f>$D$248*$O$12</f>
        <v>72</v>
      </c>
      <c r="N249" s="11">
        <v>1</v>
      </c>
      <c r="O249" s="21">
        <f>$O$16</f>
        <v>0.125041534971747</v>
      </c>
      <c r="P249" s="43">
        <f t="shared" ref="P249:P257" si="220">PMT(O249/12,M249,-N249,0,0)</f>
        <v>1.9813354851954689E-2</v>
      </c>
      <c r="Q249" s="141">
        <f>M249-S249</f>
        <v>18</v>
      </c>
      <c r="R249" s="43">
        <f>PV(O249/12,Q249,-P249,0,0)</f>
        <v>0.32366037019703053</v>
      </c>
      <c r="S249" s="11">
        <f>12+12+12+12+6</f>
        <v>54</v>
      </c>
    </row>
    <row r="250" spans="2:19" x14ac:dyDescent="0.25">
      <c r="B250" s="16">
        <v>5</v>
      </c>
      <c r="C250" s="11" t="s">
        <v>13</v>
      </c>
      <c r="D250" s="139"/>
      <c r="E250" s="10">
        <f t="shared" ref="E250:E257" si="221">D206*R250</f>
        <v>0</v>
      </c>
      <c r="F250" s="134">
        <f t="shared" ref="F250:F257" si="222">$H$4-$G$4</f>
        <v>4.4953534263209305E-3</v>
      </c>
      <c r="G250" s="8">
        <f>IFERROR(VLOOKUP(B250,EFA!$AC$2:$AD$7,2,0),EFA!$AD$8)</f>
        <v>1.0319245803723991</v>
      </c>
      <c r="H250" s="129">
        <f>LGD!D4</f>
        <v>0.6</v>
      </c>
      <c r="I250" s="10">
        <f t="shared" ref="I250:I257" si="223">E250*F250*G250*H250</f>
        <v>0</v>
      </c>
      <c r="J250" s="41">
        <f t="shared" ref="J250:J257" si="224">1/((1+($O$16/12))^(M250-Q250))</f>
        <v>0.57133732605149445</v>
      </c>
      <c r="K250" s="274">
        <f t="shared" ref="K250:K257" si="225">I250*J250</f>
        <v>0</v>
      </c>
      <c r="M250" s="11">
        <f t="shared" ref="M250:M257" si="226">$D$248*$O$12</f>
        <v>72</v>
      </c>
      <c r="N250" s="11">
        <v>1</v>
      </c>
      <c r="O250" s="21">
        <f t="shared" ref="O250:O257" si="227">$O$16</f>
        <v>0.125041534971747</v>
      </c>
      <c r="P250" s="43">
        <f t="shared" si="220"/>
        <v>1.9813354851954689E-2</v>
      </c>
      <c r="Q250" s="141">
        <f t="shared" ref="Q250:Q257" si="228">M250-S250</f>
        <v>18</v>
      </c>
      <c r="R250" s="43">
        <f t="shared" ref="R250:R257" si="229">PV(O250/12,Q250,-P250,0,0)</f>
        <v>0.32366037019703053</v>
      </c>
      <c r="S250" s="11">
        <f t="shared" ref="S250:S257" si="230">12+12+12+12+6</f>
        <v>54</v>
      </c>
    </row>
    <row r="251" spans="2:19" x14ac:dyDescent="0.25">
      <c r="B251" s="16">
        <v>5</v>
      </c>
      <c r="C251" s="11" t="s">
        <v>14</v>
      </c>
      <c r="D251" s="139"/>
      <c r="E251" s="10">
        <f t="shared" si="221"/>
        <v>0</v>
      </c>
      <c r="F251" s="134">
        <f t="shared" si="222"/>
        <v>4.4953534263209305E-3</v>
      </c>
      <c r="G251" s="8">
        <f>IFERROR(VLOOKUP(B251,EFA!$AC$2:$AD$7,2,0),EFA!$AD$8)</f>
        <v>1.0319245803723991</v>
      </c>
      <c r="H251" s="129">
        <f>LGD!D5</f>
        <v>0.10763423667737435</v>
      </c>
      <c r="I251" s="10">
        <f t="shared" si="223"/>
        <v>0</v>
      </c>
      <c r="J251" s="41">
        <f t="shared" si="224"/>
        <v>0.57133732605149445</v>
      </c>
      <c r="K251" s="274">
        <f t="shared" si="225"/>
        <v>0</v>
      </c>
      <c r="M251" s="11">
        <f t="shared" si="226"/>
        <v>72</v>
      </c>
      <c r="N251" s="11">
        <v>1</v>
      </c>
      <c r="O251" s="21">
        <f t="shared" si="227"/>
        <v>0.125041534971747</v>
      </c>
      <c r="P251" s="43">
        <f t="shared" si="220"/>
        <v>1.9813354851954689E-2</v>
      </c>
      <c r="Q251" s="141">
        <f t="shared" si="228"/>
        <v>18</v>
      </c>
      <c r="R251" s="43">
        <f t="shared" si="229"/>
        <v>0.32366037019703053</v>
      </c>
      <c r="S251" s="11">
        <f t="shared" si="230"/>
        <v>54</v>
      </c>
    </row>
    <row r="252" spans="2:19" x14ac:dyDescent="0.25">
      <c r="B252" s="16">
        <v>5</v>
      </c>
      <c r="C252" s="11" t="s">
        <v>15</v>
      </c>
      <c r="D252" s="139"/>
      <c r="E252" s="10">
        <f t="shared" si="221"/>
        <v>501714211.29389137</v>
      </c>
      <c r="F252" s="134">
        <f t="shared" si="222"/>
        <v>4.4953534263209305E-3</v>
      </c>
      <c r="G252" s="8">
        <f>IFERROR(VLOOKUP(B252,EFA!$AC$2:$AD$7,2,0),EFA!$AD$8)</f>
        <v>1.0319245803723991</v>
      </c>
      <c r="H252" s="129">
        <f>LGD!D6</f>
        <v>0.31756987991080204</v>
      </c>
      <c r="I252" s="10">
        <f t="shared" si="223"/>
        <v>739107.32573649834</v>
      </c>
      <c r="J252" s="41">
        <f t="shared" si="224"/>
        <v>0.57133732605149445</v>
      </c>
      <c r="K252" s="274">
        <f t="shared" si="225"/>
        <v>422279.60315136187</v>
      </c>
      <c r="M252" s="11">
        <f t="shared" si="226"/>
        <v>72</v>
      </c>
      <c r="N252" s="11">
        <v>1</v>
      </c>
      <c r="O252" s="21">
        <f t="shared" si="227"/>
        <v>0.125041534971747</v>
      </c>
      <c r="P252" s="43">
        <f t="shared" si="220"/>
        <v>1.9813354851954689E-2</v>
      </c>
      <c r="Q252" s="141">
        <f t="shared" si="228"/>
        <v>18</v>
      </c>
      <c r="R252" s="43">
        <f t="shared" si="229"/>
        <v>0.32366037019703053</v>
      </c>
      <c r="S252" s="11">
        <f t="shared" si="230"/>
        <v>54</v>
      </c>
    </row>
    <row r="253" spans="2:19" x14ac:dyDescent="0.25">
      <c r="B253" s="16">
        <v>5</v>
      </c>
      <c r="C253" s="11" t="s">
        <v>16</v>
      </c>
      <c r="D253" s="139"/>
      <c r="E253" s="10">
        <f t="shared" si="221"/>
        <v>0</v>
      </c>
      <c r="F253" s="134">
        <f t="shared" si="222"/>
        <v>4.4953534263209305E-3</v>
      </c>
      <c r="G253" s="8">
        <f>IFERROR(VLOOKUP(B253,EFA!$AC$2:$AD$7,2,0),EFA!$AD$8)</f>
        <v>1.0319245803723991</v>
      </c>
      <c r="H253" s="129">
        <f>LGD!D7</f>
        <v>0.35327139683478781</v>
      </c>
      <c r="I253" s="10">
        <f t="shared" si="223"/>
        <v>0</v>
      </c>
      <c r="J253" s="41">
        <f t="shared" si="224"/>
        <v>0.57133732605149445</v>
      </c>
      <c r="K253" s="274">
        <f t="shared" si="225"/>
        <v>0</v>
      </c>
      <c r="M253" s="11">
        <f t="shared" si="226"/>
        <v>72</v>
      </c>
      <c r="N253" s="11">
        <v>1</v>
      </c>
      <c r="O253" s="21">
        <f t="shared" si="227"/>
        <v>0.125041534971747</v>
      </c>
      <c r="P253" s="43">
        <f t="shared" si="220"/>
        <v>1.9813354851954689E-2</v>
      </c>
      <c r="Q253" s="141">
        <f t="shared" si="228"/>
        <v>18</v>
      </c>
      <c r="R253" s="43">
        <f t="shared" si="229"/>
        <v>0.32366037019703053</v>
      </c>
      <c r="S253" s="11">
        <f t="shared" si="230"/>
        <v>54</v>
      </c>
    </row>
    <row r="254" spans="2:19" x14ac:dyDescent="0.25">
      <c r="B254" s="16">
        <v>5</v>
      </c>
      <c r="C254" s="11" t="s">
        <v>17</v>
      </c>
      <c r="D254" s="139"/>
      <c r="E254" s="10">
        <f t="shared" si="221"/>
        <v>0</v>
      </c>
      <c r="F254" s="134">
        <f t="shared" si="222"/>
        <v>4.4953534263209305E-3</v>
      </c>
      <c r="G254" s="8">
        <f>IFERROR(VLOOKUP(B254,EFA!$AC$2:$AD$7,2,0),EFA!$AD$8)</f>
        <v>1.0319245803723991</v>
      </c>
      <c r="H254" s="129">
        <f>LGD!D8</f>
        <v>4.6364209605119888E-2</v>
      </c>
      <c r="I254" s="10">
        <f t="shared" si="223"/>
        <v>0</v>
      </c>
      <c r="J254" s="41">
        <f t="shared" si="224"/>
        <v>0.57133732605149445</v>
      </c>
      <c r="K254" s="274">
        <f t="shared" si="225"/>
        <v>0</v>
      </c>
      <c r="M254" s="11">
        <f t="shared" si="226"/>
        <v>72</v>
      </c>
      <c r="N254" s="11">
        <v>1</v>
      </c>
      <c r="O254" s="21">
        <f t="shared" si="227"/>
        <v>0.125041534971747</v>
      </c>
      <c r="P254" s="43">
        <f t="shared" si="220"/>
        <v>1.9813354851954689E-2</v>
      </c>
      <c r="Q254" s="141">
        <f t="shared" si="228"/>
        <v>18</v>
      </c>
      <c r="R254" s="43">
        <f t="shared" si="229"/>
        <v>0.32366037019703053</v>
      </c>
      <c r="S254" s="11">
        <f t="shared" si="230"/>
        <v>54</v>
      </c>
    </row>
    <row r="255" spans="2:19" x14ac:dyDescent="0.25">
      <c r="B255" s="16">
        <v>5</v>
      </c>
      <c r="C255" s="11" t="s">
        <v>18</v>
      </c>
      <c r="D255" s="139"/>
      <c r="E255" s="10" t="e">
        <f t="shared" si="221"/>
        <v>#N/A</v>
      </c>
      <c r="F255" s="134">
        <f t="shared" si="222"/>
        <v>4.4953534263209305E-3</v>
      </c>
      <c r="G255" s="8">
        <f>IFERROR(VLOOKUP(B255,EFA!$AC$2:$AD$7,2,0),EFA!$AD$8)</f>
        <v>1.0319245803723991</v>
      </c>
      <c r="H255" s="129">
        <f>LGD!D9</f>
        <v>0.5</v>
      </c>
      <c r="I255" s="10" t="e">
        <f t="shared" si="223"/>
        <v>#N/A</v>
      </c>
      <c r="J255" s="41">
        <f t="shared" si="224"/>
        <v>0.57133732605149445</v>
      </c>
      <c r="K255" s="274" t="e">
        <f t="shared" si="225"/>
        <v>#N/A</v>
      </c>
      <c r="M255" s="11">
        <f t="shared" si="226"/>
        <v>72</v>
      </c>
      <c r="N255" s="11">
        <v>1</v>
      </c>
      <c r="O255" s="21">
        <f t="shared" si="227"/>
        <v>0.125041534971747</v>
      </c>
      <c r="P255" s="43">
        <f t="shared" si="220"/>
        <v>1.9813354851954689E-2</v>
      </c>
      <c r="Q255" s="141">
        <f t="shared" si="228"/>
        <v>18</v>
      </c>
      <c r="R255" s="43">
        <f t="shared" si="229"/>
        <v>0.32366037019703053</v>
      </c>
      <c r="S255" s="11">
        <f t="shared" si="230"/>
        <v>54</v>
      </c>
    </row>
    <row r="256" spans="2:19" x14ac:dyDescent="0.25">
      <c r="B256" s="16">
        <v>5</v>
      </c>
      <c r="C256" s="11" t="s">
        <v>19</v>
      </c>
      <c r="D256" s="139"/>
      <c r="E256" s="10">
        <f t="shared" si="221"/>
        <v>0</v>
      </c>
      <c r="F256" s="134">
        <f t="shared" si="222"/>
        <v>4.4953534263209305E-3</v>
      </c>
      <c r="G256" s="8">
        <f>IFERROR(VLOOKUP(B256,EFA!$AC$2:$AD$7,2,0),EFA!$AD$8)</f>
        <v>1.0319245803723991</v>
      </c>
      <c r="H256" s="129">
        <f>LGD!D10</f>
        <v>0.4</v>
      </c>
      <c r="I256" s="10">
        <f t="shared" si="223"/>
        <v>0</v>
      </c>
      <c r="J256" s="41">
        <f t="shared" si="224"/>
        <v>0.57133732605149445</v>
      </c>
      <c r="K256" s="274">
        <f t="shared" si="225"/>
        <v>0</v>
      </c>
      <c r="M256" s="11">
        <f t="shared" si="226"/>
        <v>72</v>
      </c>
      <c r="N256" s="11">
        <v>1</v>
      </c>
      <c r="O256" s="21">
        <f t="shared" si="227"/>
        <v>0.125041534971747</v>
      </c>
      <c r="P256" s="43">
        <f t="shared" si="220"/>
        <v>1.9813354851954689E-2</v>
      </c>
      <c r="Q256" s="141">
        <f t="shared" si="228"/>
        <v>18</v>
      </c>
      <c r="R256" s="43">
        <f t="shared" si="229"/>
        <v>0.32366037019703053</v>
      </c>
      <c r="S256" s="11">
        <f t="shared" si="230"/>
        <v>54</v>
      </c>
    </row>
    <row r="257" spans="2:19" x14ac:dyDescent="0.25">
      <c r="B257" s="16">
        <v>5</v>
      </c>
      <c r="C257" s="11" t="s">
        <v>20</v>
      </c>
      <c r="D257" s="139"/>
      <c r="E257" s="10">
        <f t="shared" si="221"/>
        <v>0</v>
      </c>
      <c r="F257" s="134">
        <f t="shared" si="222"/>
        <v>4.4953534263209305E-3</v>
      </c>
      <c r="G257" s="8">
        <f>IFERROR(VLOOKUP(B257,EFA!$AC$2:$AD$7,2,0),EFA!$AD$8)</f>
        <v>1.0319245803723991</v>
      </c>
      <c r="H257" s="129">
        <f>LGD!D11</f>
        <v>0.6</v>
      </c>
      <c r="I257" s="10">
        <f t="shared" si="223"/>
        <v>0</v>
      </c>
      <c r="J257" s="41">
        <f t="shared" si="224"/>
        <v>0.57133732605149445</v>
      </c>
      <c r="K257" s="274">
        <f t="shared" si="225"/>
        <v>0</v>
      </c>
      <c r="M257" s="11">
        <f t="shared" si="226"/>
        <v>72</v>
      </c>
      <c r="N257" s="11">
        <v>1</v>
      </c>
      <c r="O257" s="21">
        <f t="shared" si="227"/>
        <v>0.125041534971747</v>
      </c>
      <c r="P257" s="43">
        <f t="shared" si="220"/>
        <v>1.9813354851954689E-2</v>
      </c>
      <c r="Q257" s="141">
        <f t="shared" si="228"/>
        <v>18</v>
      </c>
      <c r="R257" s="43">
        <f t="shared" si="229"/>
        <v>0.32366037019703053</v>
      </c>
      <c r="S257" s="11">
        <f t="shared" si="230"/>
        <v>54</v>
      </c>
    </row>
    <row r="258" spans="2:19" x14ac:dyDescent="0.25">
      <c r="B258" s="16"/>
      <c r="C258" s="83"/>
      <c r="D258" s="84"/>
      <c r="E258" s="84"/>
      <c r="F258" s="85"/>
      <c r="G258" s="86"/>
      <c r="H258" s="87"/>
      <c r="I258" s="84"/>
      <c r="J258" s="88"/>
      <c r="K258" s="84"/>
      <c r="M258" s="68"/>
      <c r="N258" s="68"/>
      <c r="O258" s="89"/>
      <c r="P258" s="90"/>
      <c r="Q258" s="68"/>
      <c r="R258" s="90"/>
      <c r="S258" s="68"/>
    </row>
    <row r="259" spans="2:19" x14ac:dyDescent="0.25">
      <c r="B259" t="s">
        <v>68</v>
      </c>
      <c r="C259" s="40" t="s">
        <v>9</v>
      </c>
      <c r="D259" s="40">
        <v>6</v>
      </c>
      <c r="E259" s="44" t="s">
        <v>26</v>
      </c>
      <c r="F259" s="44" t="s">
        <v>39</v>
      </c>
      <c r="G259" s="44" t="s">
        <v>27</v>
      </c>
      <c r="H259" s="44" t="s">
        <v>28</v>
      </c>
      <c r="I259" s="44" t="s">
        <v>29</v>
      </c>
      <c r="J259" s="44" t="s">
        <v>30</v>
      </c>
      <c r="K259" s="42" t="s">
        <v>31</v>
      </c>
      <c r="M259" s="42" t="s">
        <v>32</v>
      </c>
      <c r="N259" s="42" t="s">
        <v>33</v>
      </c>
      <c r="O259" s="42" t="s">
        <v>34</v>
      </c>
      <c r="P259" s="42" t="s">
        <v>35</v>
      </c>
      <c r="Q259" s="42" t="s">
        <v>36</v>
      </c>
      <c r="R259" s="42" t="s">
        <v>37</v>
      </c>
      <c r="S259" s="42" t="s">
        <v>38</v>
      </c>
    </row>
    <row r="260" spans="2:19" x14ac:dyDescent="0.25">
      <c r="B260" s="16">
        <v>6</v>
      </c>
      <c r="C260" s="11" t="s">
        <v>12</v>
      </c>
      <c r="D260" s="139"/>
      <c r="E260" s="10">
        <f>D205*R260</f>
        <v>0</v>
      </c>
      <c r="F260" s="134">
        <f>$I$4-$H$4</f>
        <v>0.26248140881722226</v>
      </c>
      <c r="G260" s="8">
        <f>IFERROR(VLOOKUP(B260,EFA!$AC$2:$AD$7,2,0),EFA!$AD$8)</f>
        <v>1.0319245803723991</v>
      </c>
      <c r="H260" s="129">
        <f>LGD!D3</f>
        <v>0</v>
      </c>
      <c r="I260" s="10">
        <f>E260*F260*G260*H260</f>
        <v>0</v>
      </c>
      <c r="J260" s="41">
        <f>1/((1+($O$16/12))^(M260-Q260))</f>
        <v>0.50450878239263264</v>
      </c>
      <c r="K260" s="274">
        <f>I260*J260</f>
        <v>0</v>
      </c>
      <c r="M260" s="11">
        <f>$D$259*$O$12</f>
        <v>72</v>
      </c>
      <c r="N260" s="11">
        <v>1</v>
      </c>
      <c r="O260" s="21">
        <f>$O$16</f>
        <v>0.125041534971747</v>
      </c>
      <c r="P260" s="43">
        <f t="shared" ref="P260:P268" si="231">PMT(O260/12,M260,-N260,0,0)</f>
        <v>1.9813354851954689E-2</v>
      </c>
      <c r="Q260" s="141">
        <f>M260-S260</f>
        <v>6</v>
      </c>
      <c r="R260" s="43">
        <f>PV(O260/12,Q260,-P260,0,0)</f>
        <v>0.11466222447117029</v>
      </c>
      <c r="S260" s="11">
        <f>12+12+12+12+12+6</f>
        <v>66</v>
      </c>
    </row>
    <row r="261" spans="2:19" x14ac:dyDescent="0.25">
      <c r="B261" s="16">
        <v>6</v>
      </c>
      <c r="C261" s="11" t="s">
        <v>13</v>
      </c>
      <c r="D261" s="139"/>
      <c r="E261" s="10">
        <f t="shared" ref="E261:E268" si="232">D206*R261</f>
        <v>0</v>
      </c>
      <c r="F261" s="134">
        <f t="shared" ref="F261:F268" si="233">$I$4-$H$4</f>
        <v>0.26248140881722226</v>
      </c>
      <c r="G261" s="8">
        <f>IFERROR(VLOOKUP(B261,EFA!$AC$2:$AD$7,2,0),EFA!$AD$8)</f>
        <v>1.0319245803723991</v>
      </c>
      <c r="H261" s="129">
        <f>LGD!D4</f>
        <v>0.6</v>
      </c>
      <c r="I261" s="10">
        <f t="shared" ref="I261:I268" si="234">E261*F261*G261*H261</f>
        <v>0</v>
      </c>
      <c r="J261" s="41">
        <f t="shared" ref="J261:J268" si="235">1/((1+($O$16/12))^(M261-Q261))</f>
        <v>0.50450878239263264</v>
      </c>
      <c r="K261" s="274">
        <f t="shared" ref="K261:K268" si="236">I261*J261</f>
        <v>0</v>
      </c>
      <c r="M261" s="11">
        <f t="shared" ref="M261:M268" si="237">$D$259*$O$12</f>
        <v>72</v>
      </c>
      <c r="N261" s="11">
        <v>1</v>
      </c>
      <c r="O261" s="21">
        <f t="shared" ref="O261:O268" si="238">$O$16</f>
        <v>0.125041534971747</v>
      </c>
      <c r="P261" s="43">
        <f t="shared" si="231"/>
        <v>1.9813354851954689E-2</v>
      </c>
      <c r="Q261" s="141">
        <f t="shared" ref="Q261:Q268" si="239">M261-S261</f>
        <v>6</v>
      </c>
      <c r="R261" s="43">
        <f t="shared" ref="R261:R268" si="240">PV(O261/12,Q261,-P261,0,0)</f>
        <v>0.11466222447117029</v>
      </c>
      <c r="S261" s="11">
        <f t="shared" ref="S261:S268" si="241">12+12+12+12+12+6</f>
        <v>66</v>
      </c>
    </row>
    <row r="262" spans="2:19" x14ac:dyDescent="0.25">
      <c r="B262" s="16">
        <v>6</v>
      </c>
      <c r="C262" s="11" t="s">
        <v>14</v>
      </c>
      <c r="D262" s="139"/>
      <c r="E262" s="10">
        <f t="shared" si="232"/>
        <v>0</v>
      </c>
      <c r="F262" s="134">
        <f t="shared" si="233"/>
        <v>0.26248140881722226</v>
      </c>
      <c r="G262" s="8">
        <f>IFERROR(VLOOKUP(B262,EFA!$AC$2:$AD$7,2,0),EFA!$AD$8)</f>
        <v>1.0319245803723991</v>
      </c>
      <c r="H262" s="129">
        <f>LGD!D5</f>
        <v>0.10763423667737435</v>
      </c>
      <c r="I262" s="10">
        <f t="shared" si="234"/>
        <v>0</v>
      </c>
      <c r="J262" s="41">
        <f t="shared" si="235"/>
        <v>0.50450878239263264</v>
      </c>
      <c r="K262" s="274">
        <f t="shared" si="236"/>
        <v>0</v>
      </c>
      <c r="M262" s="11">
        <f t="shared" si="237"/>
        <v>72</v>
      </c>
      <c r="N262" s="11">
        <v>1</v>
      </c>
      <c r="O262" s="21">
        <f t="shared" si="238"/>
        <v>0.125041534971747</v>
      </c>
      <c r="P262" s="43">
        <f t="shared" si="231"/>
        <v>1.9813354851954689E-2</v>
      </c>
      <c r="Q262" s="141">
        <f t="shared" si="239"/>
        <v>6</v>
      </c>
      <c r="R262" s="43">
        <f t="shared" si="240"/>
        <v>0.11466222447117029</v>
      </c>
      <c r="S262" s="11">
        <f t="shared" si="241"/>
        <v>66</v>
      </c>
    </row>
    <row r="263" spans="2:19" x14ac:dyDescent="0.25">
      <c r="B263" s="16">
        <v>6</v>
      </c>
      <c r="C263" s="11" t="s">
        <v>15</v>
      </c>
      <c r="D263" s="139"/>
      <c r="E263" s="10">
        <f t="shared" si="232"/>
        <v>177740844.45598316</v>
      </c>
      <c r="F263" s="134">
        <f t="shared" si="233"/>
        <v>0.26248140881722226</v>
      </c>
      <c r="G263" s="8">
        <f>IFERROR(VLOOKUP(B263,EFA!$AC$2:$AD$7,2,0),EFA!$AD$8)</f>
        <v>1.0319245803723991</v>
      </c>
      <c r="H263" s="129">
        <f>LGD!D6</f>
        <v>0.31756987991080204</v>
      </c>
      <c r="I263" s="10">
        <f t="shared" si="234"/>
        <v>15288787.690440476</v>
      </c>
      <c r="J263" s="41">
        <f t="shared" si="235"/>
        <v>0.50450878239263264</v>
      </c>
      <c r="K263" s="274">
        <f t="shared" si="236"/>
        <v>7713327.6619635941</v>
      </c>
      <c r="M263" s="11">
        <f t="shared" si="237"/>
        <v>72</v>
      </c>
      <c r="N263" s="11">
        <v>1</v>
      </c>
      <c r="O263" s="21">
        <f t="shared" si="238"/>
        <v>0.125041534971747</v>
      </c>
      <c r="P263" s="43">
        <f t="shared" si="231"/>
        <v>1.9813354851954689E-2</v>
      </c>
      <c r="Q263" s="141">
        <f t="shared" si="239"/>
        <v>6</v>
      </c>
      <c r="R263" s="43">
        <f t="shared" si="240"/>
        <v>0.11466222447117029</v>
      </c>
      <c r="S263" s="11">
        <f t="shared" si="241"/>
        <v>66</v>
      </c>
    </row>
    <row r="264" spans="2:19" x14ac:dyDescent="0.25">
      <c r="B264" s="16">
        <v>6</v>
      </c>
      <c r="C264" s="11" t="s">
        <v>16</v>
      </c>
      <c r="D264" s="139"/>
      <c r="E264" s="10">
        <f t="shared" si="232"/>
        <v>0</v>
      </c>
      <c r="F264" s="134">
        <f t="shared" si="233"/>
        <v>0.26248140881722226</v>
      </c>
      <c r="G264" s="8">
        <f>IFERROR(VLOOKUP(B264,EFA!$AC$2:$AD$7,2,0),EFA!$AD$8)</f>
        <v>1.0319245803723991</v>
      </c>
      <c r="H264" s="129">
        <f>LGD!D7</f>
        <v>0.35327139683478781</v>
      </c>
      <c r="I264" s="10">
        <f t="shared" si="234"/>
        <v>0</v>
      </c>
      <c r="J264" s="41">
        <f t="shared" si="235"/>
        <v>0.50450878239263264</v>
      </c>
      <c r="K264" s="274">
        <f t="shared" si="236"/>
        <v>0</v>
      </c>
      <c r="M264" s="11">
        <f t="shared" si="237"/>
        <v>72</v>
      </c>
      <c r="N264" s="11">
        <v>1</v>
      </c>
      <c r="O264" s="21">
        <f t="shared" si="238"/>
        <v>0.125041534971747</v>
      </c>
      <c r="P264" s="43">
        <f t="shared" si="231"/>
        <v>1.9813354851954689E-2</v>
      </c>
      <c r="Q264" s="141">
        <f t="shared" si="239"/>
        <v>6</v>
      </c>
      <c r="R264" s="43">
        <f t="shared" si="240"/>
        <v>0.11466222447117029</v>
      </c>
      <c r="S264" s="11">
        <f t="shared" si="241"/>
        <v>66</v>
      </c>
    </row>
    <row r="265" spans="2:19" x14ac:dyDescent="0.25">
      <c r="B265" s="16">
        <v>6</v>
      </c>
      <c r="C265" s="11" t="s">
        <v>17</v>
      </c>
      <c r="D265" s="139"/>
      <c r="E265" s="10">
        <f t="shared" si="232"/>
        <v>0</v>
      </c>
      <c r="F265" s="134">
        <f t="shared" si="233"/>
        <v>0.26248140881722226</v>
      </c>
      <c r="G265" s="8">
        <f>IFERROR(VLOOKUP(B265,EFA!$AC$2:$AD$7,2,0),EFA!$AD$8)</f>
        <v>1.0319245803723991</v>
      </c>
      <c r="H265" s="129">
        <f>LGD!D8</f>
        <v>4.6364209605119888E-2</v>
      </c>
      <c r="I265" s="10">
        <f t="shared" si="234"/>
        <v>0</v>
      </c>
      <c r="J265" s="41">
        <f t="shared" si="235"/>
        <v>0.50450878239263264</v>
      </c>
      <c r="K265" s="274">
        <f t="shared" si="236"/>
        <v>0</v>
      </c>
      <c r="M265" s="11">
        <f t="shared" si="237"/>
        <v>72</v>
      </c>
      <c r="N265" s="11">
        <v>1</v>
      </c>
      <c r="O265" s="21">
        <f t="shared" si="238"/>
        <v>0.125041534971747</v>
      </c>
      <c r="P265" s="43">
        <f t="shared" si="231"/>
        <v>1.9813354851954689E-2</v>
      </c>
      <c r="Q265" s="141">
        <f t="shared" si="239"/>
        <v>6</v>
      </c>
      <c r="R265" s="43">
        <f t="shared" si="240"/>
        <v>0.11466222447117029</v>
      </c>
      <c r="S265" s="11">
        <f t="shared" si="241"/>
        <v>66</v>
      </c>
    </row>
    <row r="266" spans="2:19" x14ac:dyDescent="0.25">
      <c r="B266" s="16">
        <v>6</v>
      </c>
      <c r="C266" s="11" t="s">
        <v>18</v>
      </c>
      <c r="D266" s="139"/>
      <c r="E266" s="10" t="e">
        <f t="shared" si="232"/>
        <v>#N/A</v>
      </c>
      <c r="F266" s="134">
        <f t="shared" si="233"/>
        <v>0.26248140881722226</v>
      </c>
      <c r="G266" s="8">
        <f>IFERROR(VLOOKUP(B266,EFA!$AC$2:$AD$7,2,0),EFA!$AD$8)</f>
        <v>1.0319245803723991</v>
      </c>
      <c r="H266" s="129">
        <f>LGD!D9</f>
        <v>0.5</v>
      </c>
      <c r="I266" s="10" t="e">
        <f t="shared" si="234"/>
        <v>#N/A</v>
      </c>
      <c r="J266" s="41">
        <f t="shared" si="235"/>
        <v>0.50450878239263264</v>
      </c>
      <c r="K266" s="274" t="e">
        <f t="shared" si="236"/>
        <v>#N/A</v>
      </c>
      <c r="M266" s="11">
        <f t="shared" si="237"/>
        <v>72</v>
      </c>
      <c r="N266" s="11">
        <v>1</v>
      </c>
      <c r="O266" s="21">
        <f t="shared" si="238"/>
        <v>0.125041534971747</v>
      </c>
      <c r="P266" s="43">
        <f t="shared" si="231"/>
        <v>1.9813354851954689E-2</v>
      </c>
      <c r="Q266" s="141">
        <f t="shared" si="239"/>
        <v>6</v>
      </c>
      <c r="R266" s="43">
        <f t="shared" si="240"/>
        <v>0.11466222447117029</v>
      </c>
      <c r="S266" s="11">
        <f t="shared" si="241"/>
        <v>66</v>
      </c>
    </row>
    <row r="267" spans="2:19" x14ac:dyDescent="0.25">
      <c r="B267" s="16">
        <v>6</v>
      </c>
      <c r="C267" s="11" t="s">
        <v>19</v>
      </c>
      <c r="D267" s="139"/>
      <c r="E267" s="10">
        <f t="shared" si="232"/>
        <v>0</v>
      </c>
      <c r="F267" s="134">
        <f t="shared" si="233"/>
        <v>0.26248140881722226</v>
      </c>
      <c r="G267" s="8">
        <f>IFERROR(VLOOKUP(B267,EFA!$AC$2:$AD$7,2,0),EFA!$AD$8)</f>
        <v>1.0319245803723991</v>
      </c>
      <c r="H267" s="129">
        <f>LGD!D10</f>
        <v>0.4</v>
      </c>
      <c r="I267" s="10">
        <f t="shared" si="234"/>
        <v>0</v>
      </c>
      <c r="J267" s="41">
        <f t="shared" si="235"/>
        <v>0.50450878239263264</v>
      </c>
      <c r="K267" s="274">
        <f t="shared" si="236"/>
        <v>0</v>
      </c>
      <c r="M267" s="11">
        <f t="shared" si="237"/>
        <v>72</v>
      </c>
      <c r="N267" s="11">
        <v>1</v>
      </c>
      <c r="O267" s="21">
        <f t="shared" si="238"/>
        <v>0.125041534971747</v>
      </c>
      <c r="P267" s="43">
        <f t="shared" si="231"/>
        <v>1.9813354851954689E-2</v>
      </c>
      <c r="Q267" s="141">
        <f t="shared" si="239"/>
        <v>6</v>
      </c>
      <c r="R267" s="43">
        <f t="shared" si="240"/>
        <v>0.11466222447117029</v>
      </c>
      <c r="S267" s="11">
        <f t="shared" si="241"/>
        <v>66</v>
      </c>
    </row>
    <row r="268" spans="2:19" x14ac:dyDescent="0.25">
      <c r="B268" s="16">
        <v>6</v>
      </c>
      <c r="C268" s="11" t="s">
        <v>20</v>
      </c>
      <c r="D268" s="139"/>
      <c r="E268" s="10">
        <f t="shared" si="232"/>
        <v>0</v>
      </c>
      <c r="F268" s="134">
        <f t="shared" si="233"/>
        <v>0.26248140881722226</v>
      </c>
      <c r="G268" s="8">
        <f>IFERROR(VLOOKUP(B268,EFA!$AC$2:$AD$7,2,0),EFA!$AD$8)</f>
        <v>1.0319245803723991</v>
      </c>
      <c r="H268" s="129">
        <f>LGD!D11</f>
        <v>0.6</v>
      </c>
      <c r="I268" s="10">
        <f t="shared" si="234"/>
        <v>0</v>
      </c>
      <c r="J268" s="41">
        <f t="shared" si="235"/>
        <v>0.50450878239263264</v>
      </c>
      <c r="K268" s="274">
        <f t="shared" si="236"/>
        <v>0</v>
      </c>
      <c r="M268" s="11">
        <f t="shared" si="237"/>
        <v>72</v>
      </c>
      <c r="N268" s="11">
        <v>1</v>
      </c>
      <c r="O268" s="21">
        <f t="shared" si="238"/>
        <v>0.125041534971747</v>
      </c>
      <c r="P268" s="43">
        <f t="shared" si="231"/>
        <v>1.9813354851954689E-2</v>
      </c>
      <c r="Q268" s="141">
        <f t="shared" si="239"/>
        <v>6</v>
      </c>
      <c r="R268" s="43">
        <f t="shared" si="240"/>
        <v>0.11466222447117029</v>
      </c>
      <c r="S268" s="11">
        <f t="shared" si="241"/>
        <v>66</v>
      </c>
    </row>
    <row r="269" spans="2:19" s="242" customFormat="1" x14ac:dyDescent="0.25">
      <c r="C269" s="249"/>
      <c r="D269" s="252"/>
      <c r="E269" s="252"/>
      <c r="F269" s="250"/>
      <c r="G269" s="253"/>
      <c r="H269" s="254"/>
      <c r="I269" s="252"/>
      <c r="J269" s="255"/>
      <c r="K269" s="252"/>
    </row>
    <row r="270" spans="2:19" x14ac:dyDescent="0.25">
      <c r="B270" t="s">
        <v>68</v>
      </c>
      <c r="C270" s="40" t="s">
        <v>9</v>
      </c>
      <c r="D270" s="40">
        <v>7</v>
      </c>
      <c r="E270" s="44" t="s">
        <v>26</v>
      </c>
      <c r="F270" s="44" t="s">
        <v>39</v>
      </c>
      <c r="G270" s="44" t="s">
        <v>27</v>
      </c>
      <c r="H270" s="44" t="s">
        <v>28</v>
      </c>
      <c r="I270" s="44" t="s">
        <v>29</v>
      </c>
      <c r="J270" s="44" t="s">
        <v>30</v>
      </c>
      <c r="K270" s="42" t="s">
        <v>31</v>
      </c>
      <c r="M270" s="42" t="s">
        <v>32</v>
      </c>
      <c r="N270" s="42" t="s">
        <v>33</v>
      </c>
      <c r="O270" s="42" t="s">
        <v>34</v>
      </c>
      <c r="P270" s="42" t="s">
        <v>35</v>
      </c>
      <c r="Q270" s="42" t="s">
        <v>36</v>
      </c>
      <c r="R270" s="42" t="s">
        <v>37</v>
      </c>
      <c r="S270" s="42" t="s">
        <v>38</v>
      </c>
    </row>
    <row r="271" spans="2:19" x14ac:dyDescent="0.25">
      <c r="B271" s="16">
        <v>1</v>
      </c>
      <c r="C271" s="11" t="s">
        <v>12</v>
      </c>
      <c r="D271" s="138">
        <f>'0 days'!$K$11+'0-30 days'!$K$11+'31-60 days'!$K$11</f>
        <v>0</v>
      </c>
      <c r="E271" s="10">
        <f>D271*R271</f>
        <v>0</v>
      </c>
      <c r="F271" s="134">
        <f>$D$4</f>
        <v>7.9621047222867447E-2</v>
      </c>
      <c r="G271" s="8">
        <f>IFERROR(VLOOKUP(B271,EFA!$AC$2:$AD$7,2,0),EFA!$AD$8)</f>
        <v>1.1479621662027979</v>
      </c>
      <c r="H271" s="24">
        <f>LGD!$D$3</f>
        <v>0</v>
      </c>
      <c r="I271" s="10">
        <f>E271*F271*G271*H271</f>
        <v>0</v>
      </c>
      <c r="J271" s="41">
        <f>1/((1+($O$16/12))^(M271-Q271))</f>
        <v>0.93969748915028861</v>
      </c>
      <c r="K271" s="274">
        <f>I271*J271</f>
        <v>0</v>
      </c>
      <c r="M271" s="11">
        <v>84</v>
      </c>
      <c r="N271" s="11">
        <v>1</v>
      </c>
      <c r="O271" s="21">
        <f>$O$16</f>
        <v>0.125041534971747</v>
      </c>
      <c r="P271" s="43">
        <f t="shared" ref="P271:P279" si="242">PMT(O271/12,M271,-N271,0,0)</f>
        <v>1.7923478215626738E-2</v>
      </c>
      <c r="Q271" s="141">
        <f>M271-S271</f>
        <v>78</v>
      </c>
      <c r="R271" s="43">
        <f>PV(O271/12,Q271,-P271,0,0)</f>
        <v>0.95379068813601064</v>
      </c>
      <c r="S271" s="11">
        <v>6</v>
      </c>
    </row>
    <row r="272" spans="2:19" x14ac:dyDescent="0.25">
      <c r="B272" s="16">
        <v>1</v>
      </c>
      <c r="C272" s="11" t="s">
        <v>13</v>
      </c>
      <c r="D272" s="138">
        <f>'0 days'!$J$11+'0-30 days'!$J$11+'31-60 days'!$J$11</f>
        <v>10</v>
      </c>
      <c r="E272" s="10">
        <f t="shared" ref="E272:E279" si="243">D272*R272</f>
        <v>9.5379068813601062</v>
      </c>
      <c r="F272" s="134">
        <f t="shared" ref="F272:F279" si="244">$D$4</f>
        <v>7.9621047222867447E-2</v>
      </c>
      <c r="G272" s="8">
        <f>IFERROR(VLOOKUP(B272,EFA!$AC$2:$AD$7,2,0),EFA!$AD$8)</f>
        <v>1.1479621662027979</v>
      </c>
      <c r="H272" s="24">
        <f>LGD!$D$4</f>
        <v>0.6</v>
      </c>
      <c r="I272" s="10">
        <f t="shared" ref="I272:I279" si="245">E272*F272*G272*H272</f>
        <v>0.52306997183952042</v>
      </c>
      <c r="J272" s="41">
        <f t="shared" ref="J272:J279" si="246">1/((1+($O$16/12))^(M272-Q272))</f>
        <v>0.93969748915028861</v>
      </c>
      <c r="K272" s="274">
        <f t="shared" ref="K272:K279" si="247">I272*J272</f>
        <v>0.49152753918750952</v>
      </c>
      <c r="M272" s="11">
        <v>84</v>
      </c>
      <c r="N272" s="11">
        <v>1</v>
      </c>
      <c r="O272" s="21">
        <f t="shared" ref="O272:O279" si="248">$O$16</f>
        <v>0.125041534971747</v>
      </c>
      <c r="P272" s="43">
        <f t="shared" si="242"/>
        <v>1.7923478215626738E-2</v>
      </c>
      <c r="Q272" s="141">
        <f t="shared" ref="Q272:Q279" si="249">M272-S272</f>
        <v>78</v>
      </c>
      <c r="R272" s="43">
        <f t="shared" ref="R272:R279" si="250"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14</v>
      </c>
      <c r="D273" s="138">
        <f>'0 days'!$I$11+'0-30 days'!$I$11+'31-60 days'!$I$11</f>
        <v>0</v>
      </c>
      <c r="E273" s="10">
        <f t="shared" si="243"/>
        <v>0</v>
      </c>
      <c r="F273" s="134">
        <f t="shared" si="244"/>
        <v>7.9621047222867447E-2</v>
      </c>
      <c r="G273" s="8">
        <f>IFERROR(VLOOKUP(B273,EFA!$AC$2:$AD$7,2,0),EFA!$AD$8)</f>
        <v>1.1479621662027979</v>
      </c>
      <c r="H273" s="24">
        <f>LGD!$D$5</f>
        <v>0.10763423667737435</v>
      </c>
      <c r="I273" s="10">
        <f t="shared" si="245"/>
        <v>0</v>
      </c>
      <c r="J273" s="41">
        <f t="shared" si="246"/>
        <v>0.93969748915028861</v>
      </c>
      <c r="K273" s="274">
        <f t="shared" si="247"/>
        <v>0</v>
      </c>
      <c r="M273" s="11">
        <v>84</v>
      </c>
      <c r="N273" s="11">
        <v>1</v>
      </c>
      <c r="O273" s="21">
        <f t="shared" si="248"/>
        <v>0.125041534971747</v>
      </c>
      <c r="P273" s="43">
        <f t="shared" si="242"/>
        <v>1.7923478215626738E-2</v>
      </c>
      <c r="Q273" s="141">
        <f t="shared" si="249"/>
        <v>78</v>
      </c>
      <c r="R273" s="43">
        <f t="shared" si="250"/>
        <v>0.95379068813601064</v>
      </c>
      <c r="S273" s="11">
        <v>6</v>
      </c>
    </row>
    <row r="274" spans="2:19" x14ac:dyDescent="0.25">
      <c r="B274" s="16">
        <v>1</v>
      </c>
      <c r="C274" s="11" t="s">
        <v>15</v>
      </c>
      <c r="D274" s="138">
        <f>'0 days'!$G$11+'0-30 days'!$G$11+'31-60 days'!$G$11</f>
        <v>231741147.72</v>
      </c>
      <c r="E274" s="10">
        <f t="shared" si="243"/>
        <v>221032548.7532877</v>
      </c>
      <c r="F274" s="134">
        <f t="shared" si="244"/>
        <v>7.9621047222867447E-2</v>
      </c>
      <c r="G274" s="8">
        <f>IFERROR(VLOOKUP(B274,EFA!$AC$2:$AD$7,2,0),EFA!$AD$8)</f>
        <v>1.1479621662027979</v>
      </c>
      <c r="H274" s="24">
        <f>LGD!$D$6</f>
        <v>0.31756987991080204</v>
      </c>
      <c r="I274" s="10">
        <f t="shared" si="245"/>
        <v>6415802.6547428519</v>
      </c>
      <c r="J274" s="41">
        <f t="shared" si="246"/>
        <v>0.93969748915028861</v>
      </c>
      <c r="K274" s="274">
        <f t="shared" si="247"/>
        <v>6028913.645545614</v>
      </c>
      <c r="M274" s="11">
        <v>84</v>
      </c>
      <c r="N274" s="11">
        <v>1</v>
      </c>
      <c r="O274" s="21">
        <f t="shared" si="248"/>
        <v>0.125041534971747</v>
      </c>
      <c r="P274" s="43">
        <f t="shared" si="242"/>
        <v>1.7923478215626738E-2</v>
      </c>
      <c r="Q274" s="141">
        <f t="shared" si="249"/>
        <v>78</v>
      </c>
      <c r="R274" s="43">
        <f t="shared" si="250"/>
        <v>0.95379068813601064</v>
      </c>
      <c r="S274" s="11">
        <v>6</v>
      </c>
    </row>
    <row r="275" spans="2:19" x14ac:dyDescent="0.25">
      <c r="B275" s="16">
        <v>1</v>
      </c>
      <c r="C275" s="11" t="s">
        <v>16</v>
      </c>
      <c r="D275" s="138">
        <f>'0 days'!$H$11+'0-30 days'!$H$11+'31-60 days'!$H$11</f>
        <v>5892505.0299999993</v>
      </c>
      <c r="E275" s="10">
        <f t="shared" si="243"/>
        <v>5620216.427408603</v>
      </c>
      <c r="F275" s="134">
        <f t="shared" si="244"/>
        <v>7.9621047222867447E-2</v>
      </c>
      <c r="G275" s="8">
        <f>IFERROR(VLOOKUP(B275,EFA!$AC$2:$AD$7,2,0),EFA!$AD$8)</f>
        <v>1.1479621662027979</v>
      </c>
      <c r="H275" s="24">
        <f>LGD!$D$7</f>
        <v>0.35327139683478781</v>
      </c>
      <c r="I275" s="10">
        <f t="shared" si="245"/>
        <v>181475.07143833119</v>
      </c>
      <c r="J275" s="41">
        <f t="shared" si="246"/>
        <v>0.93969748915028861</v>
      </c>
      <c r="K275" s="274">
        <f t="shared" si="247"/>
        <v>170531.66897396906</v>
      </c>
      <c r="M275" s="11">
        <v>84</v>
      </c>
      <c r="N275" s="11">
        <v>1</v>
      </c>
      <c r="O275" s="21">
        <f t="shared" si="248"/>
        <v>0.125041534971747</v>
      </c>
      <c r="P275" s="43">
        <f t="shared" si="242"/>
        <v>1.7923478215626738E-2</v>
      </c>
      <c r="Q275" s="141">
        <f t="shared" si="249"/>
        <v>78</v>
      </c>
      <c r="R275" s="43">
        <f t="shared" si="250"/>
        <v>0.95379068813601064</v>
      </c>
      <c r="S275" s="11">
        <v>6</v>
      </c>
    </row>
    <row r="276" spans="2:19" x14ac:dyDescent="0.25">
      <c r="B276" s="16">
        <v>1</v>
      </c>
      <c r="C276" s="11" t="s">
        <v>17</v>
      </c>
      <c r="D276" s="138">
        <f>'0 days'!$C$11+'0-30 days'!$C$11+'31-60 days'!$C$11</f>
        <v>0</v>
      </c>
      <c r="E276" s="10">
        <f t="shared" si="243"/>
        <v>0</v>
      </c>
      <c r="F276" s="134">
        <f t="shared" si="244"/>
        <v>7.9621047222867447E-2</v>
      </c>
      <c r="G276" s="8">
        <f>IFERROR(VLOOKUP(B276,EFA!$AC$2:$AD$7,2,0),EFA!$AD$8)</f>
        <v>1.1479621662027979</v>
      </c>
      <c r="H276" s="24">
        <f>LGD!$D$8</f>
        <v>4.6364209605119888E-2</v>
      </c>
      <c r="I276" s="10">
        <f t="shared" si="245"/>
        <v>0</v>
      </c>
      <c r="J276" s="41">
        <f t="shared" si="246"/>
        <v>0.93969748915028861</v>
      </c>
      <c r="K276" s="274">
        <f t="shared" si="247"/>
        <v>0</v>
      </c>
      <c r="M276" s="11">
        <v>84</v>
      </c>
      <c r="N276" s="11">
        <v>1</v>
      </c>
      <c r="O276" s="21">
        <f t="shared" si="248"/>
        <v>0.125041534971747</v>
      </c>
      <c r="P276" s="43">
        <f t="shared" si="242"/>
        <v>1.7923478215626738E-2</v>
      </c>
      <c r="Q276" s="141">
        <f t="shared" si="249"/>
        <v>78</v>
      </c>
      <c r="R276" s="43">
        <f t="shared" si="250"/>
        <v>0.95379068813601064</v>
      </c>
      <c r="S276" s="11">
        <v>6</v>
      </c>
    </row>
    <row r="277" spans="2:19" x14ac:dyDescent="0.25">
      <c r="B277" s="16">
        <v>1</v>
      </c>
      <c r="C277" s="11" t="s">
        <v>18</v>
      </c>
      <c r="D277" s="138" t="e">
        <f>'0 days'!$F$11+'0-30 days'!$F$11+'31-60 days'!$F$11</f>
        <v>#N/A</v>
      </c>
      <c r="E277" s="10" t="e">
        <f t="shared" si="243"/>
        <v>#N/A</v>
      </c>
      <c r="F277" s="134">
        <f t="shared" si="244"/>
        <v>7.9621047222867447E-2</v>
      </c>
      <c r="G277" s="8">
        <f>IFERROR(VLOOKUP(B277,EFA!$AC$2:$AD$7,2,0),EFA!$AD$8)</f>
        <v>1.1479621662027979</v>
      </c>
      <c r="H277" s="24">
        <f>LGD!$D$9</f>
        <v>0.5</v>
      </c>
      <c r="I277" s="10" t="e">
        <f t="shared" si="245"/>
        <v>#N/A</v>
      </c>
      <c r="J277" s="41">
        <f t="shared" si="246"/>
        <v>0.93969748915028861</v>
      </c>
      <c r="K277" s="274" t="e">
        <f t="shared" si="247"/>
        <v>#N/A</v>
      </c>
      <c r="M277" s="11">
        <v>84</v>
      </c>
      <c r="N277" s="11">
        <v>1</v>
      </c>
      <c r="O277" s="21">
        <f t="shared" si="248"/>
        <v>0.125041534971747</v>
      </c>
      <c r="P277" s="43">
        <f t="shared" si="242"/>
        <v>1.7923478215626738E-2</v>
      </c>
      <c r="Q277" s="141">
        <f t="shared" si="249"/>
        <v>78</v>
      </c>
      <c r="R277" s="43">
        <f t="shared" si="250"/>
        <v>0.95379068813601064</v>
      </c>
      <c r="S277" s="11">
        <v>6</v>
      </c>
    </row>
    <row r="278" spans="2:19" x14ac:dyDescent="0.25">
      <c r="B278" s="16">
        <v>1</v>
      </c>
      <c r="C278" s="11" t="s">
        <v>19</v>
      </c>
      <c r="D278" s="138">
        <f>'0 days'!$E$11+'0-30 days'!$E$11+'31-60 days'!$E$11</f>
        <v>0</v>
      </c>
      <c r="E278" s="10">
        <f t="shared" si="243"/>
        <v>0</v>
      </c>
      <c r="F278" s="134">
        <f t="shared" si="244"/>
        <v>7.9621047222867447E-2</v>
      </c>
      <c r="G278" s="8">
        <f>IFERROR(VLOOKUP(B278,EFA!$AC$2:$AD$7,2,0),EFA!$AD$8)</f>
        <v>1.1479621662027979</v>
      </c>
      <c r="H278" s="24">
        <f>LGD!$D$10</f>
        <v>0.4</v>
      </c>
      <c r="I278" s="10">
        <f t="shared" si="245"/>
        <v>0</v>
      </c>
      <c r="J278" s="41">
        <f t="shared" si="246"/>
        <v>0.93969748915028861</v>
      </c>
      <c r="K278" s="274">
        <f t="shared" si="247"/>
        <v>0</v>
      </c>
      <c r="M278" s="11">
        <v>84</v>
      </c>
      <c r="N278" s="11">
        <v>1</v>
      </c>
      <c r="O278" s="21">
        <f t="shared" si="248"/>
        <v>0.125041534971747</v>
      </c>
      <c r="P278" s="43">
        <f t="shared" si="242"/>
        <v>1.7923478215626738E-2</v>
      </c>
      <c r="Q278" s="141">
        <f t="shared" si="249"/>
        <v>78</v>
      </c>
      <c r="R278" s="43">
        <f t="shared" si="250"/>
        <v>0.95379068813601064</v>
      </c>
      <c r="S278" s="11">
        <v>6</v>
      </c>
    </row>
    <row r="279" spans="2:19" x14ac:dyDescent="0.25">
      <c r="B279" s="16">
        <v>1</v>
      </c>
      <c r="C279" s="11" t="s">
        <v>20</v>
      </c>
      <c r="D279" s="138">
        <f>'0 days'!$L$11+'0-30 days'!$L$11+'31-60 days'!$L$11</f>
        <v>23279836.813999999</v>
      </c>
      <c r="E279" s="10">
        <f t="shared" si="243"/>
        <v>22204091.574519094</v>
      </c>
      <c r="F279" s="134">
        <f t="shared" si="244"/>
        <v>7.9621047222867447E-2</v>
      </c>
      <c r="G279" s="8">
        <f>IFERROR(VLOOKUP(B279,EFA!$AC$2:$AD$7,2,0),EFA!$AD$8)</f>
        <v>1.1479621662027979</v>
      </c>
      <c r="H279" s="24">
        <f>LGD!$D$11</f>
        <v>0.6</v>
      </c>
      <c r="I279" s="10">
        <f t="shared" si="245"/>
        <v>1217698.3586727614</v>
      </c>
      <c r="J279" s="41">
        <f t="shared" si="246"/>
        <v>0.93969748915028861</v>
      </c>
      <c r="K279" s="274">
        <f t="shared" si="247"/>
        <v>1144268.0901872215</v>
      </c>
      <c r="M279" s="11">
        <v>84</v>
      </c>
      <c r="N279" s="11">
        <v>1</v>
      </c>
      <c r="O279" s="21">
        <f t="shared" si="248"/>
        <v>0.125041534971747</v>
      </c>
      <c r="P279" s="43">
        <f t="shared" si="242"/>
        <v>1.7923478215626738E-2</v>
      </c>
      <c r="Q279" s="141">
        <f t="shared" si="249"/>
        <v>78</v>
      </c>
      <c r="R279" s="43">
        <f t="shared" si="250"/>
        <v>0.95379068813601064</v>
      </c>
      <c r="S279" s="11">
        <v>6</v>
      </c>
    </row>
    <row r="280" spans="2:19" x14ac:dyDescent="0.25">
      <c r="B280" s="16"/>
      <c r="C280" s="83"/>
      <c r="D280" s="84"/>
      <c r="E280" s="84"/>
      <c r="F280" s="85"/>
      <c r="G280" s="86"/>
      <c r="H280" s="87"/>
      <c r="I280" s="84"/>
      <c r="J280" s="88"/>
      <c r="K280" s="84"/>
      <c r="M280" s="68"/>
      <c r="N280" s="68"/>
      <c r="O280" s="89"/>
      <c r="P280" s="90"/>
      <c r="Q280" s="68"/>
      <c r="R280" s="90"/>
      <c r="S280" s="68"/>
    </row>
    <row r="281" spans="2:19" x14ac:dyDescent="0.25">
      <c r="B281" t="s">
        <v>68</v>
      </c>
      <c r="C281" s="40" t="s">
        <v>9</v>
      </c>
      <c r="D281" s="40">
        <v>7</v>
      </c>
      <c r="E281" s="44" t="s">
        <v>26</v>
      </c>
      <c r="F281" s="44" t="s">
        <v>39</v>
      </c>
      <c r="G281" s="44" t="s">
        <v>27</v>
      </c>
      <c r="H281" s="44" t="s">
        <v>28</v>
      </c>
      <c r="I281" s="44" t="s">
        <v>29</v>
      </c>
      <c r="J281" s="44" t="s">
        <v>30</v>
      </c>
      <c r="K281" s="42" t="s">
        <v>31</v>
      </c>
      <c r="M281" s="42" t="s">
        <v>32</v>
      </c>
      <c r="N281" s="42" t="s">
        <v>33</v>
      </c>
      <c r="O281" s="42" t="s">
        <v>34</v>
      </c>
      <c r="P281" s="42" t="s">
        <v>35</v>
      </c>
      <c r="Q281" s="42" t="s">
        <v>36</v>
      </c>
      <c r="R281" s="42" t="s">
        <v>37</v>
      </c>
      <c r="S281" s="42" t="s">
        <v>38</v>
      </c>
    </row>
    <row r="282" spans="2:19" x14ac:dyDescent="0.25">
      <c r="B282" s="16">
        <v>2</v>
      </c>
      <c r="C282" s="11" t="s">
        <v>12</v>
      </c>
      <c r="D282" s="139"/>
      <c r="E282" s="10">
        <f>D271*R282</f>
        <v>0</v>
      </c>
      <c r="F282" s="134">
        <f>$E$4-$D$4</f>
        <v>2.6741122003578519E-2</v>
      </c>
      <c r="G282" s="8">
        <f>IFERROR(VLOOKUP(B282,EFA!$AC$2:$AD$7,2,0),EFA!$AD$8)</f>
        <v>1.0690110110560367</v>
      </c>
      <c r="H282" s="24">
        <f>LGD!$D$3</f>
        <v>0</v>
      </c>
      <c r="I282" s="10">
        <f>E282*F282*G282*H282</f>
        <v>0</v>
      </c>
      <c r="J282" s="41">
        <f>1/((1+($O$16/12))^(M282-Q282))</f>
        <v>0.82978236227803737</v>
      </c>
      <c r="K282" s="274">
        <f>I282*J282</f>
        <v>0</v>
      </c>
      <c r="M282" s="11">
        <v>84</v>
      </c>
      <c r="N282" s="11">
        <v>1</v>
      </c>
      <c r="O282" s="21">
        <f>$O$16</f>
        <v>0.125041534971747</v>
      </c>
      <c r="P282" s="43">
        <f t="shared" ref="P282:P290" si="251">PMT(O282/12,M282,-N282,0,0)</f>
        <v>1.7923478215626738E-2</v>
      </c>
      <c r="Q282" s="141">
        <f>M282-S282</f>
        <v>66</v>
      </c>
      <c r="R282" s="43">
        <f>PV(O282/12,Q282,-P282,0,0)</f>
        <v>0.85228570300196504</v>
      </c>
      <c r="S282" s="11">
        <f>12+6</f>
        <v>18</v>
      </c>
    </row>
    <row r="283" spans="2:19" x14ac:dyDescent="0.25">
      <c r="B283" s="16">
        <v>2</v>
      </c>
      <c r="C283" s="11" t="s">
        <v>13</v>
      </c>
      <c r="D283" s="139"/>
      <c r="E283" s="10">
        <f t="shared" ref="E283:E290" si="252">D272*R283</f>
        <v>8.5228570300196509</v>
      </c>
      <c r="F283" s="134">
        <f t="shared" ref="F283:F290" si="253">$E$4-$D$4</f>
        <v>2.6741122003578519E-2</v>
      </c>
      <c r="G283" s="8">
        <f>IFERROR(VLOOKUP(B283,EFA!$AC$2:$AD$7,2,0),EFA!$AD$8)</f>
        <v>1.0690110110560367</v>
      </c>
      <c r="H283" s="24">
        <f>LGD!$D$4</f>
        <v>0.6</v>
      </c>
      <c r="I283" s="10">
        <f t="shared" ref="I283:I290" si="254">E283*F283*G283*H283</f>
        <v>0.14618346696804982</v>
      </c>
      <c r="J283" s="41">
        <f t="shared" ref="J283:J290" si="255">1/((1+($O$16/12))^(M283-Q283))</f>
        <v>0.82978236227803737</v>
      </c>
      <c r="K283" s="274">
        <f t="shared" ref="K283:K290" si="256">I283*J283</f>
        <v>0.12130046254674183</v>
      </c>
      <c r="M283" s="11">
        <v>84</v>
      </c>
      <c r="N283" s="11">
        <v>1</v>
      </c>
      <c r="O283" s="21">
        <f t="shared" ref="O283:O290" si="257">$O$16</f>
        <v>0.125041534971747</v>
      </c>
      <c r="P283" s="43">
        <f t="shared" si="251"/>
        <v>1.7923478215626738E-2</v>
      </c>
      <c r="Q283" s="141">
        <f t="shared" ref="Q283:Q290" si="258">M283-S283</f>
        <v>66</v>
      </c>
      <c r="R283" s="43">
        <f t="shared" ref="R283:R290" si="259">PV(O283/12,Q283,-P283,0,0)</f>
        <v>0.85228570300196504</v>
      </c>
      <c r="S283" s="11">
        <f t="shared" ref="S283:S290" si="260">12+6</f>
        <v>18</v>
      </c>
    </row>
    <row r="284" spans="2:19" x14ac:dyDescent="0.25">
      <c r="B284" s="16">
        <v>2</v>
      </c>
      <c r="C284" s="11" t="s">
        <v>14</v>
      </c>
      <c r="D284" s="139"/>
      <c r="E284" s="10">
        <f t="shared" si="252"/>
        <v>0</v>
      </c>
      <c r="F284" s="134">
        <f t="shared" si="253"/>
        <v>2.6741122003578519E-2</v>
      </c>
      <c r="G284" s="8">
        <f>IFERROR(VLOOKUP(B284,EFA!$AC$2:$AD$7,2,0),EFA!$AD$8)</f>
        <v>1.0690110110560367</v>
      </c>
      <c r="H284" s="24">
        <f>LGD!$D$5</f>
        <v>0.10763423667737435</v>
      </c>
      <c r="I284" s="10">
        <f t="shared" si="254"/>
        <v>0</v>
      </c>
      <c r="J284" s="41">
        <f t="shared" si="255"/>
        <v>0.82978236227803737</v>
      </c>
      <c r="K284" s="274">
        <f t="shared" si="256"/>
        <v>0</v>
      </c>
      <c r="M284" s="11">
        <v>84</v>
      </c>
      <c r="N284" s="11">
        <v>1</v>
      </c>
      <c r="O284" s="21">
        <f t="shared" si="257"/>
        <v>0.125041534971747</v>
      </c>
      <c r="P284" s="43">
        <f t="shared" si="251"/>
        <v>1.7923478215626738E-2</v>
      </c>
      <c r="Q284" s="141">
        <f t="shared" si="258"/>
        <v>66</v>
      </c>
      <c r="R284" s="43">
        <f t="shared" si="259"/>
        <v>0.85228570300196504</v>
      </c>
      <c r="S284" s="11">
        <f t="shared" si="260"/>
        <v>18</v>
      </c>
    </row>
    <row r="285" spans="2:19" x14ac:dyDescent="0.25">
      <c r="B285" s="16">
        <v>2</v>
      </c>
      <c r="C285" s="11" t="s">
        <v>15</v>
      </c>
      <c r="D285" s="139"/>
      <c r="E285" s="10">
        <f t="shared" si="252"/>
        <v>197509666.99902242</v>
      </c>
      <c r="F285" s="134">
        <f t="shared" si="253"/>
        <v>2.6741122003578519E-2</v>
      </c>
      <c r="G285" s="8">
        <f>IFERROR(VLOOKUP(B285,EFA!$AC$2:$AD$7,2,0),EFA!$AD$8)</f>
        <v>1.0690110110560367</v>
      </c>
      <c r="H285" s="24">
        <f>LGD!$D$6</f>
        <v>0.31756987991080204</v>
      </c>
      <c r="I285" s="10">
        <f t="shared" si="254"/>
        <v>1793037.8839274563</v>
      </c>
      <c r="J285" s="41">
        <f t="shared" si="255"/>
        <v>0.82978236227803737</v>
      </c>
      <c r="K285" s="274">
        <f t="shared" si="256"/>
        <v>1487831.210979338</v>
      </c>
      <c r="M285" s="11">
        <v>84</v>
      </c>
      <c r="N285" s="11">
        <v>1</v>
      </c>
      <c r="O285" s="21">
        <f t="shared" si="257"/>
        <v>0.125041534971747</v>
      </c>
      <c r="P285" s="43">
        <f t="shared" si="251"/>
        <v>1.7923478215626738E-2</v>
      </c>
      <c r="Q285" s="141">
        <f t="shared" si="258"/>
        <v>66</v>
      </c>
      <c r="R285" s="43">
        <f t="shared" si="259"/>
        <v>0.85228570300196504</v>
      </c>
      <c r="S285" s="11">
        <f t="shared" si="260"/>
        <v>18</v>
      </c>
    </row>
    <row r="286" spans="2:19" x14ac:dyDescent="0.25">
      <c r="B286" s="16">
        <v>2</v>
      </c>
      <c r="C286" s="11" t="s">
        <v>16</v>
      </c>
      <c r="D286" s="139"/>
      <c r="E286" s="10">
        <f t="shared" si="252"/>
        <v>5022097.7919361647</v>
      </c>
      <c r="F286" s="134">
        <f t="shared" si="253"/>
        <v>2.6741122003578519E-2</v>
      </c>
      <c r="G286" s="8">
        <f>IFERROR(VLOOKUP(B286,EFA!$AC$2:$AD$7,2,0),EFA!$AD$8)</f>
        <v>1.0690110110560367</v>
      </c>
      <c r="H286" s="24">
        <f>LGD!$D$7</f>
        <v>0.35327139683478781</v>
      </c>
      <c r="I286" s="10">
        <f t="shared" si="254"/>
        <v>50717.220523736818</v>
      </c>
      <c r="J286" s="41">
        <f t="shared" si="255"/>
        <v>0.82978236227803737</v>
      </c>
      <c r="K286" s="274">
        <f t="shared" si="256"/>
        <v>42084.255054362497</v>
      </c>
      <c r="M286" s="11">
        <v>84</v>
      </c>
      <c r="N286" s="11">
        <v>1</v>
      </c>
      <c r="O286" s="21">
        <f t="shared" si="257"/>
        <v>0.125041534971747</v>
      </c>
      <c r="P286" s="43">
        <f t="shared" si="251"/>
        <v>1.7923478215626738E-2</v>
      </c>
      <c r="Q286" s="141">
        <f t="shared" si="258"/>
        <v>66</v>
      </c>
      <c r="R286" s="43">
        <f t="shared" si="259"/>
        <v>0.85228570300196504</v>
      </c>
      <c r="S286" s="11">
        <f t="shared" si="260"/>
        <v>18</v>
      </c>
    </row>
    <row r="287" spans="2:19" x14ac:dyDescent="0.25">
      <c r="B287" s="16">
        <v>2</v>
      </c>
      <c r="C287" s="11" t="s">
        <v>17</v>
      </c>
      <c r="D287" s="139"/>
      <c r="E287" s="10">
        <f t="shared" si="252"/>
        <v>0</v>
      </c>
      <c r="F287" s="134">
        <f t="shared" si="253"/>
        <v>2.6741122003578519E-2</v>
      </c>
      <c r="G287" s="8">
        <f>IFERROR(VLOOKUP(B287,EFA!$AC$2:$AD$7,2,0),EFA!$AD$8)</f>
        <v>1.0690110110560367</v>
      </c>
      <c r="H287" s="24">
        <f>LGD!$D$8</f>
        <v>4.6364209605119888E-2</v>
      </c>
      <c r="I287" s="10">
        <f t="shared" si="254"/>
        <v>0</v>
      </c>
      <c r="J287" s="41">
        <f t="shared" si="255"/>
        <v>0.82978236227803737</v>
      </c>
      <c r="K287" s="274">
        <f t="shared" si="256"/>
        <v>0</v>
      </c>
      <c r="M287" s="11">
        <v>84</v>
      </c>
      <c r="N287" s="11">
        <v>1</v>
      </c>
      <c r="O287" s="21">
        <f t="shared" si="257"/>
        <v>0.125041534971747</v>
      </c>
      <c r="P287" s="43">
        <f t="shared" si="251"/>
        <v>1.7923478215626738E-2</v>
      </c>
      <c r="Q287" s="141">
        <f t="shared" si="258"/>
        <v>66</v>
      </c>
      <c r="R287" s="43">
        <f t="shared" si="259"/>
        <v>0.85228570300196504</v>
      </c>
      <c r="S287" s="11">
        <f t="shared" si="260"/>
        <v>18</v>
      </c>
    </row>
    <row r="288" spans="2:19" x14ac:dyDescent="0.25">
      <c r="B288" s="16">
        <v>2</v>
      </c>
      <c r="C288" s="11" t="s">
        <v>18</v>
      </c>
      <c r="D288" s="139"/>
      <c r="E288" s="10" t="e">
        <f t="shared" si="252"/>
        <v>#N/A</v>
      </c>
      <c r="F288" s="134">
        <f t="shared" si="253"/>
        <v>2.6741122003578519E-2</v>
      </c>
      <c r="G288" s="8">
        <f>IFERROR(VLOOKUP(B288,EFA!$AC$2:$AD$7,2,0),EFA!$AD$8)</f>
        <v>1.0690110110560367</v>
      </c>
      <c r="H288" s="24">
        <f>LGD!$D$9</f>
        <v>0.5</v>
      </c>
      <c r="I288" s="10" t="e">
        <f t="shared" si="254"/>
        <v>#N/A</v>
      </c>
      <c r="J288" s="41">
        <f t="shared" si="255"/>
        <v>0.82978236227803737</v>
      </c>
      <c r="K288" s="274" t="e">
        <f t="shared" si="256"/>
        <v>#N/A</v>
      </c>
      <c r="M288" s="11">
        <v>84</v>
      </c>
      <c r="N288" s="11">
        <v>1</v>
      </c>
      <c r="O288" s="21">
        <f t="shared" si="257"/>
        <v>0.125041534971747</v>
      </c>
      <c r="P288" s="43">
        <f t="shared" si="251"/>
        <v>1.7923478215626738E-2</v>
      </c>
      <c r="Q288" s="141">
        <f t="shared" si="258"/>
        <v>66</v>
      </c>
      <c r="R288" s="43">
        <f t="shared" si="259"/>
        <v>0.85228570300196504</v>
      </c>
      <c r="S288" s="11">
        <f t="shared" si="260"/>
        <v>18</v>
      </c>
    </row>
    <row r="289" spans="2:19" x14ac:dyDescent="0.25">
      <c r="B289" s="16">
        <v>2</v>
      </c>
      <c r="C289" s="11" t="s">
        <v>19</v>
      </c>
      <c r="D289" s="139"/>
      <c r="E289" s="10">
        <f t="shared" si="252"/>
        <v>0</v>
      </c>
      <c r="F289" s="134">
        <f t="shared" si="253"/>
        <v>2.6741122003578519E-2</v>
      </c>
      <c r="G289" s="8">
        <f>IFERROR(VLOOKUP(B289,EFA!$AC$2:$AD$7,2,0),EFA!$AD$8)</f>
        <v>1.0690110110560367</v>
      </c>
      <c r="H289" s="24">
        <f>LGD!$D$10</f>
        <v>0.4</v>
      </c>
      <c r="I289" s="10">
        <f t="shared" si="254"/>
        <v>0</v>
      </c>
      <c r="J289" s="41">
        <f t="shared" si="255"/>
        <v>0.82978236227803737</v>
      </c>
      <c r="K289" s="274">
        <f t="shared" si="256"/>
        <v>0</v>
      </c>
      <c r="M289" s="11">
        <v>84</v>
      </c>
      <c r="N289" s="11">
        <v>1</v>
      </c>
      <c r="O289" s="21">
        <f t="shared" si="257"/>
        <v>0.125041534971747</v>
      </c>
      <c r="P289" s="43">
        <f t="shared" si="251"/>
        <v>1.7923478215626738E-2</v>
      </c>
      <c r="Q289" s="141">
        <f t="shared" si="258"/>
        <v>66</v>
      </c>
      <c r="R289" s="43">
        <f t="shared" si="259"/>
        <v>0.85228570300196504</v>
      </c>
      <c r="S289" s="11">
        <f t="shared" si="260"/>
        <v>18</v>
      </c>
    </row>
    <row r="290" spans="2:19" x14ac:dyDescent="0.25">
      <c r="B290" s="16">
        <v>2</v>
      </c>
      <c r="C290" s="11" t="s">
        <v>20</v>
      </c>
      <c r="D290" s="139"/>
      <c r="E290" s="10">
        <f t="shared" si="252"/>
        <v>19841072.084791016</v>
      </c>
      <c r="F290" s="134">
        <f t="shared" si="253"/>
        <v>2.6741122003578519E-2</v>
      </c>
      <c r="G290" s="8">
        <f>IFERROR(VLOOKUP(B290,EFA!$AC$2:$AD$7,2,0),EFA!$AD$8)</f>
        <v>1.0690110110560367</v>
      </c>
      <c r="H290" s="24">
        <f>LGD!$D$11</f>
        <v>0.6</v>
      </c>
      <c r="I290" s="10">
        <f t="shared" si="254"/>
        <v>340312.72559209587</v>
      </c>
      <c r="J290" s="41">
        <f t="shared" si="255"/>
        <v>0.82978236227803737</v>
      </c>
      <c r="K290" s="274">
        <f t="shared" si="256"/>
        <v>282385.49735508679</v>
      </c>
      <c r="M290" s="11">
        <v>84</v>
      </c>
      <c r="N290" s="11">
        <v>1</v>
      </c>
      <c r="O290" s="21">
        <f t="shared" si="257"/>
        <v>0.125041534971747</v>
      </c>
      <c r="P290" s="43">
        <f t="shared" si="251"/>
        <v>1.7923478215626738E-2</v>
      </c>
      <c r="Q290" s="141">
        <f t="shared" si="258"/>
        <v>66</v>
      </c>
      <c r="R290" s="43">
        <f t="shared" si="259"/>
        <v>0.85228570300196504</v>
      </c>
      <c r="S290" s="11">
        <f t="shared" si="260"/>
        <v>18</v>
      </c>
    </row>
    <row r="291" spans="2:19" x14ac:dyDescent="0.25">
      <c r="B291" s="16"/>
      <c r="C291" s="11"/>
      <c r="D291" s="10"/>
      <c r="E291" s="10"/>
      <c r="F291" s="3"/>
      <c r="G291" s="8"/>
      <c r="H291" s="24"/>
      <c r="I291" s="10"/>
      <c r="J291" s="41"/>
      <c r="K291" s="10"/>
      <c r="M291" s="11"/>
      <c r="N291" s="11"/>
      <c r="O291" s="21"/>
      <c r="P291" s="43"/>
      <c r="Q291" s="11"/>
      <c r="R291" s="43"/>
      <c r="S291" s="11"/>
    </row>
    <row r="292" spans="2:19" x14ac:dyDescent="0.25">
      <c r="B292" t="s">
        <v>68</v>
      </c>
      <c r="C292" s="40" t="s">
        <v>9</v>
      </c>
      <c r="D292" s="40">
        <v>7</v>
      </c>
      <c r="E292" s="44" t="s">
        <v>26</v>
      </c>
      <c r="F292" s="44" t="s">
        <v>39</v>
      </c>
      <c r="G292" s="44" t="s">
        <v>27</v>
      </c>
      <c r="H292" s="44" t="s">
        <v>28</v>
      </c>
      <c r="I292" s="44" t="s">
        <v>29</v>
      </c>
      <c r="J292" s="44" t="s">
        <v>30</v>
      </c>
      <c r="K292" s="42" t="s">
        <v>31</v>
      </c>
      <c r="M292" s="42" t="s">
        <v>32</v>
      </c>
      <c r="N292" s="42" t="s">
        <v>33</v>
      </c>
      <c r="O292" s="42" t="s">
        <v>34</v>
      </c>
      <c r="P292" s="42" t="s">
        <v>35</v>
      </c>
      <c r="Q292" s="42" t="s">
        <v>36</v>
      </c>
      <c r="R292" s="42" t="s">
        <v>37</v>
      </c>
      <c r="S292" s="42" t="s">
        <v>38</v>
      </c>
    </row>
    <row r="293" spans="2:19" x14ac:dyDescent="0.25">
      <c r="B293" s="16">
        <v>3</v>
      </c>
      <c r="C293" s="11" t="s">
        <v>12</v>
      </c>
      <c r="D293" s="139"/>
      <c r="E293" s="10">
        <f>D271*R293</f>
        <v>0</v>
      </c>
      <c r="F293" s="134">
        <f>$F$4-$E$4</f>
        <v>1.1964979013704136E-2</v>
      </c>
      <c r="G293" s="8">
        <f>IFERROR(VLOOKUP(B293,EFA!$AC$2:$AD$7,2,0),EFA!$AD$8)</f>
        <v>1.0316769748200696</v>
      </c>
      <c r="H293" s="24">
        <f>LGD!$D$3</f>
        <v>0</v>
      </c>
      <c r="I293" s="10">
        <f>E293*F293*G293*H293</f>
        <v>0</v>
      </c>
      <c r="J293" s="41">
        <f>1/((1+($O$16/12))^(M293-Q293))</f>
        <v>0.73272385708971499</v>
      </c>
      <c r="K293" s="274">
        <f>I293*J293</f>
        <v>0</v>
      </c>
      <c r="M293" s="11">
        <v>84</v>
      </c>
      <c r="N293" s="11">
        <v>1</v>
      </c>
      <c r="O293" s="21">
        <f>$O$16</f>
        <v>0.125041534971747</v>
      </c>
      <c r="P293" s="43">
        <f t="shared" ref="P293:P301" si="261">PMT(O293/12,M293,-N293,0,0)</f>
        <v>1.7923478215626738E-2</v>
      </c>
      <c r="Q293" s="141">
        <f>M293-S293</f>
        <v>54</v>
      </c>
      <c r="R293" s="43">
        <f>PV(O293/12,Q293,-P293,0,0)</f>
        <v>0.7373351039016921</v>
      </c>
      <c r="S293" s="11">
        <f>12+12+6</f>
        <v>30</v>
      </c>
    </row>
    <row r="294" spans="2:19" x14ac:dyDescent="0.25">
      <c r="B294" s="16">
        <v>3</v>
      </c>
      <c r="C294" s="11" t="s">
        <v>13</v>
      </c>
      <c r="D294" s="139"/>
      <c r="E294" s="10">
        <f t="shared" ref="E294:E301" si="262">D272*R294</f>
        <v>7.3733510390169208</v>
      </c>
      <c r="F294" s="134">
        <f t="shared" ref="F294:F301" si="263">$F$4-$E$4</f>
        <v>1.1964979013704136E-2</v>
      </c>
      <c r="G294" s="8">
        <f>IFERROR(VLOOKUP(B294,EFA!$AC$2:$AD$7,2,0),EFA!$AD$8)</f>
        <v>1.0316769748200696</v>
      </c>
      <c r="H294" s="24">
        <f>LGD!$D$4</f>
        <v>0.6</v>
      </c>
      <c r="I294" s="10">
        <f t="shared" ref="I294:I301" si="264">E294*F294*G294*H294</f>
        <v>5.4609957727400932E-2</v>
      </c>
      <c r="J294" s="41">
        <f t="shared" ref="J294:J301" si="265">1/((1+($O$16/12))^(M294-Q294))</f>
        <v>0.73272385708971499</v>
      </c>
      <c r="K294" s="274">
        <f t="shared" ref="K294:K301" si="266">I294*J294</f>
        <v>4.0014018861527501E-2</v>
      </c>
      <c r="M294" s="11">
        <v>84</v>
      </c>
      <c r="N294" s="11">
        <v>1</v>
      </c>
      <c r="O294" s="21">
        <f t="shared" ref="O294:O301" si="267">$O$16</f>
        <v>0.125041534971747</v>
      </c>
      <c r="P294" s="43">
        <f t="shared" si="261"/>
        <v>1.7923478215626738E-2</v>
      </c>
      <c r="Q294" s="141">
        <f t="shared" ref="Q294:Q301" si="268">M294-S294</f>
        <v>54</v>
      </c>
      <c r="R294" s="43">
        <f t="shared" ref="R294:R301" si="269">PV(O294/12,Q294,-P294,0,0)</f>
        <v>0.7373351039016921</v>
      </c>
      <c r="S294" s="11">
        <f t="shared" ref="S294:S301" si="270">12+12+6</f>
        <v>30</v>
      </c>
    </row>
    <row r="295" spans="2:19" x14ac:dyDescent="0.25">
      <c r="B295" s="16">
        <v>3</v>
      </c>
      <c r="C295" s="11" t="s">
        <v>14</v>
      </c>
      <c r="D295" s="139"/>
      <c r="E295" s="10">
        <f t="shared" si="262"/>
        <v>0</v>
      </c>
      <c r="F295" s="134">
        <f t="shared" si="263"/>
        <v>1.1964979013704136E-2</v>
      </c>
      <c r="G295" s="8">
        <f>IFERROR(VLOOKUP(B295,EFA!$AC$2:$AD$7,2,0),EFA!$AD$8)</f>
        <v>1.0316769748200696</v>
      </c>
      <c r="H295" s="24">
        <f>LGD!$D$5</f>
        <v>0.10763423667737435</v>
      </c>
      <c r="I295" s="10">
        <f t="shared" si="264"/>
        <v>0</v>
      </c>
      <c r="J295" s="41">
        <f t="shared" si="265"/>
        <v>0.73272385708971499</v>
      </c>
      <c r="K295" s="274">
        <f t="shared" si="266"/>
        <v>0</v>
      </c>
      <c r="M295" s="11">
        <v>84</v>
      </c>
      <c r="N295" s="11">
        <v>1</v>
      </c>
      <c r="O295" s="21">
        <f t="shared" si="267"/>
        <v>0.125041534971747</v>
      </c>
      <c r="P295" s="43">
        <f t="shared" si="261"/>
        <v>1.7923478215626738E-2</v>
      </c>
      <c r="Q295" s="141">
        <f t="shared" si="268"/>
        <v>54</v>
      </c>
      <c r="R295" s="43">
        <f t="shared" si="269"/>
        <v>0.7373351039016921</v>
      </c>
      <c r="S295" s="11">
        <f t="shared" si="270"/>
        <v>30</v>
      </c>
    </row>
    <row r="296" spans="2:19" x14ac:dyDescent="0.25">
      <c r="B296" s="16">
        <v>3</v>
      </c>
      <c r="C296" s="11" t="s">
        <v>15</v>
      </c>
      <c r="D296" s="139"/>
      <c r="E296" s="10">
        <f t="shared" si="262"/>
        <v>170870883.23242357</v>
      </c>
      <c r="F296" s="134">
        <f t="shared" si="263"/>
        <v>1.1964979013704136E-2</v>
      </c>
      <c r="G296" s="8">
        <f>IFERROR(VLOOKUP(B296,EFA!$AC$2:$AD$7,2,0),EFA!$AD$8)</f>
        <v>1.0316769748200696</v>
      </c>
      <c r="H296" s="24">
        <f>LGD!$D$6</f>
        <v>0.31756987991080204</v>
      </c>
      <c r="I296" s="10">
        <f t="shared" si="264"/>
        <v>669827.61509075388</v>
      </c>
      <c r="J296" s="41">
        <f t="shared" si="265"/>
        <v>0.73272385708971499</v>
      </c>
      <c r="K296" s="274">
        <f t="shared" si="266"/>
        <v>490798.67371450219</v>
      </c>
      <c r="M296" s="11">
        <v>84</v>
      </c>
      <c r="N296" s="11">
        <v>1</v>
      </c>
      <c r="O296" s="21">
        <f t="shared" si="267"/>
        <v>0.125041534971747</v>
      </c>
      <c r="P296" s="43">
        <f t="shared" si="261"/>
        <v>1.7923478215626738E-2</v>
      </c>
      <c r="Q296" s="141">
        <f t="shared" si="268"/>
        <v>54</v>
      </c>
      <c r="R296" s="43">
        <f t="shared" si="269"/>
        <v>0.7373351039016921</v>
      </c>
      <c r="S296" s="11">
        <f t="shared" si="270"/>
        <v>30</v>
      </c>
    </row>
    <row r="297" spans="2:19" x14ac:dyDescent="0.25">
      <c r="B297" s="16">
        <v>3</v>
      </c>
      <c r="C297" s="11" t="s">
        <v>16</v>
      </c>
      <c r="D297" s="139"/>
      <c r="E297" s="10">
        <f t="shared" si="262"/>
        <v>4344750.808536293</v>
      </c>
      <c r="F297" s="134">
        <f t="shared" si="263"/>
        <v>1.1964979013704136E-2</v>
      </c>
      <c r="G297" s="8">
        <f>IFERROR(VLOOKUP(B297,EFA!$AC$2:$AD$7,2,0),EFA!$AD$8)</f>
        <v>1.0316769748200696</v>
      </c>
      <c r="H297" s="24">
        <f>LGD!$D$7</f>
        <v>0.35327139683478781</v>
      </c>
      <c r="I297" s="10">
        <f t="shared" si="264"/>
        <v>18946.501449838255</v>
      </c>
      <c r="J297" s="41">
        <f t="shared" si="265"/>
        <v>0.73272385708971499</v>
      </c>
      <c r="K297" s="274">
        <f t="shared" si="266"/>
        <v>13882.553620681363</v>
      </c>
      <c r="M297" s="11">
        <v>84</v>
      </c>
      <c r="N297" s="11">
        <v>1</v>
      </c>
      <c r="O297" s="21">
        <f t="shared" si="267"/>
        <v>0.125041534971747</v>
      </c>
      <c r="P297" s="43">
        <f t="shared" si="261"/>
        <v>1.7923478215626738E-2</v>
      </c>
      <c r="Q297" s="141">
        <f t="shared" si="268"/>
        <v>54</v>
      </c>
      <c r="R297" s="43">
        <f t="shared" si="269"/>
        <v>0.7373351039016921</v>
      </c>
      <c r="S297" s="11">
        <f t="shared" si="270"/>
        <v>30</v>
      </c>
    </row>
    <row r="298" spans="2:19" x14ac:dyDescent="0.25">
      <c r="B298" s="16">
        <v>3</v>
      </c>
      <c r="C298" s="11" t="s">
        <v>17</v>
      </c>
      <c r="D298" s="139"/>
      <c r="E298" s="10">
        <f t="shared" si="262"/>
        <v>0</v>
      </c>
      <c r="F298" s="134">
        <f t="shared" si="263"/>
        <v>1.1964979013704136E-2</v>
      </c>
      <c r="G298" s="8">
        <f>IFERROR(VLOOKUP(B298,EFA!$AC$2:$AD$7,2,0),EFA!$AD$8)</f>
        <v>1.0316769748200696</v>
      </c>
      <c r="H298" s="24">
        <f>LGD!$D$8</f>
        <v>4.6364209605119888E-2</v>
      </c>
      <c r="I298" s="10">
        <f t="shared" si="264"/>
        <v>0</v>
      </c>
      <c r="J298" s="41">
        <f t="shared" si="265"/>
        <v>0.73272385708971499</v>
      </c>
      <c r="K298" s="274">
        <f t="shared" si="266"/>
        <v>0</v>
      </c>
      <c r="M298" s="11">
        <v>84</v>
      </c>
      <c r="N298" s="11">
        <v>1</v>
      </c>
      <c r="O298" s="21">
        <f t="shared" si="267"/>
        <v>0.125041534971747</v>
      </c>
      <c r="P298" s="43">
        <f t="shared" si="261"/>
        <v>1.7923478215626738E-2</v>
      </c>
      <c r="Q298" s="141">
        <f t="shared" si="268"/>
        <v>54</v>
      </c>
      <c r="R298" s="43">
        <f t="shared" si="269"/>
        <v>0.7373351039016921</v>
      </c>
      <c r="S298" s="11">
        <f t="shared" si="270"/>
        <v>30</v>
      </c>
    </row>
    <row r="299" spans="2:19" x14ac:dyDescent="0.25">
      <c r="B299" s="16">
        <v>3</v>
      </c>
      <c r="C299" s="11" t="s">
        <v>18</v>
      </c>
      <c r="D299" s="139"/>
      <c r="E299" s="10" t="e">
        <f t="shared" si="262"/>
        <v>#N/A</v>
      </c>
      <c r="F299" s="134">
        <f t="shared" si="263"/>
        <v>1.1964979013704136E-2</v>
      </c>
      <c r="G299" s="8">
        <f>IFERROR(VLOOKUP(B299,EFA!$AC$2:$AD$7,2,0),EFA!$AD$8)</f>
        <v>1.0316769748200696</v>
      </c>
      <c r="H299" s="24">
        <f>LGD!$D$9</f>
        <v>0.5</v>
      </c>
      <c r="I299" s="10" t="e">
        <f t="shared" si="264"/>
        <v>#N/A</v>
      </c>
      <c r="J299" s="41">
        <f t="shared" si="265"/>
        <v>0.73272385708971499</v>
      </c>
      <c r="K299" s="274" t="e">
        <f t="shared" si="266"/>
        <v>#N/A</v>
      </c>
      <c r="M299" s="11">
        <v>84</v>
      </c>
      <c r="N299" s="11">
        <v>1</v>
      </c>
      <c r="O299" s="21">
        <f t="shared" si="267"/>
        <v>0.125041534971747</v>
      </c>
      <c r="P299" s="43">
        <f t="shared" si="261"/>
        <v>1.7923478215626738E-2</v>
      </c>
      <c r="Q299" s="141">
        <f t="shared" si="268"/>
        <v>54</v>
      </c>
      <c r="R299" s="43">
        <f t="shared" si="269"/>
        <v>0.7373351039016921</v>
      </c>
      <c r="S299" s="11">
        <f t="shared" si="270"/>
        <v>30</v>
      </c>
    </row>
    <row r="300" spans="2:19" x14ac:dyDescent="0.25">
      <c r="B300" s="16">
        <v>3</v>
      </c>
      <c r="C300" s="11" t="s">
        <v>19</v>
      </c>
      <c r="D300" s="139"/>
      <c r="E300" s="10">
        <f t="shared" si="262"/>
        <v>0</v>
      </c>
      <c r="F300" s="134">
        <f t="shared" si="263"/>
        <v>1.1964979013704136E-2</v>
      </c>
      <c r="G300" s="8">
        <f>IFERROR(VLOOKUP(B300,EFA!$AC$2:$AD$7,2,0),EFA!$AD$8)</f>
        <v>1.0316769748200696</v>
      </c>
      <c r="H300" s="24">
        <f>LGD!$D$10</f>
        <v>0.4</v>
      </c>
      <c r="I300" s="10">
        <f t="shared" si="264"/>
        <v>0</v>
      </c>
      <c r="J300" s="41">
        <f t="shared" si="265"/>
        <v>0.73272385708971499</v>
      </c>
      <c r="K300" s="274">
        <f t="shared" si="266"/>
        <v>0</v>
      </c>
      <c r="M300" s="11">
        <v>84</v>
      </c>
      <c r="N300" s="11">
        <v>1</v>
      </c>
      <c r="O300" s="21">
        <f t="shared" si="267"/>
        <v>0.125041534971747</v>
      </c>
      <c r="P300" s="43">
        <f t="shared" si="261"/>
        <v>1.7923478215626738E-2</v>
      </c>
      <c r="Q300" s="141">
        <f t="shared" si="268"/>
        <v>54</v>
      </c>
      <c r="R300" s="43">
        <f t="shared" si="269"/>
        <v>0.7373351039016921</v>
      </c>
      <c r="S300" s="11">
        <f t="shared" si="270"/>
        <v>30</v>
      </c>
    </row>
    <row r="301" spans="2:19" x14ac:dyDescent="0.25">
      <c r="B301" s="16">
        <v>3</v>
      </c>
      <c r="C301" s="11" t="s">
        <v>20</v>
      </c>
      <c r="D301" s="139"/>
      <c r="E301" s="10">
        <f t="shared" si="262"/>
        <v>17165040.896065127</v>
      </c>
      <c r="F301" s="134">
        <f t="shared" si="263"/>
        <v>1.1964979013704136E-2</v>
      </c>
      <c r="G301" s="8">
        <f>IFERROR(VLOOKUP(B301,EFA!$AC$2:$AD$7,2,0),EFA!$AD$8)</f>
        <v>1.0316769748200696</v>
      </c>
      <c r="H301" s="24">
        <f>LGD!$D$11</f>
        <v>0.6</v>
      </c>
      <c r="I301" s="10">
        <f t="shared" si="264"/>
        <v>127131.0904313332</v>
      </c>
      <c r="J301" s="41">
        <f t="shared" si="265"/>
        <v>0.73272385708971499</v>
      </c>
      <c r="K301" s="274">
        <f t="shared" si="266"/>
        <v>93151.982936867818</v>
      </c>
      <c r="M301" s="11">
        <v>84</v>
      </c>
      <c r="N301" s="11">
        <v>1</v>
      </c>
      <c r="O301" s="21">
        <f t="shared" si="267"/>
        <v>0.125041534971747</v>
      </c>
      <c r="P301" s="43">
        <f t="shared" si="261"/>
        <v>1.7923478215626738E-2</v>
      </c>
      <c r="Q301" s="141">
        <f t="shared" si="268"/>
        <v>54</v>
      </c>
      <c r="R301" s="43">
        <f t="shared" si="269"/>
        <v>0.7373351039016921</v>
      </c>
      <c r="S301" s="11">
        <f t="shared" si="270"/>
        <v>30</v>
      </c>
    </row>
    <row r="302" spans="2:19" x14ac:dyDescent="0.25">
      <c r="B302" s="16"/>
      <c r="C302" s="83"/>
      <c r="D302" s="84"/>
      <c r="E302" s="84"/>
      <c r="F302" s="85"/>
      <c r="G302" s="86"/>
      <c r="H302" s="87"/>
      <c r="I302" s="84"/>
      <c r="J302" s="88"/>
      <c r="K302" s="84"/>
      <c r="M302" s="68"/>
      <c r="N302" s="68"/>
      <c r="O302" s="89"/>
      <c r="P302" s="90"/>
      <c r="Q302" s="68"/>
      <c r="R302" s="90"/>
      <c r="S302" s="68"/>
    </row>
    <row r="303" spans="2:19" x14ac:dyDescent="0.25">
      <c r="B303" t="s">
        <v>68</v>
      </c>
      <c r="C303" s="40" t="s">
        <v>9</v>
      </c>
      <c r="D303" s="40">
        <v>7</v>
      </c>
      <c r="E303" s="44" t="s">
        <v>26</v>
      </c>
      <c r="F303" s="44" t="s">
        <v>39</v>
      </c>
      <c r="G303" s="44" t="s">
        <v>27</v>
      </c>
      <c r="H303" s="44" t="s">
        <v>28</v>
      </c>
      <c r="I303" s="44" t="s">
        <v>29</v>
      </c>
      <c r="J303" s="44" t="s">
        <v>30</v>
      </c>
      <c r="K303" s="42" t="s">
        <v>31</v>
      </c>
      <c r="M303" s="42" t="s">
        <v>32</v>
      </c>
      <c r="N303" s="42" t="s">
        <v>33</v>
      </c>
      <c r="O303" s="42" t="s">
        <v>34</v>
      </c>
      <c r="P303" s="42" t="s">
        <v>35</v>
      </c>
      <c r="Q303" s="42" t="s">
        <v>36</v>
      </c>
      <c r="R303" s="42" t="s">
        <v>37</v>
      </c>
      <c r="S303" s="42" t="s">
        <v>38</v>
      </c>
    </row>
    <row r="304" spans="2:19" x14ac:dyDescent="0.25">
      <c r="B304" s="16">
        <v>4</v>
      </c>
      <c r="C304" s="11" t="s">
        <v>12</v>
      </c>
      <c r="D304" s="139"/>
      <c r="E304" s="10">
        <f>D271*R304</f>
        <v>0</v>
      </c>
      <c r="F304" s="134">
        <f>$G$4-$F$4</f>
        <v>6.8409795166940318E-3</v>
      </c>
      <c r="G304" s="8">
        <f>IFERROR(VLOOKUP(B304,EFA!$AC$2:$AD$7,2,0),EFA!$AD$8)</f>
        <v>1.0241967921812636</v>
      </c>
      <c r="H304" s="24">
        <f>LGD!$D$3</f>
        <v>0</v>
      </c>
      <c r="I304" s="10">
        <f>E304*F304*G304*H304</f>
        <v>0</v>
      </c>
      <c r="J304" s="41">
        <f>1/((1+($O$16/12))^(M304-Q304))</f>
        <v>0.64701815217486369</v>
      </c>
      <c r="K304" s="274">
        <f>I304*J304</f>
        <v>0</v>
      </c>
      <c r="M304" s="11">
        <v>84</v>
      </c>
      <c r="N304" s="11">
        <v>1</v>
      </c>
      <c r="O304" s="21">
        <f>$O$16</f>
        <v>0.125041534971747</v>
      </c>
      <c r="P304" s="43">
        <f t="shared" ref="P304:P312" si="271">PMT(O304/12,M304,-N304,0,0)</f>
        <v>1.7923478215626738E-2</v>
      </c>
      <c r="Q304" s="141">
        <f>M304-S304</f>
        <v>42</v>
      </c>
      <c r="R304" s="43">
        <f>PV(O304/12,Q304,-P304,0,0)</f>
        <v>0.60715784988739996</v>
      </c>
      <c r="S304" s="11">
        <f>12+12+12+6</f>
        <v>42</v>
      </c>
    </row>
    <row r="305" spans="2:19" x14ac:dyDescent="0.25">
      <c r="B305" s="16">
        <v>4</v>
      </c>
      <c r="C305" s="11" t="s">
        <v>13</v>
      </c>
      <c r="D305" s="139"/>
      <c r="E305" s="10">
        <f t="shared" ref="E305:E312" si="272">D272*R305</f>
        <v>6.0715784988739996</v>
      </c>
      <c r="F305" s="134">
        <f t="shared" ref="F305:F312" si="273">$G$4-$F$4</f>
        <v>6.8409795166940318E-3</v>
      </c>
      <c r="G305" s="8">
        <f>IFERROR(VLOOKUP(B305,EFA!$AC$2:$AD$7,2,0),EFA!$AD$8)</f>
        <v>1.0241967921812636</v>
      </c>
      <c r="H305" s="24">
        <f>LGD!$D$4</f>
        <v>0.6</v>
      </c>
      <c r="I305" s="10">
        <f t="shared" ref="I305:I312" si="274">E305*F305*G305*H305</f>
        <v>2.5524342644762568E-2</v>
      </c>
      <c r="J305" s="41">
        <f t="shared" ref="J305:J312" si="275">1/((1+($O$16/12))^(M305-Q305))</f>
        <v>0.64701815217486369</v>
      </c>
      <c r="K305" s="274">
        <f t="shared" ref="K305:K312" si="276">I305*J305</f>
        <v>1.651471301349235E-2</v>
      </c>
      <c r="M305" s="11">
        <v>84</v>
      </c>
      <c r="N305" s="11">
        <v>1</v>
      </c>
      <c r="O305" s="21">
        <f t="shared" ref="O305:O312" si="277">$O$16</f>
        <v>0.125041534971747</v>
      </c>
      <c r="P305" s="43">
        <f t="shared" si="271"/>
        <v>1.7923478215626738E-2</v>
      </c>
      <c r="Q305" s="141">
        <f t="shared" ref="Q305:Q312" si="278">M305-S305</f>
        <v>42</v>
      </c>
      <c r="R305" s="43">
        <f t="shared" ref="R305:R312" si="279">PV(O305/12,Q305,-P305,0,0)</f>
        <v>0.60715784988739996</v>
      </c>
      <c r="S305" s="11">
        <f t="shared" ref="S305:S312" si="280">12+12+12+6</f>
        <v>42</v>
      </c>
    </row>
    <row r="306" spans="2:19" x14ac:dyDescent="0.25">
      <c r="B306" s="16">
        <v>4</v>
      </c>
      <c r="C306" s="11" t="s">
        <v>14</v>
      </c>
      <c r="D306" s="139"/>
      <c r="E306" s="10">
        <f t="shared" si="272"/>
        <v>0</v>
      </c>
      <c r="F306" s="134">
        <f t="shared" si="273"/>
        <v>6.8409795166940318E-3</v>
      </c>
      <c r="G306" s="8">
        <f>IFERROR(VLOOKUP(B306,EFA!$AC$2:$AD$7,2,0),EFA!$AD$8)</f>
        <v>1.0241967921812636</v>
      </c>
      <c r="H306" s="24">
        <f>LGD!$D$5</f>
        <v>0.10763423667737435</v>
      </c>
      <c r="I306" s="10">
        <f t="shared" si="274"/>
        <v>0</v>
      </c>
      <c r="J306" s="41">
        <f t="shared" si="275"/>
        <v>0.64701815217486369</v>
      </c>
      <c r="K306" s="274">
        <f t="shared" si="276"/>
        <v>0</v>
      </c>
      <c r="M306" s="11">
        <v>84</v>
      </c>
      <c r="N306" s="11">
        <v>1</v>
      </c>
      <c r="O306" s="21">
        <f t="shared" si="277"/>
        <v>0.125041534971747</v>
      </c>
      <c r="P306" s="43">
        <f t="shared" si="271"/>
        <v>1.7923478215626738E-2</v>
      </c>
      <c r="Q306" s="141">
        <f t="shared" si="278"/>
        <v>42</v>
      </c>
      <c r="R306" s="43">
        <f t="shared" si="279"/>
        <v>0.60715784988739996</v>
      </c>
      <c r="S306" s="11">
        <f t="shared" si="280"/>
        <v>42</v>
      </c>
    </row>
    <row r="307" spans="2:19" x14ac:dyDescent="0.25">
      <c r="B307" s="16">
        <v>4</v>
      </c>
      <c r="C307" s="11" t="s">
        <v>15</v>
      </c>
      <c r="D307" s="139"/>
      <c r="E307" s="10">
        <f t="shared" si="272"/>
        <v>140703456.98011354</v>
      </c>
      <c r="F307" s="134">
        <f t="shared" si="273"/>
        <v>6.8409795166940318E-3</v>
      </c>
      <c r="G307" s="8">
        <f>IFERROR(VLOOKUP(B307,EFA!$AC$2:$AD$7,2,0),EFA!$AD$8)</f>
        <v>1.0241967921812636</v>
      </c>
      <c r="H307" s="24">
        <f>LGD!$D$6</f>
        <v>0.31756987991080204</v>
      </c>
      <c r="I307" s="10">
        <f t="shared" si="274"/>
        <v>313073.11472101801</v>
      </c>
      <c r="J307" s="41">
        <f t="shared" si="275"/>
        <v>0.64701815217486369</v>
      </c>
      <c r="K307" s="274">
        <f t="shared" si="276"/>
        <v>202563.98818242218</v>
      </c>
      <c r="M307" s="11">
        <v>84</v>
      </c>
      <c r="N307" s="11">
        <v>1</v>
      </c>
      <c r="O307" s="21">
        <f t="shared" si="277"/>
        <v>0.125041534971747</v>
      </c>
      <c r="P307" s="43">
        <f t="shared" si="271"/>
        <v>1.7923478215626738E-2</v>
      </c>
      <c r="Q307" s="141">
        <f t="shared" si="278"/>
        <v>42</v>
      </c>
      <c r="R307" s="43">
        <f t="shared" si="279"/>
        <v>0.60715784988739996</v>
      </c>
      <c r="S307" s="11">
        <f t="shared" si="280"/>
        <v>42</v>
      </c>
    </row>
    <row r="308" spans="2:19" x14ac:dyDescent="0.25">
      <c r="B308" s="16">
        <v>4</v>
      </c>
      <c r="C308" s="11" t="s">
        <v>16</v>
      </c>
      <c r="D308" s="139"/>
      <c r="E308" s="10">
        <f t="shared" si="272"/>
        <v>3577680.6844654889</v>
      </c>
      <c r="F308" s="134">
        <f t="shared" si="273"/>
        <v>6.8409795166940318E-3</v>
      </c>
      <c r="G308" s="8">
        <f>IFERROR(VLOOKUP(B308,EFA!$AC$2:$AD$7,2,0),EFA!$AD$8)</f>
        <v>1.0241967921812636</v>
      </c>
      <c r="H308" s="24">
        <f>LGD!$D$7</f>
        <v>0.35327139683478781</v>
      </c>
      <c r="I308" s="10">
        <f t="shared" si="274"/>
        <v>8855.4727937925909</v>
      </c>
      <c r="J308" s="41">
        <f t="shared" si="275"/>
        <v>0.64701815217486369</v>
      </c>
      <c r="K308" s="274">
        <f t="shared" si="276"/>
        <v>5729.6516436744596</v>
      </c>
      <c r="M308" s="11">
        <v>84</v>
      </c>
      <c r="N308" s="11">
        <v>1</v>
      </c>
      <c r="O308" s="21">
        <f t="shared" si="277"/>
        <v>0.125041534971747</v>
      </c>
      <c r="P308" s="43">
        <f t="shared" si="271"/>
        <v>1.7923478215626738E-2</v>
      </c>
      <c r="Q308" s="141">
        <f t="shared" si="278"/>
        <v>42</v>
      </c>
      <c r="R308" s="43">
        <f t="shared" si="279"/>
        <v>0.60715784988739996</v>
      </c>
      <c r="S308" s="11">
        <f t="shared" si="280"/>
        <v>42</v>
      </c>
    </row>
    <row r="309" spans="2:19" x14ac:dyDescent="0.25">
      <c r="B309" s="16">
        <v>4</v>
      </c>
      <c r="C309" s="11" t="s">
        <v>17</v>
      </c>
      <c r="D309" s="139"/>
      <c r="E309" s="10">
        <f t="shared" si="272"/>
        <v>0</v>
      </c>
      <c r="F309" s="134">
        <f t="shared" si="273"/>
        <v>6.8409795166940318E-3</v>
      </c>
      <c r="G309" s="8">
        <f>IFERROR(VLOOKUP(B309,EFA!$AC$2:$AD$7,2,0),EFA!$AD$8)</f>
        <v>1.0241967921812636</v>
      </c>
      <c r="H309" s="24">
        <f>LGD!$D$8</f>
        <v>4.6364209605119888E-2</v>
      </c>
      <c r="I309" s="10">
        <f t="shared" si="274"/>
        <v>0</v>
      </c>
      <c r="J309" s="41">
        <f t="shared" si="275"/>
        <v>0.64701815217486369</v>
      </c>
      <c r="K309" s="274">
        <f t="shared" si="276"/>
        <v>0</v>
      </c>
      <c r="M309" s="11">
        <v>84</v>
      </c>
      <c r="N309" s="11">
        <v>1</v>
      </c>
      <c r="O309" s="21">
        <f t="shared" si="277"/>
        <v>0.125041534971747</v>
      </c>
      <c r="P309" s="43">
        <f t="shared" si="271"/>
        <v>1.7923478215626738E-2</v>
      </c>
      <c r="Q309" s="141">
        <f t="shared" si="278"/>
        <v>42</v>
      </c>
      <c r="R309" s="43">
        <f t="shared" si="279"/>
        <v>0.60715784988739996</v>
      </c>
      <c r="S309" s="11">
        <f t="shared" si="280"/>
        <v>42</v>
      </c>
    </row>
    <row r="310" spans="2:19" x14ac:dyDescent="0.25">
      <c r="B310" s="16">
        <v>4</v>
      </c>
      <c r="C310" s="11" t="s">
        <v>18</v>
      </c>
      <c r="D310" s="139"/>
      <c r="E310" s="10" t="e">
        <f t="shared" si="272"/>
        <v>#N/A</v>
      </c>
      <c r="F310" s="134">
        <f t="shared" si="273"/>
        <v>6.8409795166940318E-3</v>
      </c>
      <c r="G310" s="8">
        <f>IFERROR(VLOOKUP(B310,EFA!$AC$2:$AD$7,2,0),EFA!$AD$8)</f>
        <v>1.0241967921812636</v>
      </c>
      <c r="H310" s="24">
        <f>LGD!$D$9</f>
        <v>0.5</v>
      </c>
      <c r="I310" s="10" t="e">
        <f t="shared" si="274"/>
        <v>#N/A</v>
      </c>
      <c r="J310" s="41">
        <f t="shared" si="275"/>
        <v>0.64701815217486369</v>
      </c>
      <c r="K310" s="274" t="e">
        <f t="shared" si="276"/>
        <v>#N/A</v>
      </c>
      <c r="M310" s="11">
        <v>84</v>
      </c>
      <c r="N310" s="11">
        <v>1</v>
      </c>
      <c r="O310" s="21">
        <f t="shared" si="277"/>
        <v>0.125041534971747</v>
      </c>
      <c r="P310" s="43">
        <f t="shared" si="271"/>
        <v>1.7923478215626738E-2</v>
      </c>
      <c r="Q310" s="141">
        <f t="shared" si="278"/>
        <v>42</v>
      </c>
      <c r="R310" s="43">
        <f t="shared" si="279"/>
        <v>0.60715784988739996</v>
      </c>
      <c r="S310" s="11">
        <f t="shared" si="280"/>
        <v>42</v>
      </c>
    </row>
    <row r="311" spans="2:19" x14ac:dyDescent="0.25">
      <c r="B311" s="16">
        <v>4</v>
      </c>
      <c r="C311" s="11" t="s">
        <v>19</v>
      </c>
      <c r="D311" s="139"/>
      <c r="E311" s="10">
        <f t="shared" si="272"/>
        <v>0</v>
      </c>
      <c r="F311" s="134">
        <f t="shared" si="273"/>
        <v>6.8409795166940318E-3</v>
      </c>
      <c r="G311" s="8">
        <f>IFERROR(VLOOKUP(B311,EFA!$AC$2:$AD$7,2,0),EFA!$AD$8)</f>
        <v>1.0241967921812636</v>
      </c>
      <c r="H311" s="24">
        <f>LGD!$D$10</f>
        <v>0.4</v>
      </c>
      <c r="I311" s="10">
        <f t="shared" si="274"/>
        <v>0</v>
      </c>
      <c r="J311" s="41">
        <f t="shared" si="275"/>
        <v>0.64701815217486369</v>
      </c>
      <c r="K311" s="274">
        <f t="shared" si="276"/>
        <v>0</v>
      </c>
      <c r="M311" s="11">
        <v>84</v>
      </c>
      <c r="N311" s="11">
        <v>1</v>
      </c>
      <c r="O311" s="21">
        <f t="shared" si="277"/>
        <v>0.125041534971747</v>
      </c>
      <c r="P311" s="43">
        <f t="shared" si="271"/>
        <v>1.7923478215626738E-2</v>
      </c>
      <c r="Q311" s="141">
        <f t="shared" si="278"/>
        <v>42</v>
      </c>
      <c r="R311" s="43">
        <f t="shared" si="279"/>
        <v>0.60715784988739996</v>
      </c>
      <c r="S311" s="11">
        <f t="shared" si="280"/>
        <v>42</v>
      </c>
    </row>
    <row r="312" spans="2:19" x14ac:dyDescent="0.25">
      <c r="B312" s="16">
        <v>4</v>
      </c>
      <c r="C312" s="11" t="s">
        <v>20</v>
      </c>
      <c r="D312" s="139"/>
      <c r="E312" s="10">
        <f t="shared" si="272"/>
        <v>14134535.665717779</v>
      </c>
      <c r="F312" s="134">
        <f t="shared" si="273"/>
        <v>6.8409795166940318E-3</v>
      </c>
      <c r="G312" s="8">
        <f>IFERROR(VLOOKUP(B312,EFA!$AC$2:$AD$7,2,0),EFA!$AD$8)</f>
        <v>1.0241967921812636</v>
      </c>
      <c r="H312" s="24">
        <f>LGD!$D$11</f>
        <v>0.6</v>
      </c>
      <c r="I312" s="10">
        <f t="shared" si="274"/>
        <v>59420.253155469363</v>
      </c>
      <c r="J312" s="41">
        <f t="shared" si="275"/>
        <v>0.64701815217486369</v>
      </c>
      <c r="K312" s="274">
        <f t="shared" si="276"/>
        <v>38445.982398414402</v>
      </c>
      <c r="M312" s="11">
        <v>84</v>
      </c>
      <c r="N312" s="11">
        <v>1</v>
      </c>
      <c r="O312" s="21">
        <f t="shared" si="277"/>
        <v>0.125041534971747</v>
      </c>
      <c r="P312" s="43">
        <f t="shared" si="271"/>
        <v>1.7923478215626738E-2</v>
      </c>
      <c r="Q312" s="141">
        <f t="shared" si="278"/>
        <v>42</v>
      </c>
      <c r="R312" s="43">
        <f t="shared" si="279"/>
        <v>0.60715784988739996</v>
      </c>
      <c r="S312" s="11">
        <f t="shared" si="280"/>
        <v>42</v>
      </c>
    </row>
    <row r="313" spans="2:19" x14ac:dyDescent="0.25">
      <c r="B313" s="16"/>
      <c r="C313" s="83"/>
      <c r="D313" s="84"/>
      <c r="E313" s="84"/>
      <c r="F313" s="85"/>
      <c r="G313" s="86"/>
      <c r="H313" s="87"/>
      <c r="I313" s="84"/>
      <c r="J313" s="88"/>
      <c r="K313" s="84"/>
      <c r="M313" s="68"/>
      <c r="N313" s="68"/>
      <c r="O313" s="89"/>
      <c r="P313" s="90"/>
      <c r="Q313" s="68"/>
      <c r="R313" s="90"/>
      <c r="S313" s="68"/>
    </row>
    <row r="314" spans="2:19" x14ac:dyDescent="0.25">
      <c r="B314" t="s">
        <v>68</v>
      </c>
      <c r="C314" s="40" t="s">
        <v>9</v>
      </c>
      <c r="D314" s="40">
        <v>7</v>
      </c>
      <c r="E314" s="44" t="s">
        <v>26</v>
      </c>
      <c r="F314" s="44" t="s">
        <v>39</v>
      </c>
      <c r="G314" s="44" t="s">
        <v>27</v>
      </c>
      <c r="H314" s="44" t="s">
        <v>28</v>
      </c>
      <c r="I314" s="44" t="s">
        <v>29</v>
      </c>
      <c r="J314" s="44" t="s">
        <v>30</v>
      </c>
      <c r="K314" s="42" t="s">
        <v>31</v>
      </c>
      <c r="M314" s="42" t="s">
        <v>32</v>
      </c>
      <c r="N314" s="42" t="s">
        <v>33</v>
      </c>
      <c r="O314" s="42" t="s">
        <v>34</v>
      </c>
      <c r="P314" s="42" t="s">
        <v>35</v>
      </c>
      <c r="Q314" s="42" t="s">
        <v>36</v>
      </c>
      <c r="R314" s="42" t="s">
        <v>37</v>
      </c>
      <c r="S314" s="42" t="s">
        <v>38</v>
      </c>
    </row>
    <row r="315" spans="2:19" x14ac:dyDescent="0.25">
      <c r="B315" s="16">
        <v>5</v>
      </c>
      <c r="C315" s="11" t="s">
        <v>12</v>
      </c>
      <c r="D315" s="139"/>
      <c r="E315" s="10">
        <f>D271*R315</f>
        <v>0</v>
      </c>
      <c r="F315" s="134">
        <f>$H$4-$G$4</f>
        <v>4.4953534263209305E-3</v>
      </c>
      <c r="G315" s="8">
        <f>IFERROR(VLOOKUP(B315,EFA!$AC$2:$AD$7,2,0),EFA!$AD$8)</f>
        <v>1.0319245803723991</v>
      </c>
      <c r="H315" s="24">
        <f>LGD!$D$3</f>
        <v>0</v>
      </c>
      <c r="I315" s="10">
        <f>E315*F315*G315*H315</f>
        <v>0</v>
      </c>
      <c r="J315" s="41">
        <f>1/((1+($O$16/12))^(M315-Q315))</f>
        <v>0.57133732605149445</v>
      </c>
      <c r="K315" s="274">
        <f>I315*J315</f>
        <v>0</v>
      </c>
      <c r="M315" s="11">
        <v>84</v>
      </c>
      <c r="N315" s="11">
        <v>1</v>
      </c>
      <c r="O315" s="21">
        <f>$O$16</f>
        <v>0.125041534971747</v>
      </c>
      <c r="P315" s="43">
        <f t="shared" ref="P315:P323" si="281">PMT(O315/12,M315,-N315,0,0)</f>
        <v>1.7923478215626738E-2</v>
      </c>
      <c r="Q315" s="11">
        <f>M315-S315</f>
        <v>30</v>
      </c>
      <c r="R315" s="43">
        <f>PV(O315/12,Q315,-P315,0,0)</f>
        <v>0.45973697870151486</v>
      </c>
      <c r="S315" s="11">
        <f>12+12+12+12+6</f>
        <v>54</v>
      </c>
    </row>
    <row r="316" spans="2:19" x14ac:dyDescent="0.25">
      <c r="B316" s="16">
        <v>5</v>
      </c>
      <c r="C316" s="11" t="s">
        <v>13</v>
      </c>
      <c r="D316" s="139"/>
      <c r="E316" s="10">
        <f t="shared" ref="E316:E323" si="282">D272*R316</f>
        <v>4.5973697870151486</v>
      </c>
      <c r="F316" s="134">
        <f t="shared" ref="F316:F323" si="283">$H$4-$G$4</f>
        <v>4.4953534263209305E-3</v>
      </c>
      <c r="G316" s="8">
        <f>IFERROR(VLOOKUP(B316,EFA!$AC$2:$AD$7,2,0),EFA!$AD$8)</f>
        <v>1.0319245803723991</v>
      </c>
      <c r="H316" s="24">
        <f>LGD!$D$4</f>
        <v>0.6</v>
      </c>
      <c r="I316" s="10">
        <f t="shared" ref="I316:I323" si="284">E316*F316*G316*H316</f>
        <v>1.2795948603829469E-2</v>
      </c>
      <c r="J316" s="41">
        <f t="shared" ref="J316:J323" si="285">1/((1+($O$16/12))^(M316-Q316))</f>
        <v>0.57133732605149445</v>
      </c>
      <c r="K316" s="274">
        <f t="shared" ref="K316:K323" si="286">I316*J316</f>
        <v>7.3108030596042827E-3</v>
      </c>
      <c r="M316" s="11">
        <v>84</v>
      </c>
      <c r="N316" s="11">
        <v>1</v>
      </c>
      <c r="O316" s="21">
        <f t="shared" ref="O316:O323" si="287">$O$16</f>
        <v>0.125041534971747</v>
      </c>
      <c r="P316" s="43">
        <f t="shared" si="281"/>
        <v>1.7923478215626738E-2</v>
      </c>
      <c r="Q316" s="11">
        <f t="shared" ref="Q316:Q323" si="288">M316-S316</f>
        <v>30</v>
      </c>
      <c r="R316" s="43">
        <f t="shared" ref="R316:R323" si="289">PV(O316/12,Q316,-P316,0,0)</f>
        <v>0.45973697870151486</v>
      </c>
      <c r="S316" s="11">
        <f t="shared" ref="S316:S323" si="290">12+12+12+12+6</f>
        <v>54</v>
      </c>
    </row>
    <row r="317" spans="2:19" x14ac:dyDescent="0.25">
      <c r="B317" s="16">
        <v>5</v>
      </c>
      <c r="C317" s="11" t="s">
        <v>14</v>
      </c>
      <c r="D317" s="139"/>
      <c r="E317" s="10">
        <f t="shared" si="282"/>
        <v>0</v>
      </c>
      <c r="F317" s="134">
        <f t="shared" si="283"/>
        <v>4.4953534263209305E-3</v>
      </c>
      <c r="G317" s="8">
        <f>IFERROR(VLOOKUP(B317,EFA!$AC$2:$AD$7,2,0),EFA!$AD$8)</f>
        <v>1.0319245803723991</v>
      </c>
      <c r="H317" s="24">
        <f>LGD!$D$5</f>
        <v>0.10763423667737435</v>
      </c>
      <c r="I317" s="10">
        <f t="shared" si="284"/>
        <v>0</v>
      </c>
      <c r="J317" s="41">
        <f t="shared" si="285"/>
        <v>0.57133732605149445</v>
      </c>
      <c r="K317" s="274">
        <f t="shared" si="286"/>
        <v>0</v>
      </c>
      <c r="M317" s="11">
        <v>84</v>
      </c>
      <c r="N317" s="11">
        <v>1</v>
      </c>
      <c r="O317" s="21">
        <f t="shared" si="287"/>
        <v>0.125041534971747</v>
      </c>
      <c r="P317" s="43">
        <f t="shared" si="281"/>
        <v>1.7923478215626738E-2</v>
      </c>
      <c r="Q317" s="11">
        <f t="shared" si="288"/>
        <v>30</v>
      </c>
      <c r="R317" s="43">
        <f t="shared" si="289"/>
        <v>0.45973697870151486</v>
      </c>
      <c r="S317" s="11">
        <f t="shared" si="290"/>
        <v>54</v>
      </c>
    </row>
    <row r="318" spans="2:19" x14ac:dyDescent="0.25">
      <c r="B318" s="16">
        <v>5</v>
      </c>
      <c r="C318" s="11" t="s">
        <v>15</v>
      </c>
      <c r="D318" s="139"/>
      <c r="E318" s="10">
        <f t="shared" si="282"/>
        <v>106539975.09361425</v>
      </c>
      <c r="F318" s="134">
        <f t="shared" si="283"/>
        <v>4.4953534263209305E-3</v>
      </c>
      <c r="G318" s="8">
        <f>IFERROR(VLOOKUP(B318,EFA!$AC$2:$AD$7,2,0),EFA!$AD$8)</f>
        <v>1.0319245803723991</v>
      </c>
      <c r="H318" s="24">
        <f>LGD!$D$6</f>
        <v>0.31756987991080204</v>
      </c>
      <c r="I318" s="10">
        <f t="shared" si="284"/>
        <v>156950.8582832386</v>
      </c>
      <c r="J318" s="41">
        <f t="shared" si="285"/>
        <v>0.57133732605149445</v>
      </c>
      <c r="K318" s="274">
        <f t="shared" si="286"/>
        <v>89671.883693032592</v>
      </c>
      <c r="M318" s="11">
        <v>84</v>
      </c>
      <c r="N318" s="11">
        <v>1</v>
      </c>
      <c r="O318" s="21">
        <f t="shared" si="287"/>
        <v>0.125041534971747</v>
      </c>
      <c r="P318" s="43">
        <f t="shared" si="281"/>
        <v>1.7923478215626738E-2</v>
      </c>
      <c r="Q318" s="11">
        <f t="shared" si="288"/>
        <v>30</v>
      </c>
      <c r="R318" s="43">
        <f t="shared" si="289"/>
        <v>0.45973697870151486</v>
      </c>
      <c r="S318" s="11">
        <f t="shared" si="290"/>
        <v>54</v>
      </c>
    </row>
    <row r="319" spans="2:19" x14ac:dyDescent="0.25">
      <c r="B319" s="16">
        <v>5</v>
      </c>
      <c r="C319" s="11" t="s">
        <v>16</v>
      </c>
      <c r="D319" s="139"/>
      <c r="E319" s="10">
        <f t="shared" si="282"/>
        <v>2709002.4594756789</v>
      </c>
      <c r="F319" s="134">
        <f t="shared" si="283"/>
        <v>4.4953534263209305E-3</v>
      </c>
      <c r="G319" s="8">
        <f>IFERROR(VLOOKUP(B319,EFA!$AC$2:$AD$7,2,0),EFA!$AD$8)</f>
        <v>1.0319245803723991</v>
      </c>
      <c r="H319" s="24">
        <f>LGD!$D$7</f>
        <v>0.35327139683478781</v>
      </c>
      <c r="I319" s="10">
        <f t="shared" si="284"/>
        <v>4439.455162824006</v>
      </c>
      <c r="J319" s="41">
        <f t="shared" si="285"/>
        <v>0.57133732605149445</v>
      </c>
      <c r="K319" s="274">
        <f t="shared" si="286"/>
        <v>2536.4264418533694</v>
      </c>
      <c r="M319" s="11">
        <v>84</v>
      </c>
      <c r="N319" s="11">
        <v>1</v>
      </c>
      <c r="O319" s="21">
        <f t="shared" si="287"/>
        <v>0.125041534971747</v>
      </c>
      <c r="P319" s="43">
        <f t="shared" si="281"/>
        <v>1.7923478215626738E-2</v>
      </c>
      <c r="Q319" s="11">
        <f t="shared" si="288"/>
        <v>30</v>
      </c>
      <c r="R319" s="43">
        <f t="shared" si="289"/>
        <v>0.45973697870151486</v>
      </c>
      <c r="S319" s="11">
        <f t="shared" si="290"/>
        <v>54</v>
      </c>
    </row>
    <row r="320" spans="2:19" x14ac:dyDescent="0.25">
      <c r="B320" s="16">
        <v>5</v>
      </c>
      <c r="C320" s="11" t="s">
        <v>17</v>
      </c>
      <c r="D320" s="139"/>
      <c r="E320" s="10">
        <f t="shared" si="282"/>
        <v>0</v>
      </c>
      <c r="F320" s="134">
        <f t="shared" si="283"/>
        <v>4.4953534263209305E-3</v>
      </c>
      <c r="G320" s="8">
        <f>IFERROR(VLOOKUP(B320,EFA!$AC$2:$AD$7,2,0),EFA!$AD$8)</f>
        <v>1.0319245803723991</v>
      </c>
      <c r="H320" s="24">
        <f>LGD!$D$8</f>
        <v>4.6364209605119888E-2</v>
      </c>
      <c r="I320" s="10">
        <f t="shared" si="284"/>
        <v>0</v>
      </c>
      <c r="J320" s="41">
        <f t="shared" si="285"/>
        <v>0.57133732605149445</v>
      </c>
      <c r="K320" s="274">
        <f t="shared" si="286"/>
        <v>0</v>
      </c>
      <c r="M320" s="11">
        <v>84</v>
      </c>
      <c r="N320" s="11">
        <v>1</v>
      </c>
      <c r="O320" s="21">
        <f t="shared" si="287"/>
        <v>0.125041534971747</v>
      </c>
      <c r="P320" s="43">
        <f t="shared" si="281"/>
        <v>1.7923478215626738E-2</v>
      </c>
      <c r="Q320" s="11">
        <f t="shared" si="288"/>
        <v>30</v>
      </c>
      <c r="R320" s="43">
        <f t="shared" si="289"/>
        <v>0.45973697870151486</v>
      </c>
      <c r="S320" s="11">
        <f t="shared" si="290"/>
        <v>54</v>
      </c>
    </row>
    <row r="321" spans="2:19" x14ac:dyDescent="0.25">
      <c r="B321" s="16">
        <v>5</v>
      </c>
      <c r="C321" s="11" t="s">
        <v>18</v>
      </c>
      <c r="D321" s="139"/>
      <c r="E321" s="10" t="e">
        <f t="shared" si="282"/>
        <v>#N/A</v>
      </c>
      <c r="F321" s="134">
        <f t="shared" si="283"/>
        <v>4.4953534263209305E-3</v>
      </c>
      <c r="G321" s="8">
        <f>IFERROR(VLOOKUP(B321,EFA!$AC$2:$AD$7,2,0),EFA!$AD$8)</f>
        <v>1.0319245803723991</v>
      </c>
      <c r="H321" s="24">
        <f>LGD!$D$9</f>
        <v>0.5</v>
      </c>
      <c r="I321" s="10" t="e">
        <f t="shared" si="284"/>
        <v>#N/A</v>
      </c>
      <c r="J321" s="41">
        <f t="shared" si="285"/>
        <v>0.57133732605149445</v>
      </c>
      <c r="K321" s="274" t="e">
        <f t="shared" si="286"/>
        <v>#N/A</v>
      </c>
      <c r="M321" s="11">
        <v>84</v>
      </c>
      <c r="N321" s="11">
        <v>1</v>
      </c>
      <c r="O321" s="21">
        <f t="shared" si="287"/>
        <v>0.125041534971747</v>
      </c>
      <c r="P321" s="43">
        <f t="shared" si="281"/>
        <v>1.7923478215626738E-2</v>
      </c>
      <c r="Q321" s="11">
        <f t="shared" si="288"/>
        <v>30</v>
      </c>
      <c r="R321" s="43">
        <f t="shared" si="289"/>
        <v>0.45973697870151486</v>
      </c>
      <c r="S321" s="11">
        <f t="shared" si="290"/>
        <v>54</v>
      </c>
    </row>
    <row r="322" spans="2:19" x14ac:dyDescent="0.25">
      <c r="B322" s="16">
        <v>5</v>
      </c>
      <c r="C322" s="11" t="s">
        <v>19</v>
      </c>
      <c r="D322" s="139"/>
      <c r="E322" s="10">
        <f t="shared" si="282"/>
        <v>0</v>
      </c>
      <c r="F322" s="134">
        <f t="shared" si="283"/>
        <v>4.4953534263209305E-3</v>
      </c>
      <c r="G322" s="8">
        <f>IFERROR(VLOOKUP(B322,EFA!$AC$2:$AD$7,2,0),EFA!$AD$8)</f>
        <v>1.0319245803723991</v>
      </c>
      <c r="H322" s="24">
        <f>LGD!$D$10</f>
        <v>0.4</v>
      </c>
      <c r="I322" s="10">
        <f t="shared" si="284"/>
        <v>0</v>
      </c>
      <c r="J322" s="41">
        <f t="shared" si="285"/>
        <v>0.57133732605149445</v>
      </c>
      <c r="K322" s="274">
        <f t="shared" si="286"/>
        <v>0</v>
      </c>
      <c r="M322" s="11">
        <v>84</v>
      </c>
      <c r="N322" s="11">
        <v>1</v>
      </c>
      <c r="O322" s="21">
        <f t="shared" si="287"/>
        <v>0.125041534971747</v>
      </c>
      <c r="P322" s="43">
        <f t="shared" si="281"/>
        <v>1.7923478215626738E-2</v>
      </c>
      <c r="Q322" s="11">
        <f t="shared" si="288"/>
        <v>30</v>
      </c>
      <c r="R322" s="43">
        <f t="shared" si="289"/>
        <v>0.45973697870151486</v>
      </c>
      <c r="S322" s="11">
        <f t="shared" si="290"/>
        <v>54</v>
      </c>
    </row>
    <row r="323" spans="2:19" x14ac:dyDescent="0.25">
      <c r="B323" s="16">
        <v>5</v>
      </c>
      <c r="C323" s="11" t="s">
        <v>20</v>
      </c>
      <c r="D323" s="139"/>
      <c r="E323" s="10">
        <f t="shared" si="282"/>
        <v>10702601.841532659</v>
      </c>
      <c r="F323" s="134">
        <f t="shared" si="283"/>
        <v>4.4953534263209305E-3</v>
      </c>
      <c r="G323" s="8">
        <f>IFERROR(VLOOKUP(B323,EFA!$AC$2:$AD$7,2,0),EFA!$AD$8)</f>
        <v>1.0319245803723991</v>
      </c>
      <c r="H323" s="24">
        <f>LGD!$D$11</f>
        <v>0.6</v>
      </c>
      <c r="I323" s="10">
        <f t="shared" si="284"/>
        <v>29788.759537748112</v>
      </c>
      <c r="J323" s="41">
        <f t="shared" si="285"/>
        <v>0.57133732605149445</v>
      </c>
      <c r="K323" s="274">
        <f t="shared" si="286"/>
        <v>17019.430220687958</v>
      </c>
      <c r="M323" s="11">
        <v>84</v>
      </c>
      <c r="N323" s="11">
        <v>1</v>
      </c>
      <c r="O323" s="21">
        <f t="shared" si="287"/>
        <v>0.125041534971747</v>
      </c>
      <c r="P323" s="43">
        <f t="shared" si="281"/>
        <v>1.7923478215626738E-2</v>
      </c>
      <c r="Q323" s="11">
        <f t="shared" si="288"/>
        <v>30</v>
      </c>
      <c r="R323" s="43">
        <f t="shared" si="289"/>
        <v>0.45973697870151486</v>
      </c>
      <c r="S323" s="11">
        <f t="shared" si="290"/>
        <v>54</v>
      </c>
    </row>
    <row r="324" spans="2:19" x14ac:dyDescent="0.25">
      <c r="B324" s="16"/>
      <c r="C324" s="83"/>
      <c r="D324" s="84"/>
      <c r="E324" s="84"/>
      <c r="F324" s="85"/>
      <c r="G324" s="86"/>
      <c r="H324" s="87"/>
      <c r="I324" s="84"/>
      <c r="J324" s="88"/>
      <c r="K324" s="84"/>
      <c r="M324" s="68"/>
      <c r="N324" s="68"/>
      <c r="O324" s="89"/>
      <c r="P324" s="90"/>
      <c r="Q324" s="68"/>
      <c r="R324" s="90"/>
      <c r="S324" s="68"/>
    </row>
    <row r="325" spans="2:19" x14ac:dyDescent="0.25">
      <c r="B325" t="s">
        <v>68</v>
      </c>
      <c r="C325" s="40" t="s">
        <v>9</v>
      </c>
      <c r="D325" s="40">
        <v>7</v>
      </c>
      <c r="E325" s="44" t="s">
        <v>26</v>
      </c>
      <c r="F325" s="44" t="s">
        <v>39</v>
      </c>
      <c r="G325" s="44" t="s">
        <v>27</v>
      </c>
      <c r="H325" s="44" t="s">
        <v>28</v>
      </c>
      <c r="I325" s="44" t="s">
        <v>29</v>
      </c>
      <c r="J325" s="44" t="s">
        <v>30</v>
      </c>
      <c r="K325" s="42" t="s">
        <v>31</v>
      </c>
      <c r="M325" s="42" t="s">
        <v>32</v>
      </c>
      <c r="N325" s="42" t="s">
        <v>33</v>
      </c>
      <c r="O325" s="42" t="s">
        <v>34</v>
      </c>
      <c r="P325" s="42" t="s">
        <v>35</v>
      </c>
      <c r="Q325" s="42" t="s">
        <v>36</v>
      </c>
      <c r="R325" s="42" t="s">
        <v>37</v>
      </c>
      <c r="S325" s="42" t="s">
        <v>38</v>
      </c>
    </row>
    <row r="326" spans="2:19" x14ac:dyDescent="0.25">
      <c r="B326" s="16">
        <v>6</v>
      </c>
      <c r="C326" s="11" t="s">
        <v>12</v>
      </c>
      <c r="D326" s="139"/>
      <c r="E326" s="10">
        <f>D271*R326</f>
        <v>0</v>
      </c>
      <c r="F326" s="134">
        <f>$I$4-$H$4</f>
        <v>0.26248140881722226</v>
      </c>
      <c r="G326" s="8">
        <f>IFERROR(VLOOKUP(B326,EFA!$AC$2:$AD$7,2,0),EFA!$AD$8)</f>
        <v>1.0319245803723991</v>
      </c>
      <c r="H326" s="24">
        <f>LGD!$D$3</f>
        <v>0</v>
      </c>
      <c r="I326" s="10">
        <f>E326*F326*G326*H326</f>
        <v>0</v>
      </c>
      <c r="J326" s="41">
        <f>1/((1+($O$16/12))^(M326-Q326))</f>
        <v>0.50450878239263264</v>
      </c>
      <c r="K326" s="274">
        <f>I326*J326</f>
        <v>0</v>
      </c>
      <c r="M326" s="11">
        <v>84</v>
      </c>
      <c r="N326" s="11">
        <v>1</v>
      </c>
      <c r="O326" s="21">
        <f>$O$16</f>
        <v>0.125041534971747</v>
      </c>
      <c r="P326" s="43">
        <f t="shared" ref="P326:P334" si="291">PMT(O326/12,M326,-N326,0,0)</f>
        <v>1.7923478215626738E-2</v>
      </c>
      <c r="Q326" s="141">
        <f>M326-S326</f>
        <v>18</v>
      </c>
      <c r="R326" s="43">
        <f>PV(O326/12,Q326,-P326,0,0)</f>
        <v>0.29278835602724046</v>
      </c>
      <c r="S326" s="11">
        <f>12+12+12+12+12+6</f>
        <v>66</v>
      </c>
    </row>
    <row r="327" spans="2:19" x14ac:dyDescent="0.25">
      <c r="B327" s="16">
        <v>6</v>
      </c>
      <c r="C327" s="11" t="s">
        <v>13</v>
      </c>
      <c r="D327" s="139"/>
      <c r="E327" s="10">
        <f>D272*R327</f>
        <v>2.9278835602724045</v>
      </c>
      <c r="F327" s="134">
        <f t="shared" ref="F327:F334" si="292">$I$4-$H$4</f>
        <v>0.26248140881722226</v>
      </c>
      <c r="G327" s="8">
        <f>IFERROR(VLOOKUP(B327,EFA!$AC$2:$AD$7,2,0),EFA!$AD$8)</f>
        <v>1.0319245803723991</v>
      </c>
      <c r="H327" s="24">
        <f>LGD!$D$4</f>
        <v>0.6</v>
      </c>
      <c r="I327" s="10">
        <f t="shared" ref="I327:I334" si="293">E327*F327*G327*H327</f>
        <v>0.47582971241636757</v>
      </c>
      <c r="J327" s="41">
        <f t="shared" ref="J327:J334" si="294">1/((1+($O$16/12))^(M327-Q327))</f>
        <v>0.50450878239263264</v>
      </c>
      <c r="K327" s="274">
        <f t="shared" ref="K327:K334" si="295">I327*J327</f>
        <v>0.24006026883741816</v>
      </c>
      <c r="M327" s="11">
        <v>84</v>
      </c>
      <c r="N327" s="11">
        <v>1</v>
      </c>
      <c r="O327" s="21">
        <f t="shared" ref="O327:O334" si="296">$O$16</f>
        <v>0.125041534971747</v>
      </c>
      <c r="P327" s="43">
        <f t="shared" si="291"/>
        <v>1.7923478215626738E-2</v>
      </c>
      <c r="Q327" s="141">
        <f t="shared" ref="Q327:Q334" si="297">M327-S327</f>
        <v>18</v>
      </c>
      <c r="R327" s="43">
        <f t="shared" ref="R327:R334" si="298">PV(O327/12,Q327,-P327,0,0)</f>
        <v>0.29278835602724046</v>
      </c>
      <c r="S327" s="11">
        <f t="shared" ref="S327:S334" si="299">12+12+12+12+12+6</f>
        <v>66</v>
      </c>
    </row>
    <row r="328" spans="2:19" x14ac:dyDescent="0.25">
      <c r="B328" s="16">
        <v>6</v>
      </c>
      <c r="C328" s="11" t="s">
        <v>14</v>
      </c>
      <c r="D328" s="139"/>
      <c r="E328" s="10">
        <f>D273*R328</f>
        <v>0</v>
      </c>
      <c r="F328" s="134">
        <f t="shared" si="292"/>
        <v>0.26248140881722226</v>
      </c>
      <c r="G328" s="8">
        <f>IFERROR(VLOOKUP(B328,EFA!$AC$2:$AD$7,2,0),EFA!$AD$8)</f>
        <v>1.0319245803723991</v>
      </c>
      <c r="H328" s="24">
        <f>LGD!$D$5</f>
        <v>0.10763423667737435</v>
      </c>
      <c r="I328" s="10">
        <f t="shared" si="293"/>
        <v>0</v>
      </c>
      <c r="J328" s="41">
        <f t="shared" si="294"/>
        <v>0.50450878239263264</v>
      </c>
      <c r="K328" s="274">
        <f t="shared" si="295"/>
        <v>0</v>
      </c>
      <c r="M328" s="11">
        <v>84</v>
      </c>
      <c r="N328" s="11">
        <v>1</v>
      </c>
      <c r="O328" s="21">
        <f t="shared" si="296"/>
        <v>0.125041534971747</v>
      </c>
      <c r="P328" s="43">
        <f t="shared" si="291"/>
        <v>1.7923478215626738E-2</v>
      </c>
      <c r="Q328" s="141">
        <f t="shared" si="297"/>
        <v>18</v>
      </c>
      <c r="R328" s="43">
        <f t="shared" si="298"/>
        <v>0.29278835602724046</v>
      </c>
      <c r="S328" s="11">
        <f t="shared" si="299"/>
        <v>66</v>
      </c>
    </row>
    <row r="329" spans="2:19" x14ac:dyDescent="0.25">
      <c r="B329" s="16">
        <v>6</v>
      </c>
      <c r="C329" s="11" t="s">
        <v>15</v>
      </c>
      <c r="D329" s="139"/>
      <c r="E329" s="10">
        <f t="shared" ref="E329:E333" si="300">D274*R329</f>
        <v>67851109.664804682</v>
      </c>
      <c r="F329" s="134">
        <f t="shared" si="292"/>
        <v>0.26248140881722226</v>
      </c>
      <c r="G329" s="8">
        <f>IFERROR(VLOOKUP(B329,EFA!$AC$2:$AD$7,2,0),EFA!$AD$8)</f>
        <v>1.0319245803723991</v>
      </c>
      <c r="H329" s="24">
        <f>LGD!$D$6</f>
        <v>0.31756987991080204</v>
      </c>
      <c r="I329" s="10">
        <f t="shared" si="293"/>
        <v>5836369.3128671451</v>
      </c>
      <c r="J329" s="41">
        <f t="shared" si="294"/>
        <v>0.50450878239263264</v>
      </c>
      <c r="K329" s="274">
        <f t="shared" si="295"/>
        <v>2944499.5756283295</v>
      </c>
      <c r="M329" s="11">
        <v>84</v>
      </c>
      <c r="N329" s="11">
        <v>1</v>
      </c>
      <c r="O329" s="21">
        <f t="shared" si="296"/>
        <v>0.125041534971747</v>
      </c>
      <c r="P329" s="43">
        <f t="shared" si="291"/>
        <v>1.7923478215626738E-2</v>
      </c>
      <c r="Q329" s="141">
        <f t="shared" si="297"/>
        <v>18</v>
      </c>
      <c r="R329" s="43">
        <f t="shared" si="298"/>
        <v>0.29278835602724046</v>
      </c>
      <c r="S329" s="11">
        <f t="shared" si="299"/>
        <v>66</v>
      </c>
    </row>
    <row r="330" spans="2:19" x14ac:dyDescent="0.25">
      <c r="B330" s="16">
        <v>6</v>
      </c>
      <c r="C330" s="11" t="s">
        <v>16</v>
      </c>
      <c r="D330" s="139"/>
      <c r="E330" s="10">
        <f t="shared" si="300"/>
        <v>1725256.860615945</v>
      </c>
      <c r="F330" s="134">
        <f t="shared" si="292"/>
        <v>0.26248140881722226</v>
      </c>
      <c r="G330" s="8">
        <f>IFERROR(VLOOKUP(B330,EFA!$AC$2:$AD$7,2,0),EFA!$AD$8)</f>
        <v>1.0319245803723991</v>
      </c>
      <c r="H330" s="24">
        <f>LGD!$D$7</f>
        <v>0.35327139683478781</v>
      </c>
      <c r="I330" s="10">
        <f t="shared" si="293"/>
        <v>165085.42967886853</v>
      </c>
      <c r="J330" s="41">
        <f t="shared" si="294"/>
        <v>0.50450878239263264</v>
      </c>
      <c r="K330" s="274">
        <f t="shared" si="295"/>
        <v>83287.049118050549</v>
      </c>
      <c r="M330" s="11">
        <v>84</v>
      </c>
      <c r="N330" s="11">
        <v>1</v>
      </c>
      <c r="O330" s="21">
        <f t="shared" si="296"/>
        <v>0.125041534971747</v>
      </c>
      <c r="P330" s="43">
        <f t="shared" si="291"/>
        <v>1.7923478215626738E-2</v>
      </c>
      <c r="Q330" s="141">
        <f t="shared" si="297"/>
        <v>18</v>
      </c>
      <c r="R330" s="43">
        <f t="shared" si="298"/>
        <v>0.29278835602724046</v>
      </c>
      <c r="S330" s="11">
        <f t="shared" si="299"/>
        <v>66</v>
      </c>
    </row>
    <row r="331" spans="2:19" x14ac:dyDescent="0.25">
      <c r="B331" s="16">
        <v>6</v>
      </c>
      <c r="C331" s="11" t="s">
        <v>17</v>
      </c>
      <c r="D331" s="139"/>
      <c r="E331" s="10">
        <f t="shared" si="300"/>
        <v>0</v>
      </c>
      <c r="F331" s="134">
        <f t="shared" si="292"/>
        <v>0.26248140881722226</v>
      </c>
      <c r="G331" s="8">
        <f>IFERROR(VLOOKUP(B331,EFA!$AC$2:$AD$7,2,0),EFA!$AD$8)</f>
        <v>1.0319245803723991</v>
      </c>
      <c r="H331" s="24">
        <f>LGD!$D$8</f>
        <v>4.6364209605119888E-2</v>
      </c>
      <c r="I331" s="10">
        <f t="shared" si="293"/>
        <v>0</v>
      </c>
      <c r="J331" s="41">
        <f t="shared" si="294"/>
        <v>0.50450878239263264</v>
      </c>
      <c r="K331" s="274">
        <f t="shared" si="295"/>
        <v>0</v>
      </c>
      <c r="M331" s="11">
        <v>84</v>
      </c>
      <c r="N331" s="11">
        <v>1</v>
      </c>
      <c r="O331" s="21">
        <f t="shared" si="296"/>
        <v>0.125041534971747</v>
      </c>
      <c r="P331" s="43">
        <f t="shared" si="291"/>
        <v>1.7923478215626738E-2</v>
      </c>
      <c r="Q331" s="141">
        <f t="shared" si="297"/>
        <v>18</v>
      </c>
      <c r="R331" s="43">
        <f t="shared" si="298"/>
        <v>0.29278835602724046</v>
      </c>
      <c r="S331" s="11">
        <f t="shared" si="299"/>
        <v>66</v>
      </c>
    </row>
    <row r="332" spans="2:19" x14ac:dyDescent="0.25">
      <c r="B332" s="16">
        <v>6</v>
      </c>
      <c r="C332" s="11" t="s">
        <v>18</v>
      </c>
      <c r="D332" s="139"/>
      <c r="E332" s="10" t="e">
        <f t="shared" si="300"/>
        <v>#N/A</v>
      </c>
      <c r="F332" s="134">
        <f t="shared" si="292"/>
        <v>0.26248140881722226</v>
      </c>
      <c r="G332" s="8">
        <f>IFERROR(VLOOKUP(B332,EFA!$AC$2:$AD$7,2,0),EFA!$AD$8)</f>
        <v>1.0319245803723991</v>
      </c>
      <c r="H332" s="24">
        <f>LGD!$D$9</f>
        <v>0.5</v>
      </c>
      <c r="I332" s="10" t="e">
        <f t="shared" si="293"/>
        <v>#N/A</v>
      </c>
      <c r="J332" s="41">
        <f t="shared" si="294"/>
        <v>0.50450878239263264</v>
      </c>
      <c r="K332" s="274" t="e">
        <f t="shared" si="295"/>
        <v>#N/A</v>
      </c>
      <c r="M332" s="11">
        <v>84</v>
      </c>
      <c r="N332" s="11">
        <v>1</v>
      </c>
      <c r="O332" s="21">
        <f t="shared" si="296"/>
        <v>0.125041534971747</v>
      </c>
      <c r="P332" s="43">
        <f t="shared" si="291"/>
        <v>1.7923478215626738E-2</v>
      </c>
      <c r="Q332" s="141">
        <f t="shared" si="297"/>
        <v>18</v>
      </c>
      <c r="R332" s="43">
        <f t="shared" si="298"/>
        <v>0.29278835602724046</v>
      </c>
      <c r="S332" s="11">
        <f t="shared" si="299"/>
        <v>66</v>
      </c>
    </row>
    <row r="333" spans="2:19" x14ac:dyDescent="0.25">
      <c r="B333" s="16">
        <v>6</v>
      </c>
      <c r="C333" s="11" t="s">
        <v>19</v>
      </c>
      <c r="D333" s="139"/>
      <c r="E333" s="10">
        <f t="shared" si="300"/>
        <v>0</v>
      </c>
      <c r="F333" s="134">
        <f t="shared" si="292"/>
        <v>0.26248140881722226</v>
      </c>
      <c r="G333" s="8">
        <f>IFERROR(VLOOKUP(B333,EFA!$AC$2:$AD$7,2,0),EFA!$AD$8)</f>
        <v>1.0319245803723991</v>
      </c>
      <c r="H333" s="24">
        <f>LGD!$D$10</f>
        <v>0.4</v>
      </c>
      <c r="I333" s="10">
        <f t="shared" si="293"/>
        <v>0</v>
      </c>
      <c r="J333" s="41">
        <f t="shared" si="294"/>
        <v>0.50450878239263264</v>
      </c>
      <c r="K333" s="274">
        <f t="shared" si="295"/>
        <v>0</v>
      </c>
      <c r="M333" s="11">
        <v>84</v>
      </c>
      <c r="N333" s="11">
        <v>1</v>
      </c>
      <c r="O333" s="21">
        <f t="shared" si="296"/>
        <v>0.125041534971747</v>
      </c>
      <c r="P333" s="43">
        <f t="shared" si="291"/>
        <v>1.7923478215626738E-2</v>
      </c>
      <c r="Q333" s="141">
        <f t="shared" si="297"/>
        <v>18</v>
      </c>
      <c r="R333" s="43">
        <f t="shared" si="298"/>
        <v>0.29278835602724046</v>
      </c>
      <c r="S333" s="11">
        <f t="shared" si="299"/>
        <v>66</v>
      </c>
    </row>
    <row r="334" spans="2:19" x14ac:dyDescent="0.25">
      <c r="B334" s="16">
        <v>6</v>
      </c>
      <c r="C334" s="11" t="s">
        <v>20</v>
      </c>
      <c r="D334" s="139"/>
      <c r="E334" s="10">
        <f>$D$279*R334</f>
        <v>6816065.1493534911</v>
      </c>
      <c r="F334" s="134">
        <f t="shared" si="292"/>
        <v>0.26248140881722226</v>
      </c>
      <c r="G334" s="8">
        <f>IFERROR(VLOOKUP(B334,EFA!$AC$2:$AD$7,2,0),EFA!$AD$8)</f>
        <v>1.0319245803723991</v>
      </c>
      <c r="H334" s="24">
        <f>LGD!$D$11</f>
        <v>0.6</v>
      </c>
      <c r="I334" s="10">
        <f t="shared" si="293"/>
        <v>1107723.8056305586</v>
      </c>
      <c r="J334" s="41">
        <f t="shared" si="294"/>
        <v>0.50450878239263264</v>
      </c>
      <c r="K334" s="274">
        <f t="shared" si="295"/>
        <v>558856.38840600639</v>
      </c>
      <c r="M334" s="11">
        <v>84</v>
      </c>
      <c r="N334" s="11">
        <v>1</v>
      </c>
      <c r="O334" s="21">
        <f t="shared" si="296"/>
        <v>0.125041534971747</v>
      </c>
      <c r="P334" s="43">
        <f t="shared" si="291"/>
        <v>1.7923478215626738E-2</v>
      </c>
      <c r="Q334" s="141">
        <f t="shared" si="297"/>
        <v>18</v>
      </c>
      <c r="R334" s="43">
        <f t="shared" si="298"/>
        <v>0.29278835602724046</v>
      </c>
      <c r="S334" s="11">
        <f t="shared" si="299"/>
        <v>66</v>
      </c>
    </row>
    <row r="335" spans="2:19" x14ac:dyDescent="0.25">
      <c r="B335" s="16"/>
      <c r="C335" s="68"/>
      <c r="D335" s="115"/>
      <c r="E335" s="115"/>
      <c r="F335" s="89"/>
      <c r="G335" s="112"/>
      <c r="H335" s="116"/>
      <c r="I335" s="115"/>
      <c r="J335" s="117"/>
      <c r="K335" s="115"/>
    </row>
    <row r="336" spans="2:19" x14ac:dyDescent="0.25">
      <c r="B336" t="s">
        <v>68</v>
      </c>
      <c r="C336" s="40" t="s">
        <v>9</v>
      </c>
      <c r="D336" s="40">
        <v>7</v>
      </c>
      <c r="E336" s="44" t="s">
        <v>26</v>
      </c>
      <c r="F336" s="44" t="s">
        <v>39</v>
      </c>
      <c r="G336" s="44" t="s">
        <v>27</v>
      </c>
      <c r="H336" s="44" t="s">
        <v>28</v>
      </c>
      <c r="I336" s="44" t="s">
        <v>29</v>
      </c>
      <c r="J336" s="44" t="s">
        <v>30</v>
      </c>
      <c r="K336" s="42" t="s">
        <v>31</v>
      </c>
      <c r="M336" s="42" t="s">
        <v>32</v>
      </c>
      <c r="N336" s="42" t="s">
        <v>33</v>
      </c>
      <c r="O336" s="42" t="s">
        <v>34</v>
      </c>
      <c r="P336" s="42" t="s">
        <v>35</v>
      </c>
      <c r="Q336" s="42" t="s">
        <v>36</v>
      </c>
      <c r="R336" s="42" t="s">
        <v>37</v>
      </c>
      <c r="S336" s="42" t="s">
        <v>38</v>
      </c>
    </row>
    <row r="337" spans="2:19" x14ac:dyDescent="0.25">
      <c r="B337" s="16">
        <v>7</v>
      </c>
      <c r="C337" s="11" t="s">
        <v>12</v>
      </c>
      <c r="D337" s="139"/>
      <c r="E337" s="10">
        <f>D271*R337</f>
        <v>0</v>
      </c>
      <c r="F337" s="134">
        <f>$J$4-$I$4</f>
        <v>4.8398060417940481E-2</v>
      </c>
      <c r="G337" s="8">
        <f>IFERROR(VLOOKUP(B337,EFA!$AC$2:$AD$7,2,0),EFA!$AD$8)</f>
        <v>1.0319245803723991</v>
      </c>
      <c r="H337" s="24">
        <f>LGD!$D$3</f>
        <v>0</v>
      </c>
      <c r="I337" s="10">
        <f>E337*F337*G337*H337</f>
        <v>0</v>
      </c>
      <c r="J337" s="41">
        <f>1/((1+($O$16/12))^(M337-Q337))</f>
        <v>0.44549708185590559</v>
      </c>
      <c r="K337" s="274">
        <f>I337*J337</f>
        <v>0</v>
      </c>
      <c r="M337" s="11">
        <v>84</v>
      </c>
      <c r="N337" s="11">
        <v>1</v>
      </c>
      <c r="O337" s="21">
        <f>$O$16</f>
        <v>0.125041534971747</v>
      </c>
      <c r="P337" s="43">
        <f t="shared" ref="P337:P345" si="301">PMT(O337/12,M337,-N337,0,0)</f>
        <v>1.7923478215626738E-2</v>
      </c>
      <c r="Q337" s="141">
        <f>M337-S337</f>
        <v>6</v>
      </c>
      <c r="R337" s="43">
        <f>PV(O337/12,Q337,-P337,0,0)</f>
        <v>0.10372528518367363</v>
      </c>
      <c r="S337" s="11">
        <v>78</v>
      </c>
    </row>
    <row r="338" spans="2:19" x14ac:dyDescent="0.25">
      <c r="B338" s="16">
        <v>7</v>
      </c>
      <c r="C338" s="11" t="s">
        <v>13</v>
      </c>
      <c r="D338" s="139"/>
      <c r="E338" s="10">
        <f t="shared" ref="E338:E345" si="302">D272*R338</f>
        <v>1.0372528518367363</v>
      </c>
      <c r="F338" s="134">
        <f t="shared" ref="F338:F345" si="303">$J$4-$I$4</f>
        <v>4.8398060417940481E-2</v>
      </c>
      <c r="G338" s="8">
        <f>IFERROR(VLOOKUP(B338,EFA!$AC$2:$AD$7,2,0),EFA!$AD$8)</f>
        <v>1.0319245803723991</v>
      </c>
      <c r="H338" s="24">
        <f>LGD!$D$4</f>
        <v>0.6</v>
      </c>
      <c r="I338" s="10">
        <f t="shared" ref="I338:I345" si="304">E338*F338*G338*H338</f>
        <v>3.108220373238892E-2</v>
      </c>
      <c r="J338" s="41">
        <f t="shared" ref="J338:J345" si="305">1/((1+($O$16/12))^(M338-Q338))</f>
        <v>0.44549708185590559</v>
      </c>
      <c r="K338" s="274">
        <f t="shared" ref="K338:K345" si="306">I338*J338</f>
        <v>1.3847031060430001E-2</v>
      </c>
      <c r="M338" s="11">
        <v>84</v>
      </c>
      <c r="N338" s="11">
        <v>1</v>
      </c>
      <c r="O338" s="21">
        <f t="shared" ref="O338:O345" si="307">$O$16</f>
        <v>0.125041534971747</v>
      </c>
      <c r="P338" s="43">
        <f t="shared" si="301"/>
        <v>1.7923478215626738E-2</v>
      </c>
      <c r="Q338" s="141">
        <f t="shared" ref="Q338:Q345" si="308">M338-S338</f>
        <v>6</v>
      </c>
      <c r="R338" s="43">
        <f t="shared" ref="R338:R345" si="309"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14</v>
      </c>
      <c r="D339" s="139"/>
      <c r="E339" s="10">
        <f t="shared" si="302"/>
        <v>0</v>
      </c>
      <c r="F339" s="134">
        <f t="shared" si="303"/>
        <v>4.8398060417940481E-2</v>
      </c>
      <c r="G339" s="8">
        <f>IFERROR(VLOOKUP(B339,EFA!$AC$2:$AD$7,2,0),EFA!$AD$8)</f>
        <v>1.0319245803723991</v>
      </c>
      <c r="H339" s="24">
        <f>LGD!$D$5</f>
        <v>0.10763423667737435</v>
      </c>
      <c r="I339" s="10">
        <f t="shared" si="304"/>
        <v>0</v>
      </c>
      <c r="J339" s="41">
        <f t="shared" si="305"/>
        <v>0.44549708185590559</v>
      </c>
      <c r="K339" s="274">
        <f t="shared" si="306"/>
        <v>0</v>
      </c>
      <c r="M339" s="11">
        <v>84</v>
      </c>
      <c r="N339" s="11">
        <v>1</v>
      </c>
      <c r="O339" s="21">
        <f t="shared" si="307"/>
        <v>0.125041534971747</v>
      </c>
      <c r="P339" s="43">
        <f t="shared" si="301"/>
        <v>1.7923478215626738E-2</v>
      </c>
      <c r="Q339" s="141">
        <f t="shared" si="308"/>
        <v>6</v>
      </c>
      <c r="R339" s="43">
        <f t="shared" si="309"/>
        <v>0.10372528518367363</v>
      </c>
      <c r="S339" s="11">
        <v>78</v>
      </c>
    </row>
    <row r="340" spans="2:19" x14ac:dyDescent="0.25">
      <c r="B340" s="16">
        <v>7</v>
      </c>
      <c r="C340" s="11" t="s">
        <v>15</v>
      </c>
      <c r="D340" s="139"/>
      <c r="E340" s="10">
        <f t="shared" si="302"/>
        <v>24037416.636048838</v>
      </c>
      <c r="F340" s="134">
        <f t="shared" si="303"/>
        <v>4.8398060417940481E-2</v>
      </c>
      <c r="G340" s="8">
        <f>IFERROR(VLOOKUP(B340,EFA!$AC$2:$AD$7,2,0),EFA!$AD$8)</f>
        <v>1.0319245803723991</v>
      </c>
      <c r="H340" s="24">
        <f>LGD!$D$6</f>
        <v>0.31756987991080204</v>
      </c>
      <c r="I340" s="10">
        <f t="shared" si="304"/>
        <v>381243.99403049826</v>
      </c>
      <c r="J340" s="41">
        <f t="shared" si="305"/>
        <v>0.44549708185590559</v>
      </c>
      <c r="K340" s="274">
        <f t="shared" si="306"/>
        <v>169843.08681567726</v>
      </c>
      <c r="M340" s="11">
        <v>84</v>
      </c>
      <c r="N340" s="11">
        <v>1</v>
      </c>
      <c r="O340" s="21">
        <f t="shared" si="307"/>
        <v>0.125041534971747</v>
      </c>
      <c r="P340" s="43">
        <f t="shared" si="301"/>
        <v>1.7923478215626738E-2</v>
      </c>
      <c r="Q340" s="141">
        <f t="shared" si="308"/>
        <v>6</v>
      </c>
      <c r="R340" s="43">
        <f t="shared" si="309"/>
        <v>0.10372528518367363</v>
      </c>
      <c r="S340" s="11">
        <v>78</v>
      </c>
    </row>
    <row r="341" spans="2:19" x14ac:dyDescent="0.25">
      <c r="B341" s="16">
        <v>7</v>
      </c>
      <c r="C341" s="11" t="s">
        <v>16</v>
      </c>
      <c r="D341" s="139"/>
      <c r="E341" s="10">
        <f t="shared" si="302"/>
        <v>611201.7646829813</v>
      </c>
      <c r="F341" s="134">
        <f t="shared" si="303"/>
        <v>4.8398060417940481E-2</v>
      </c>
      <c r="G341" s="8">
        <f>IFERROR(VLOOKUP(B341,EFA!$AC$2:$AD$7,2,0),EFA!$AD$8)</f>
        <v>1.0319245803723991</v>
      </c>
      <c r="H341" s="24">
        <f>LGD!$D$7</f>
        <v>0.35327139683478781</v>
      </c>
      <c r="I341" s="10">
        <f t="shared" si="304"/>
        <v>10783.729608792401</v>
      </c>
      <c r="J341" s="41">
        <f t="shared" si="305"/>
        <v>0.44549708185590559</v>
      </c>
      <c r="K341" s="274">
        <f t="shared" si="306"/>
        <v>4804.1200722401409</v>
      </c>
      <c r="M341" s="11">
        <v>84</v>
      </c>
      <c r="N341" s="11">
        <v>1</v>
      </c>
      <c r="O341" s="21">
        <f t="shared" si="307"/>
        <v>0.125041534971747</v>
      </c>
      <c r="P341" s="43">
        <f t="shared" si="301"/>
        <v>1.7923478215626738E-2</v>
      </c>
      <c r="Q341" s="141">
        <f t="shared" si="308"/>
        <v>6</v>
      </c>
      <c r="R341" s="43">
        <f t="shared" si="309"/>
        <v>0.10372528518367363</v>
      </c>
      <c r="S341" s="11">
        <v>78</v>
      </c>
    </row>
    <row r="342" spans="2:19" x14ac:dyDescent="0.25">
      <c r="B342" s="16">
        <v>7</v>
      </c>
      <c r="C342" s="11" t="s">
        <v>17</v>
      </c>
      <c r="D342" s="139"/>
      <c r="E342" s="10">
        <f t="shared" si="302"/>
        <v>0</v>
      </c>
      <c r="F342" s="134">
        <f t="shared" si="303"/>
        <v>4.8398060417940481E-2</v>
      </c>
      <c r="G342" s="8">
        <f>IFERROR(VLOOKUP(B342,EFA!$AC$2:$AD$7,2,0),EFA!$AD$8)</f>
        <v>1.0319245803723991</v>
      </c>
      <c r="H342" s="24">
        <f>LGD!$D$8</f>
        <v>4.6364209605119888E-2</v>
      </c>
      <c r="I342" s="10">
        <f t="shared" si="304"/>
        <v>0</v>
      </c>
      <c r="J342" s="41">
        <f t="shared" si="305"/>
        <v>0.44549708185590559</v>
      </c>
      <c r="K342" s="274">
        <f t="shared" si="306"/>
        <v>0</v>
      </c>
      <c r="M342" s="11">
        <v>84</v>
      </c>
      <c r="N342" s="11">
        <v>1</v>
      </c>
      <c r="O342" s="21">
        <f t="shared" si="307"/>
        <v>0.125041534971747</v>
      </c>
      <c r="P342" s="43">
        <f t="shared" si="301"/>
        <v>1.7923478215626738E-2</v>
      </c>
      <c r="Q342" s="141">
        <f t="shared" si="308"/>
        <v>6</v>
      </c>
      <c r="R342" s="43">
        <f t="shared" si="309"/>
        <v>0.10372528518367363</v>
      </c>
      <c r="S342" s="11">
        <v>78</v>
      </c>
    </row>
    <row r="343" spans="2:19" x14ac:dyDescent="0.25">
      <c r="B343" s="16">
        <v>7</v>
      </c>
      <c r="C343" s="11" t="s">
        <v>18</v>
      </c>
      <c r="D343" s="139"/>
      <c r="E343" s="10" t="e">
        <f t="shared" si="302"/>
        <v>#N/A</v>
      </c>
      <c r="F343" s="134">
        <f t="shared" si="303"/>
        <v>4.8398060417940481E-2</v>
      </c>
      <c r="G343" s="8">
        <f>IFERROR(VLOOKUP(B343,EFA!$AC$2:$AD$7,2,0),EFA!$AD$8)</f>
        <v>1.0319245803723991</v>
      </c>
      <c r="H343" s="24">
        <f>LGD!$D$9</f>
        <v>0.5</v>
      </c>
      <c r="I343" s="10" t="e">
        <f t="shared" si="304"/>
        <v>#N/A</v>
      </c>
      <c r="J343" s="41">
        <f t="shared" si="305"/>
        <v>0.44549708185590559</v>
      </c>
      <c r="K343" s="274" t="e">
        <f t="shared" si="306"/>
        <v>#N/A</v>
      </c>
      <c r="M343" s="11">
        <v>84</v>
      </c>
      <c r="N343" s="11">
        <v>1</v>
      </c>
      <c r="O343" s="21">
        <f t="shared" si="307"/>
        <v>0.125041534971747</v>
      </c>
      <c r="P343" s="43">
        <f t="shared" si="301"/>
        <v>1.7923478215626738E-2</v>
      </c>
      <c r="Q343" s="141">
        <f t="shared" si="308"/>
        <v>6</v>
      </c>
      <c r="R343" s="43">
        <f t="shared" si="309"/>
        <v>0.10372528518367363</v>
      </c>
      <c r="S343" s="11">
        <v>78</v>
      </c>
    </row>
    <row r="344" spans="2:19" x14ac:dyDescent="0.25">
      <c r="B344" s="16">
        <v>7</v>
      </c>
      <c r="C344" s="11" t="s">
        <v>19</v>
      </c>
      <c r="D344" s="139"/>
      <c r="E344" s="10">
        <f t="shared" si="302"/>
        <v>0</v>
      </c>
      <c r="F344" s="134">
        <f t="shared" si="303"/>
        <v>4.8398060417940481E-2</v>
      </c>
      <c r="G344" s="8">
        <f>IFERROR(VLOOKUP(B344,EFA!$AC$2:$AD$7,2,0),EFA!$AD$8)</f>
        <v>1.0319245803723991</v>
      </c>
      <c r="H344" s="24">
        <f>LGD!$D$10</f>
        <v>0.4</v>
      </c>
      <c r="I344" s="10">
        <f t="shared" si="304"/>
        <v>0</v>
      </c>
      <c r="J344" s="41">
        <f t="shared" si="305"/>
        <v>0.44549708185590559</v>
      </c>
      <c r="K344" s="274">
        <f t="shared" si="306"/>
        <v>0</v>
      </c>
      <c r="M344" s="11">
        <v>84</v>
      </c>
      <c r="N344" s="11">
        <v>1</v>
      </c>
      <c r="O344" s="21">
        <f t="shared" si="307"/>
        <v>0.125041534971747</v>
      </c>
      <c r="P344" s="43">
        <f t="shared" si="301"/>
        <v>1.7923478215626738E-2</v>
      </c>
      <c r="Q344" s="141">
        <f t="shared" si="308"/>
        <v>6</v>
      </c>
      <c r="R344" s="43">
        <f t="shared" si="309"/>
        <v>0.10372528518367363</v>
      </c>
      <c r="S344" s="11">
        <v>78</v>
      </c>
    </row>
    <row r="345" spans="2:19" x14ac:dyDescent="0.25">
      <c r="B345" s="16">
        <v>7</v>
      </c>
      <c r="C345" s="11" t="s">
        <v>20</v>
      </c>
      <c r="D345" s="139"/>
      <c r="E345" s="10">
        <f t="shared" si="302"/>
        <v>2414707.7125615343</v>
      </c>
      <c r="F345" s="134">
        <f t="shared" si="303"/>
        <v>4.8398060417940481E-2</v>
      </c>
      <c r="G345" s="8">
        <f>IFERROR(VLOOKUP(B345,EFA!$AC$2:$AD$7,2,0),EFA!$AD$8)</f>
        <v>1.0319245803723991</v>
      </c>
      <c r="H345" s="24">
        <f>LGD!$D$11</f>
        <v>0.6</v>
      </c>
      <c r="I345" s="10">
        <f t="shared" si="304"/>
        <v>72358.863070951586</v>
      </c>
      <c r="J345" s="41">
        <f t="shared" si="305"/>
        <v>0.44549708185590559</v>
      </c>
      <c r="K345" s="274">
        <f t="shared" si="306"/>
        <v>32235.662344519984</v>
      </c>
      <c r="M345" s="11">
        <v>84</v>
      </c>
      <c r="N345" s="11">
        <v>1</v>
      </c>
      <c r="O345" s="21">
        <f t="shared" si="307"/>
        <v>0.125041534971747</v>
      </c>
      <c r="P345" s="43">
        <f t="shared" si="301"/>
        <v>1.7923478215626738E-2</v>
      </c>
      <c r="Q345" s="141">
        <f t="shared" si="308"/>
        <v>6</v>
      </c>
      <c r="R345" s="43">
        <f t="shared" si="309"/>
        <v>0.10372528518367363</v>
      </c>
      <c r="S345" s="11">
        <v>78</v>
      </c>
    </row>
    <row r="346" spans="2:19" s="242" customFormat="1" x14ac:dyDescent="0.25">
      <c r="C346" s="249"/>
      <c r="D346" s="252"/>
      <c r="E346" s="252"/>
      <c r="F346" s="250"/>
      <c r="G346" s="253"/>
      <c r="H346" s="254"/>
      <c r="I346" s="252"/>
      <c r="J346" s="255"/>
      <c r="K346" s="252"/>
    </row>
    <row r="347" spans="2:19" x14ac:dyDescent="0.25">
      <c r="B347" t="s">
        <v>68</v>
      </c>
      <c r="C347" s="40" t="s">
        <v>9</v>
      </c>
      <c r="D347" s="40">
        <v>8</v>
      </c>
      <c r="E347" s="44" t="s">
        <v>26</v>
      </c>
      <c r="F347" s="44" t="s">
        <v>39</v>
      </c>
      <c r="G347" s="44" t="s">
        <v>27</v>
      </c>
      <c r="H347" s="44" t="s">
        <v>28</v>
      </c>
      <c r="I347" s="44" t="s">
        <v>29</v>
      </c>
      <c r="J347" s="44" t="s">
        <v>30</v>
      </c>
      <c r="K347" s="42" t="s">
        <v>31</v>
      </c>
      <c r="M347" s="42" t="s">
        <v>32</v>
      </c>
      <c r="N347" s="42" t="s">
        <v>33</v>
      </c>
      <c r="O347" s="42" t="s">
        <v>34</v>
      </c>
      <c r="P347" s="42" t="s">
        <v>35</v>
      </c>
      <c r="Q347" s="42" t="s">
        <v>36</v>
      </c>
      <c r="R347" s="42" t="s">
        <v>37</v>
      </c>
      <c r="S347" s="42" t="s">
        <v>38</v>
      </c>
    </row>
    <row r="348" spans="2:19" x14ac:dyDescent="0.25">
      <c r="B348" s="16">
        <v>1</v>
      </c>
      <c r="C348" s="11" t="s">
        <v>12</v>
      </c>
      <c r="D348" s="138">
        <f>'0 days'!$K$12+'0-30 days'!$K$12+'31-60 days'!$K$12</f>
        <v>0</v>
      </c>
      <c r="E348" s="10">
        <f>D348*R348</f>
        <v>0</v>
      </c>
      <c r="F348" s="134">
        <f>$D$4</f>
        <v>7.9621047222867447E-2</v>
      </c>
      <c r="G348" s="8">
        <f>IFERROR(VLOOKUP(B348,EFA!$AC$2:$AD$7,2,0),EFA!$AD$8)</f>
        <v>1.1479621662027979</v>
      </c>
      <c r="H348" s="24">
        <f>LGD!$D$3</f>
        <v>0</v>
      </c>
      <c r="I348" s="10">
        <f>E348*F348*G348*H348</f>
        <v>0</v>
      </c>
      <c r="J348" s="41">
        <f>1/((1+($O$16/12))^(M348-Q348))</f>
        <v>0.93969748915028861</v>
      </c>
      <c r="K348" s="274">
        <f>I348*J348</f>
        <v>0</v>
      </c>
      <c r="M348" s="11">
        <v>96</v>
      </c>
      <c r="N348" s="11">
        <v>1</v>
      </c>
      <c r="O348" s="21">
        <f>$O$16</f>
        <v>0.125041534971747</v>
      </c>
      <c r="P348" s="43">
        <f t="shared" ref="P348:P356" si="310">PMT(O348/12,M348,-N348,0,0)</f>
        <v>1.6531111519497883E-2</v>
      </c>
      <c r="Q348" s="141">
        <f>M348-S348</f>
        <v>90</v>
      </c>
      <c r="R348" s="43">
        <f>PV(O348/12,Q348,-P348,0,0)</f>
        <v>0.96236556526512285</v>
      </c>
      <c r="S348" s="11">
        <v>6</v>
      </c>
    </row>
    <row r="349" spans="2:19" x14ac:dyDescent="0.25">
      <c r="B349" s="16">
        <v>1</v>
      </c>
      <c r="C349" s="11" t="s">
        <v>13</v>
      </c>
      <c r="D349" s="138">
        <f>'0 days'!$J$12+'0-30 days'!$J$12+'31-60 days'!$J$12</f>
        <v>0</v>
      </c>
      <c r="E349" s="10">
        <f t="shared" ref="E349:E356" si="311">D349*R349</f>
        <v>0</v>
      </c>
      <c r="F349" s="134">
        <f t="shared" ref="F349:F356" si="312">$D$4</f>
        <v>7.9621047222867447E-2</v>
      </c>
      <c r="G349" s="8">
        <f>IFERROR(VLOOKUP(B349,EFA!$AC$2:$AD$7,2,0),EFA!$AD$8)</f>
        <v>1.1479621662027979</v>
      </c>
      <c r="H349" s="24">
        <f>LGD!$D$4</f>
        <v>0.6</v>
      </c>
      <c r="I349" s="10">
        <f t="shared" ref="I349:I356" si="313">E349*F349*G349*H349</f>
        <v>0</v>
      </c>
      <c r="J349" s="41">
        <f t="shared" ref="J349:J356" si="314">1/((1+($O$16/12))^(M349-Q349))</f>
        <v>0.93969748915028861</v>
      </c>
      <c r="K349" s="274">
        <f t="shared" ref="K349:K356" si="315">I349*J349</f>
        <v>0</v>
      </c>
      <c r="M349" s="11">
        <v>96</v>
      </c>
      <c r="N349" s="11">
        <v>1</v>
      </c>
      <c r="O349" s="21">
        <f t="shared" ref="O349:O356" si="316">$O$16</f>
        <v>0.125041534971747</v>
      </c>
      <c r="P349" s="43">
        <f t="shared" si="310"/>
        <v>1.6531111519497883E-2</v>
      </c>
      <c r="Q349" s="141">
        <f t="shared" ref="Q349:Q356" si="317">M349-S349</f>
        <v>90</v>
      </c>
      <c r="R349" s="43">
        <f t="shared" ref="R349:R356" si="318"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14</v>
      </c>
      <c r="D350" s="138">
        <f>'0 days'!$I$12+'0-30 days'!$I$12+'31-60 days'!$I$12</f>
        <v>0</v>
      </c>
      <c r="E350" s="10">
        <f t="shared" si="311"/>
        <v>0</v>
      </c>
      <c r="F350" s="134">
        <f t="shared" si="312"/>
        <v>7.9621047222867447E-2</v>
      </c>
      <c r="G350" s="8">
        <f>IFERROR(VLOOKUP(B350,EFA!$AC$2:$AD$7,2,0),EFA!$AD$8)</f>
        <v>1.1479621662027979</v>
      </c>
      <c r="H350" s="24">
        <f>LGD!$D$5</f>
        <v>0.10763423667737435</v>
      </c>
      <c r="I350" s="10">
        <f t="shared" si="313"/>
        <v>0</v>
      </c>
      <c r="J350" s="41">
        <f t="shared" si="314"/>
        <v>0.93969748915028861</v>
      </c>
      <c r="K350" s="274">
        <f t="shared" si="315"/>
        <v>0</v>
      </c>
      <c r="M350" s="11">
        <v>96</v>
      </c>
      <c r="N350" s="11">
        <v>1</v>
      </c>
      <c r="O350" s="21">
        <f t="shared" si="316"/>
        <v>0.125041534971747</v>
      </c>
      <c r="P350" s="43">
        <f t="shared" si="310"/>
        <v>1.6531111519497883E-2</v>
      </c>
      <c r="Q350" s="141">
        <f t="shared" si="317"/>
        <v>90</v>
      </c>
      <c r="R350" s="43">
        <f t="shared" si="318"/>
        <v>0.96236556526512285</v>
      </c>
      <c r="S350" s="11">
        <v>6</v>
      </c>
    </row>
    <row r="351" spans="2:19" x14ac:dyDescent="0.25">
      <c r="B351" s="16">
        <v>1</v>
      </c>
      <c r="C351" s="11" t="s">
        <v>15</v>
      </c>
      <c r="D351" s="138">
        <f>'0 days'!$G$12+'0-30 days'!$G$12+'31-60 days'!$G$12</f>
        <v>144335169.77000001</v>
      </c>
      <c r="E351" s="10">
        <f t="shared" si="311"/>
        <v>138903197.24334353</v>
      </c>
      <c r="F351" s="134">
        <f t="shared" si="312"/>
        <v>7.9621047222867447E-2</v>
      </c>
      <c r="G351" s="8">
        <f>IFERROR(VLOOKUP(B351,EFA!$AC$2:$AD$7,2,0),EFA!$AD$8)</f>
        <v>1.1479621662027979</v>
      </c>
      <c r="H351" s="24">
        <f>LGD!$D$6</f>
        <v>0.31756987991080204</v>
      </c>
      <c r="I351" s="10">
        <f t="shared" si="313"/>
        <v>4031874.520982095</v>
      </c>
      <c r="J351" s="41">
        <f t="shared" si="314"/>
        <v>0.93969748915028861</v>
      </c>
      <c r="K351" s="274">
        <f t="shared" si="315"/>
        <v>3788742.3639358971</v>
      </c>
      <c r="M351" s="11">
        <v>96</v>
      </c>
      <c r="N351" s="11">
        <v>1</v>
      </c>
      <c r="O351" s="21">
        <f t="shared" si="316"/>
        <v>0.125041534971747</v>
      </c>
      <c r="P351" s="43">
        <f t="shared" si="310"/>
        <v>1.6531111519497883E-2</v>
      </c>
      <c r="Q351" s="141">
        <f t="shared" si="317"/>
        <v>90</v>
      </c>
      <c r="R351" s="43">
        <f t="shared" si="318"/>
        <v>0.96236556526512285</v>
      </c>
      <c r="S351" s="11">
        <v>6</v>
      </c>
    </row>
    <row r="352" spans="2:19" x14ac:dyDescent="0.25">
      <c r="B352" s="16">
        <v>1</v>
      </c>
      <c r="C352" s="11" t="s">
        <v>16</v>
      </c>
      <c r="D352" s="138">
        <f>'0 days'!$H$12+'0-30 days'!$H$12+'31-60 days'!$H$12</f>
        <v>2567178.59</v>
      </c>
      <c r="E352" s="10">
        <f t="shared" si="311"/>
        <v>2470564.2749018711</v>
      </c>
      <c r="F352" s="134">
        <f t="shared" si="312"/>
        <v>7.9621047222867447E-2</v>
      </c>
      <c r="G352" s="8">
        <f>IFERROR(VLOOKUP(B352,EFA!$AC$2:$AD$7,2,0),EFA!$AD$8)</f>
        <v>1.1479621662027979</v>
      </c>
      <c r="H352" s="24">
        <f>LGD!$D$7</f>
        <v>0.35327139683478781</v>
      </c>
      <c r="I352" s="10">
        <f t="shared" si="313"/>
        <v>79773.765667513871</v>
      </c>
      <c r="J352" s="41">
        <f t="shared" si="314"/>
        <v>0.93969748915028861</v>
      </c>
      <c r="K352" s="274">
        <f t="shared" si="315"/>
        <v>74963.207297826288</v>
      </c>
      <c r="M352" s="11">
        <v>96</v>
      </c>
      <c r="N352" s="11">
        <v>1</v>
      </c>
      <c r="O352" s="21">
        <f t="shared" si="316"/>
        <v>0.125041534971747</v>
      </c>
      <c r="P352" s="43">
        <f t="shared" si="310"/>
        <v>1.6531111519497883E-2</v>
      </c>
      <c r="Q352" s="141">
        <f t="shared" si="317"/>
        <v>90</v>
      </c>
      <c r="R352" s="43">
        <f t="shared" si="318"/>
        <v>0.96236556526512285</v>
      </c>
      <c r="S352" s="11">
        <v>6</v>
      </c>
    </row>
    <row r="353" spans="2:19" x14ac:dyDescent="0.25">
      <c r="B353" s="16">
        <v>1</v>
      </c>
      <c r="C353" s="11" t="s">
        <v>17</v>
      </c>
      <c r="D353" s="138">
        <f>'0 days'!$C$12+'0-30 days'!$C$12+'31-60 days'!$C$12</f>
        <v>0</v>
      </c>
      <c r="E353" s="10">
        <f t="shared" si="311"/>
        <v>0</v>
      </c>
      <c r="F353" s="134">
        <f t="shared" si="312"/>
        <v>7.9621047222867447E-2</v>
      </c>
      <c r="G353" s="8">
        <f>IFERROR(VLOOKUP(B353,EFA!$AC$2:$AD$7,2,0),EFA!$AD$8)</f>
        <v>1.1479621662027979</v>
      </c>
      <c r="H353" s="24">
        <f>LGD!$D$8</f>
        <v>4.6364209605119888E-2</v>
      </c>
      <c r="I353" s="10">
        <f t="shared" si="313"/>
        <v>0</v>
      </c>
      <c r="J353" s="41">
        <f t="shared" si="314"/>
        <v>0.93969748915028861</v>
      </c>
      <c r="K353" s="274">
        <f t="shared" si="315"/>
        <v>0</v>
      </c>
      <c r="M353" s="11">
        <v>96</v>
      </c>
      <c r="N353" s="11">
        <v>1</v>
      </c>
      <c r="O353" s="21">
        <f t="shared" si="316"/>
        <v>0.125041534971747</v>
      </c>
      <c r="P353" s="43">
        <f t="shared" si="310"/>
        <v>1.6531111519497883E-2</v>
      </c>
      <c r="Q353" s="141">
        <f t="shared" si="317"/>
        <v>90</v>
      </c>
      <c r="R353" s="43">
        <f t="shared" si="318"/>
        <v>0.96236556526512285</v>
      </c>
      <c r="S353" s="11">
        <v>6</v>
      </c>
    </row>
    <row r="354" spans="2:19" x14ac:dyDescent="0.25">
      <c r="B354" s="16">
        <v>1</v>
      </c>
      <c r="C354" s="11" t="s">
        <v>18</v>
      </c>
      <c r="D354" s="138" t="e">
        <f>'0 days'!$F$12+'0-30 days'!$F$12+'31-60 days'!$F$12</f>
        <v>#N/A</v>
      </c>
      <c r="E354" s="10" t="e">
        <f t="shared" si="311"/>
        <v>#N/A</v>
      </c>
      <c r="F354" s="134">
        <f t="shared" si="312"/>
        <v>7.9621047222867447E-2</v>
      </c>
      <c r="G354" s="8">
        <f>IFERROR(VLOOKUP(B354,EFA!$AC$2:$AD$7,2,0),EFA!$AD$8)</f>
        <v>1.1479621662027979</v>
      </c>
      <c r="H354" s="24">
        <f>LGD!$D$9</f>
        <v>0.5</v>
      </c>
      <c r="I354" s="10" t="e">
        <f t="shared" si="313"/>
        <v>#N/A</v>
      </c>
      <c r="J354" s="41">
        <f t="shared" si="314"/>
        <v>0.93969748915028861</v>
      </c>
      <c r="K354" s="274" t="e">
        <f t="shared" si="315"/>
        <v>#N/A</v>
      </c>
      <c r="M354" s="11">
        <v>96</v>
      </c>
      <c r="N354" s="11">
        <v>1</v>
      </c>
      <c r="O354" s="21">
        <f t="shared" si="316"/>
        <v>0.125041534971747</v>
      </c>
      <c r="P354" s="43">
        <f t="shared" si="310"/>
        <v>1.6531111519497883E-2</v>
      </c>
      <c r="Q354" s="141">
        <f t="shared" si="317"/>
        <v>90</v>
      </c>
      <c r="R354" s="43">
        <f t="shared" si="318"/>
        <v>0.96236556526512285</v>
      </c>
      <c r="S354" s="11">
        <v>6</v>
      </c>
    </row>
    <row r="355" spans="2:19" x14ac:dyDescent="0.25">
      <c r="B355" s="16">
        <v>1</v>
      </c>
      <c r="C355" s="11" t="s">
        <v>19</v>
      </c>
      <c r="D355" s="138">
        <f>'0 days'!$E$12+'0-30 days'!$E$12+'31-60 days'!$E$12</f>
        <v>0</v>
      </c>
      <c r="E355" s="10">
        <f t="shared" si="311"/>
        <v>0</v>
      </c>
      <c r="F355" s="134">
        <f t="shared" si="312"/>
        <v>7.9621047222867447E-2</v>
      </c>
      <c r="G355" s="8">
        <f>IFERROR(VLOOKUP(B355,EFA!$AC$2:$AD$7,2,0),EFA!$AD$8)</f>
        <v>1.1479621662027979</v>
      </c>
      <c r="H355" s="24">
        <f>LGD!$D$10</f>
        <v>0.4</v>
      </c>
      <c r="I355" s="10">
        <f t="shared" si="313"/>
        <v>0</v>
      </c>
      <c r="J355" s="41">
        <f t="shared" si="314"/>
        <v>0.93969748915028861</v>
      </c>
      <c r="K355" s="274">
        <f t="shared" si="315"/>
        <v>0</v>
      </c>
      <c r="M355" s="11">
        <v>96</v>
      </c>
      <c r="N355" s="11">
        <v>1</v>
      </c>
      <c r="O355" s="21">
        <f t="shared" si="316"/>
        <v>0.125041534971747</v>
      </c>
      <c r="P355" s="43">
        <f t="shared" si="310"/>
        <v>1.6531111519497883E-2</v>
      </c>
      <c r="Q355" s="141">
        <f t="shared" si="317"/>
        <v>90</v>
      </c>
      <c r="R355" s="43">
        <f t="shared" si="318"/>
        <v>0.96236556526512285</v>
      </c>
      <c r="S355" s="11">
        <v>6</v>
      </c>
    </row>
    <row r="356" spans="2:19" x14ac:dyDescent="0.25">
      <c r="B356" s="16">
        <v>1</v>
      </c>
      <c r="C356" s="11" t="s">
        <v>20</v>
      </c>
      <c r="D356" s="138">
        <f>'0 days'!$L$12+'0-30 days'!$L$12+'31-60 days'!$L$12</f>
        <v>0</v>
      </c>
      <c r="E356" s="10">
        <f t="shared" si="311"/>
        <v>0</v>
      </c>
      <c r="F356" s="134">
        <f t="shared" si="312"/>
        <v>7.9621047222867447E-2</v>
      </c>
      <c r="G356" s="8">
        <f>IFERROR(VLOOKUP(B356,EFA!$AC$2:$AD$7,2,0),EFA!$AD$8)</f>
        <v>1.1479621662027979</v>
      </c>
      <c r="H356" s="24">
        <f>LGD!$D$11</f>
        <v>0.6</v>
      </c>
      <c r="I356" s="10">
        <f t="shared" si="313"/>
        <v>0</v>
      </c>
      <c r="J356" s="41">
        <f t="shared" si="314"/>
        <v>0.93969748915028861</v>
      </c>
      <c r="K356" s="274">
        <f t="shared" si="315"/>
        <v>0</v>
      </c>
      <c r="M356" s="11">
        <v>96</v>
      </c>
      <c r="N356" s="11">
        <v>1</v>
      </c>
      <c r="O356" s="21">
        <f t="shared" si="316"/>
        <v>0.125041534971747</v>
      </c>
      <c r="P356" s="43">
        <f t="shared" si="310"/>
        <v>1.6531111519497883E-2</v>
      </c>
      <c r="Q356" s="141">
        <f t="shared" si="317"/>
        <v>90</v>
      </c>
      <c r="R356" s="43">
        <f t="shared" si="318"/>
        <v>0.96236556526512285</v>
      </c>
      <c r="S356" s="11">
        <v>6</v>
      </c>
    </row>
    <row r="357" spans="2:19" x14ac:dyDescent="0.25">
      <c r="B357" s="16"/>
      <c r="C357" s="83"/>
      <c r="D357" s="84"/>
      <c r="E357" s="84"/>
      <c r="F357" s="85"/>
      <c r="G357" s="86"/>
      <c r="H357" s="87"/>
      <c r="I357" s="84"/>
      <c r="J357" s="88"/>
      <c r="K357" s="84"/>
      <c r="M357" s="68"/>
      <c r="N357" s="68"/>
      <c r="O357" s="89"/>
      <c r="P357" s="90"/>
      <c r="Q357" s="68"/>
      <c r="R357" s="90"/>
      <c r="S357" s="68"/>
    </row>
    <row r="358" spans="2:19" x14ac:dyDescent="0.25">
      <c r="B358" t="s">
        <v>68</v>
      </c>
      <c r="C358" s="40" t="s">
        <v>9</v>
      </c>
      <c r="D358" s="40">
        <v>8</v>
      </c>
      <c r="E358" s="44" t="s">
        <v>26</v>
      </c>
      <c r="F358" s="44" t="s">
        <v>39</v>
      </c>
      <c r="G358" s="44" t="s">
        <v>27</v>
      </c>
      <c r="H358" s="44" t="s">
        <v>28</v>
      </c>
      <c r="I358" s="44" t="s">
        <v>29</v>
      </c>
      <c r="J358" s="44" t="s">
        <v>30</v>
      </c>
      <c r="K358" s="42" t="s">
        <v>31</v>
      </c>
      <c r="M358" s="42" t="s">
        <v>32</v>
      </c>
      <c r="N358" s="42" t="s">
        <v>33</v>
      </c>
      <c r="O358" s="42" t="s">
        <v>34</v>
      </c>
      <c r="P358" s="42" t="s">
        <v>35</v>
      </c>
      <c r="Q358" s="42" t="s">
        <v>36</v>
      </c>
      <c r="R358" s="42" t="s">
        <v>37</v>
      </c>
      <c r="S358" s="42" t="s">
        <v>38</v>
      </c>
    </row>
    <row r="359" spans="2:19" x14ac:dyDescent="0.25">
      <c r="B359" s="16">
        <v>2</v>
      </c>
      <c r="C359" s="11" t="s">
        <v>12</v>
      </c>
      <c r="D359" s="139"/>
      <c r="E359" s="10">
        <f>D348*R359</f>
        <v>0</v>
      </c>
      <c r="F359" s="134">
        <f>$E$4-$D$4</f>
        <v>2.6741122003578519E-2</v>
      </c>
      <c r="G359" s="8">
        <f>IFERROR(VLOOKUP(B359,EFA!$AC$2:$AD$7,2,0),EFA!$AD$8)</f>
        <v>1.0690110110560367</v>
      </c>
      <c r="H359" s="24">
        <f>LGD!$D$3</f>
        <v>0</v>
      </c>
      <c r="I359" s="10">
        <f>E359*F359*G359*H359</f>
        <v>0</v>
      </c>
      <c r="J359" s="41">
        <f>1/((1+($O$16/12))^(M359-Q359))</f>
        <v>0.82978236227803737</v>
      </c>
      <c r="K359" s="274">
        <f>I359*J359</f>
        <v>0</v>
      </c>
      <c r="M359" s="11">
        <v>96</v>
      </c>
      <c r="N359" s="11">
        <v>1</v>
      </c>
      <c r="O359" s="21">
        <f>$O$16</f>
        <v>0.125041534971747</v>
      </c>
      <c r="P359" s="43">
        <f t="shared" ref="P359:P367" si="319">PMT(O359/12,M359,-N359,0,0)</f>
        <v>1.6531111519497883E-2</v>
      </c>
      <c r="Q359" s="141">
        <f>M359-S359</f>
        <v>78</v>
      </c>
      <c r="R359" s="43">
        <f>PV(O359/12,Q359,-P359,0,0)</f>
        <v>0.87969645412285158</v>
      </c>
      <c r="S359" s="11">
        <f>12+6</f>
        <v>18</v>
      </c>
    </row>
    <row r="360" spans="2:19" x14ac:dyDescent="0.25">
      <c r="B360" s="16">
        <v>2</v>
      </c>
      <c r="C360" s="11" t="s">
        <v>13</v>
      </c>
      <c r="D360" s="139"/>
      <c r="E360" s="10">
        <f t="shared" ref="E360:E367" si="320">D349*R360</f>
        <v>0</v>
      </c>
      <c r="F360" s="134">
        <f t="shared" ref="F360:F367" si="321">$E$4-$D$4</f>
        <v>2.6741122003578519E-2</v>
      </c>
      <c r="G360" s="8">
        <f>IFERROR(VLOOKUP(B360,EFA!$AC$2:$AD$7,2,0),EFA!$AD$8)</f>
        <v>1.0690110110560367</v>
      </c>
      <c r="H360" s="24">
        <f>LGD!$D$4</f>
        <v>0.6</v>
      </c>
      <c r="I360" s="10">
        <f t="shared" ref="I360:I367" si="322">E360*F360*G360*H360</f>
        <v>0</v>
      </c>
      <c r="J360" s="41">
        <f t="shared" ref="J360:J367" si="323">1/((1+($O$16/12))^(M360-Q360))</f>
        <v>0.82978236227803737</v>
      </c>
      <c r="K360" s="274">
        <f t="shared" ref="K360:K367" si="324">I360*J360</f>
        <v>0</v>
      </c>
      <c r="M360" s="11">
        <v>96</v>
      </c>
      <c r="N360" s="11">
        <v>1</v>
      </c>
      <c r="O360" s="21">
        <f t="shared" ref="O360:O367" si="325">$O$16</f>
        <v>0.125041534971747</v>
      </c>
      <c r="P360" s="43">
        <f t="shared" si="319"/>
        <v>1.6531111519497883E-2</v>
      </c>
      <c r="Q360" s="141">
        <f t="shared" ref="Q360:Q367" si="326">M360-S360</f>
        <v>78</v>
      </c>
      <c r="R360" s="43">
        <f t="shared" ref="R360:R367" si="327">PV(O360/12,Q360,-P360,0,0)</f>
        <v>0.87969645412285158</v>
      </c>
      <c r="S360" s="11">
        <f t="shared" ref="S360:S367" si="328">12+6</f>
        <v>18</v>
      </c>
    </row>
    <row r="361" spans="2:19" x14ac:dyDescent="0.25">
      <c r="B361" s="16">
        <v>2</v>
      </c>
      <c r="C361" s="11" t="s">
        <v>14</v>
      </c>
      <c r="D361" s="139"/>
      <c r="E361" s="10">
        <f t="shared" si="320"/>
        <v>0</v>
      </c>
      <c r="F361" s="134">
        <f t="shared" si="321"/>
        <v>2.6741122003578519E-2</v>
      </c>
      <c r="G361" s="8">
        <f>IFERROR(VLOOKUP(B361,EFA!$AC$2:$AD$7,2,0),EFA!$AD$8)</f>
        <v>1.0690110110560367</v>
      </c>
      <c r="H361" s="24">
        <f>LGD!$D$5</f>
        <v>0.10763423667737435</v>
      </c>
      <c r="I361" s="10">
        <f t="shared" si="322"/>
        <v>0</v>
      </c>
      <c r="J361" s="41">
        <f t="shared" si="323"/>
        <v>0.82978236227803737</v>
      </c>
      <c r="K361" s="274">
        <f t="shared" si="324"/>
        <v>0</v>
      </c>
      <c r="M361" s="11">
        <v>96</v>
      </c>
      <c r="N361" s="11">
        <v>1</v>
      </c>
      <c r="O361" s="21">
        <f t="shared" si="325"/>
        <v>0.125041534971747</v>
      </c>
      <c r="P361" s="43">
        <f t="shared" si="319"/>
        <v>1.6531111519497883E-2</v>
      </c>
      <c r="Q361" s="141">
        <f t="shared" si="326"/>
        <v>78</v>
      </c>
      <c r="R361" s="43">
        <f t="shared" si="327"/>
        <v>0.87969645412285158</v>
      </c>
      <c r="S361" s="11">
        <f t="shared" si="328"/>
        <v>18</v>
      </c>
    </row>
    <row r="362" spans="2:19" x14ac:dyDescent="0.25">
      <c r="B362" s="16">
        <v>2</v>
      </c>
      <c r="C362" s="11" t="s">
        <v>15</v>
      </c>
      <c r="D362" s="139"/>
      <c r="E362" s="10">
        <f t="shared" si="320"/>
        <v>126971137.05188881</v>
      </c>
      <c r="F362" s="134">
        <f t="shared" si="321"/>
        <v>2.6741122003578519E-2</v>
      </c>
      <c r="G362" s="8">
        <f>IFERROR(VLOOKUP(B362,EFA!$AC$2:$AD$7,2,0),EFA!$AD$8)</f>
        <v>1.0690110110560367</v>
      </c>
      <c r="H362" s="24">
        <f>LGD!$D$6</f>
        <v>0.31756987991080204</v>
      </c>
      <c r="I362" s="10">
        <f t="shared" si="322"/>
        <v>1152672.9924591924</v>
      </c>
      <c r="J362" s="41">
        <f t="shared" si="323"/>
        <v>0.82978236227803737</v>
      </c>
      <c r="K362" s="274">
        <f t="shared" si="324"/>
        <v>956467.71861688304</v>
      </c>
      <c r="M362" s="11">
        <v>96</v>
      </c>
      <c r="N362" s="11">
        <v>1</v>
      </c>
      <c r="O362" s="21">
        <f t="shared" si="325"/>
        <v>0.125041534971747</v>
      </c>
      <c r="P362" s="43">
        <f t="shared" si="319"/>
        <v>1.6531111519497883E-2</v>
      </c>
      <c r="Q362" s="141">
        <f t="shared" si="326"/>
        <v>78</v>
      </c>
      <c r="R362" s="43">
        <f t="shared" si="327"/>
        <v>0.87969645412285158</v>
      </c>
      <c r="S362" s="11">
        <f t="shared" si="328"/>
        <v>18</v>
      </c>
    </row>
    <row r="363" spans="2:19" x14ac:dyDescent="0.25">
      <c r="B363" s="16">
        <v>2</v>
      </c>
      <c r="C363" s="11" t="s">
        <v>16</v>
      </c>
      <c r="D363" s="139"/>
      <c r="E363" s="10">
        <f t="shared" si="320"/>
        <v>2258337.9027231019</v>
      </c>
      <c r="F363" s="134">
        <f t="shared" si="321"/>
        <v>2.6741122003578519E-2</v>
      </c>
      <c r="G363" s="8">
        <f>IFERROR(VLOOKUP(B363,EFA!$AC$2:$AD$7,2,0),EFA!$AD$8)</f>
        <v>1.0690110110560367</v>
      </c>
      <c r="H363" s="24">
        <f>LGD!$D$7</f>
        <v>0.35327139683478781</v>
      </c>
      <c r="I363" s="10">
        <f t="shared" si="322"/>
        <v>22806.529497181233</v>
      </c>
      <c r="J363" s="41">
        <f t="shared" si="323"/>
        <v>0.82978236227803737</v>
      </c>
      <c r="K363" s="274">
        <f t="shared" si="324"/>
        <v>18924.455921534784</v>
      </c>
      <c r="M363" s="11">
        <v>96</v>
      </c>
      <c r="N363" s="11">
        <v>1</v>
      </c>
      <c r="O363" s="21">
        <f t="shared" si="325"/>
        <v>0.125041534971747</v>
      </c>
      <c r="P363" s="43">
        <f t="shared" si="319"/>
        <v>1.6531111519497883E-2</v>
      </c>
      <c r="Q363" s="141">
        <f t="shared" si="326"/>
        <v>78</v>
      </c>
      <c r="R363" s="43">
        <f t="shared" si="327"/>
        <v>0.87969645412285158</v>
      </c>
      <c r="S363" s="11">
        <f t="shared" si="328"/>
        <v>18</v>
      </c>
    </row>
    <row r="364" spans="2:19" x14ac:dyDescent="0.25">
      <c r="B364" s="16">
        <v>2</v>
      </c>
      <c r="C364" s="11" t="s">
        <v>17</v>
      </c>
      <c r="D364" s="139"/>
      <c r="E364" s="10">
        <f t="shared" si="320"/>
        <v>0</v>
      </c>
      <c r="F364" s="134">
        <f t="shared" si="321"/>
        <v>2.6741122003578519E-2</v>
      </c>
      <c r="G364" s="8">
        <f>IFERROR(VLOOKUP(B364,EFA!$AC$2:$AD$7,2,0),EFA!$AD$8)</f>
        <v>1.0690110110560367</v>
      </c>
      <c r="H364" s="24">
        <f>LGD!$D$8</f>
        <v>4.6364209605119888E-2</v>
      </c>
      <c r="I364" s="10">
        <f t="shared" si="322"/>
        <v>0</v>
      </c>
      <c r="J364" s="41">
        <f t="shared" si="323"/>
        <v>0.82978236227803737</v>
      </c>
      <c r="K364" s="274">
        <f t="shared" si="324"/>
        <v>0</v>
      </c>
      <c r="M364" s="11">
        <v>96</v>
      </c>
      <c r="N364" s="11">
        <v>1</v>
      </c>
      <c r="O364" s="21">
        <f t="shared" si="325"/>
        <v>0.125041534971747</v>
      </c>
      <c r="P364" s="43">
        <f t="shared" si="319"/>
        <v>1.6531111519497883E-2</v>
      </c>
      <c r="Q364" s="141">
        <f t="shared" si="326"/>
        <v>78</v>
      </c>
      <c r="R364" s="43">
        <f t="shared" si="327"/>
        <v>0.87969645412285158</v>
      </c>
      <c r="S364" s="11">
        <f t="shared" si="328"/>
        <v>18</v>
      </c>
    </row>
    <row r="365" spans="2:19" x14ac:dyDescent="0.25">
      <c r="B365" s="16">
        <v>2</v>
      </c>
      <c r="C365" s="11" t="s">
        <v>18</v>
      </c>
      <c r="D365" s="139"/>
      <c r="E365" s="10" t="e">
        <f t="shared" si="320"/>
        <v>#N/A</v>
      </c>
      <c r="F365" s="134">
        <f t="shared" si="321"/>
        <v>2.6741122003578519E-2</v>
      </c>
      <c r="G365" s="8">
        <f>IFERROR(VLOOKUP(B365,EFA!$AC$2:$AD$7,2,0),EFA!$AD$8)</f>
        <v>1.0690110110560367</v>
      </c>
      <c r="H365" s="24">
        <f>LGD!$D$9</f>
        <v>0.5</v>
      </c>
      <c r="I365" s="10" t="e">
        <f t="shared" si="322"/>
        <v>#N/A</v>
      </c>
      <c r="J365" s="41">
        <f t="shared" si="323"/>
        <v>0.82978236227803737</v>
      </c>
      <c r="K365" s="274" t="e">
        <f t="shared" si="324"/>
        <v>#N/A</v>
      </c>
      <c r="M365" s="11">
        <v>96</v>
      </c>
      <c r="N365" s="11">
        <v>1</v>
      </c>
      <c r="O365" s="21">
        <f t="shared" si="325"/>
        <v>0.125041534971747</v>
      </c>
      <c r="P365" s="43">
        <f t="shared" si="319"/>
        <v>1.6531111519497883E-2</v>
      </c>
      <c r="Q365" s="141">
        <f t="shared" si="326"/>
        <v>78</v>
      </c>
      <c r="R365" s="43">
        <f t="shared" si="327"/>
        <v>0.87969645412285158</v>
      </c>
      <c r="S365" s="11">
        <f t="shared" si="328"/>
        <v>18</v>
      </c>
    </row>
    <row r="366" spans="2:19" x14ac:dyDescent="0.25">
      <c r="B366" s="16">
        <v>2</v>
      </c>
      <c r="C366" s="11" t="s">
        <v>19</v>
      </c>
      <c r="D366" s="139"/>
      <c r="E366" s="10">
        <f t="shared" si="320"/>
        <v>0</v>
      </c>
      <c r="F366" s="134">
        <f t="shared" si="321"/>
        <v>2.6741122003578519E-2</v>
      </c>
      <c r="G366" s="8">
        <f>IFERROR(VLOOKUP(B366,EFA!$AC$2:$AD$7,2,0),EFA!$AD$8)</f>
        <v>1.0690110110560367</v>
      </c>
      <c r="H366" s="24">
        <f>LGD!$D$10</f>
        <v>0.4</v>
      </c>
      <c r="I366" s="10">
        <f t="shared" si="322"/>
        <v>0</v>
      </c>
      <c r="J366" s="41">
        <f t="shared" si="323"/>
        <v>0.82978236227803737</v>
      </c>
      <c r="K366" s="274">
        <f t="shared" si="324"/>
        <v>0</v>
      </c>
      <c r="M366" s="11">
        <v>96</v>
      </c>
      <c r="N366" s="11">
        <v>1</v>
      </c>
      <c r="O366" s="21">
        <f t="shared" si="325"/>
        <v>0.125041534971747</v>
      </c>
      <c r="P366" s="43">
        <f t="shared" si="319"/>
        <v>1.6531111519497883E-2</v>
      </c>
      <c r="Q366" s="141">
        <f t="shared" si="326"/>
        <v>78</v>
      </c>
      <c r="R366" s="43">
        <f t="shared" si="327"/>
        <v>0.87969645412285158</v>
      </c>
      <c r="S366" s="11">
        <f t="shared" si="328"/>
        <v>18</v>
      </c>
    </row>
    <row r="367" spans="2:19" x14ac:dyDescent="0.25">
      <c r="B367" s="16">
        <v>2</v>
      </c>
      <c r="C367" s="11" t="s">
        <v>20</v>
      </c>
      <c r="D367" s="139"/>
      <c r="E367" s="10">
        <f t="shared" si="320"/>
        <v>0</v>
      </c>
      <c r="F367" s="134">
        <f t="shared" si="321"/>
        <v>2.6741122003578519E-2</v>
      </c>
      <c r="G367" s="8">
        <f>IFERROR(VLOOKUP(B367,EFA!$AC$2:$AD$7,2,0),EFA!$AD$8)</f>
        <v>1.0690110110560367</v>
      </c>
      <c r="H367" s="24">
        <f>LGD!$D$11</f>
        <v>0.6</v>
      </c>
      <c r="I367" s="10">
        <f t="shared" si="322"/>
        <v>0</v>
      </c>
      <c r="J367" s="41">
        <f t="shared" si="323"/>
        <v>0.82978236227803737</v>
      </c>
      <c r="K367" s="274">
        <f t="shared" si="324"/>
        <v>0</v>
      </c>
      <c r="M367" s="11">
        <v>96</v>
      </c>
      <c r="N367" s="11">
        <v>1</v>
      </c>
      <c r="O367" s="21">
        <f t="shared" si="325"/>
        <v>0.125041534971747</v>
      </c>
      <c r="P367" s="43">
        <f t="shared" si="319"/>
        <v>1.6531111519497883E-2</v>
      </c>
      <c r="Q367" s="141">
        <f t="shared" si="326"/>
        <v>78</v>
      </c>
      <c r="R367" s="43">
        <f t="shared" si="327"/>
        <v>0.87969645412285158</v>
      </c>
      <c r="S367" s="11">
        <f t="shared" si="328"/>
        <v>18</v>
      </c>
    </row>
    <row r="368" spans="2:19" x14ac:dyDescent="0.25">
      <c r="B368" s="16"/>
      <c r="C368" s="11"/>
      <c r="D368" s="10"/>
      <c r="E368" s="10"/>
      <c r="F368" s="3"/>
      <c r="G368" s="8"/>
      <c r="H368" s="24"/>
      <c r="I368" s="10"/>
      <c r="J368" s="41"/>
      <c r="K368" s="10"/>
      <c r="M368" s="11"/>
      <c r="N368" s="11"/>
      <c r="O368" s="21"/>
      <c r="P368" s="43"/>
      <c r="Q368" s="11"/>
      <c r="R368" s="43"/>
      <c r="S368" s="11"/>
    </row>
    <row r="369" spans="2:19" x14ac:dyDescent="0.25">
      <c r="B369" t="s">
        <v>68</v>
      </c>
      <c r="C369" s="40" t="s">
        <v>9</v>
      </c>
      <c r="D369" s="40">
        <v>8</v>
      </c>
      <c r="E369" s="44" t="s">
        <v>26</v>
      </c>
      <c r="F369" s="44" t="s">
        <v>39</v>
      </c>
      <c r="G369" s="44" t="s">
        <v>27</v>
      </c>
      <c r="H369" s="44" t="s">
        <v>28</v>
      </c>
      <c r="I369" s="44" t="s">
        <v>29</v>
      </c>
      <c r="J369" s="44" t="s">
        <v>30</v>
      </c>
      <c r="K369" s="42" t="s">
        <v>31</v>
      </c>
      <c r="M369" s="42" t="s">
        <v>32</v>
      </c>
      <c r="N369" s="42" t="s">
        <v>33</v>
      </c>
      <c r="O369" s="42" t="s">
        <v>34</v>
      </c>
      <c r="P369" s="42" t="s">
        <v>35</v>
      </c>
      <c r="Q369" s="42" t="s">
        <v>36</v>
      </c>
      <c r="R369" s="42" t="s">
        <v>37</v>
      </c>
      <c r="S369" s="42" t="s">
        <v>38</v>
      </c>
    </row>
    <row r="370" spans="2:19" x14ac:dyDescent="0.25">
      <c r="B370" s="16">
        <v>3</v>
      </c>
      <c r="C370" s="11" t="s">
        <v>12</v>
      </c>
      <c r="D370" s="139"/>
      <c r="E370" s="10">
        <f>D348*R370</f>
        <v>0</v>
      </c>
      <c r="F370" s="134">
        <f>$F$4-$E$4</f>
        <v>1.1964979013704136E-2</v>
      </c>
      <c r="G370" s="8">
        <f>IFERROR(VLOOKUP(B370,EFA!$AC$2:$AD$7,2,0),EFA!$AD$8)</f>
        <v>1.0316769748200696</v>
      </c>
      <c r="H370" s="24">
        <f>LGD!$D$3</f>
        <v>0</v>
      </c>
      <c r="I370" s="10">
        <f>E370*F370*G370*H370</f>
        <v>0</v>
      </c>
      <c r="J370" s="41">
        <f>1/((1+($O$16/12))^(M370-Q370))</f>
        <v>0.73272385708971499</v>
      </c>
      <c r="K370" s="274">
        <f>I370*J370</f>
        <v>0</v>
      </c>
      <c r="M370" s="11">
        <v>96</v>
      </c>
      <c r="N370" s="11">
        <v>1</v>
      </c>
      <c r="O370" s="21">
        <f>$O$16</f>
        <v>0.125041534971747</v>
      </c>
      <c r="P370" s="43">
        <f t="shared" ref="P370:P378" si="329">PMT(O370/12,M370,-N370,0,0)</f>
        <v>1.6531111519497883E-2</v>
      </c>
      <c r="Q370" s="141">
        <f>M370-S370</f>
        <v>66</v>
      </c>
      <c r="R370" s="43">
        <f>PV(O370/12,Q370,-P370,0,0)</f>
        <v>0.78607677780506457</v>
      </c>
      <c r="S370" s="11">
        <f>12+12+6</f>
        <v>30</v>
      </c>
    </row>
    <row r="371" spans="2:19" x14ac:dyDescent="0.25">
      <c r="B371" s="16">
        <v>3</v>
      </c>
      <c r="C371" s="11" t="s">
        <v>13</v>
      </c>
      <c r="D371" s="139"/>
      <c r="E371" s="10">
        <f t="shared" ref="E371:E378" si="330">D349*R371</f>
        <v>0</v>
      </c>
      <c r="F371" s="134">
        <f t="shared" ref="F371:F378" si="331">$F$4-$E$4</f>
        <v>1.1964979013704136E-2</v>
      </c>
      <c r="G371" s="8">
        <f>IFERROR(VLOOKUP(B371,EFA!$AC$2:$AD$7,2,0),EFA!$AD$8)</f>
        <v>1.0316769748200696</v>
      </c>
      <c r="H371" s="24">
        <f>LGD!$D$4</f>
        <v>0.6</v>
      </c>
      <c r="I371" s="10">
        <f t="shared" ref="I371:I378" si="332">E371*F371*G371*H371</f>
        <v>0</v>
      </c>
      <c r="J371" s="41">
        <f t="shared" ref="J371:J378" si="333">1/((1+($O$16/12))^(M371-Q371))</f>
        <v>0.73272385708971499</v>
      </c>
      <c r="K371" s="274">
        <f t="shared" ref="K371:K378" si="334">I371*J371</f>
        <v>0</v>
      </c>
      <c r="M371" s="11">
        <v>96</v>
      </c>
      <c r="N371" s="11">
        <v>1</v>
      </c>
      <c r="O371" s="21">
        <f t="shared" ref="O371:O378" si="335">$O$16</f>
        <v>0.125041534971747</v>
      </c>
      <c r="P371" s="43">
        <f t="shared" si="329"/>
        <v>1.6531111519497883E-2</v>
      </c>
      <c r="Q371" s="141">
        <f t="shared" ref="Q371:Q378" si="336">M371-S371</f>
        <v>66</v>
      </c>
      <c r="R371" s="43">
        <f t="shared" ref="R371:R378" si="337">PV(O371/12,Q371,-P371,0,0)</f>
        <v>0.78607677780506457</v>
      </c>
      <c r="S371" s="11">
        <f t="shared" ref="S371:S378" si="338">12+12+6</f>
        <v>30</v>
      </c>
    </row>
    <row r="372" spans="2:19" x14ac:dyDescent="0.25">
      <c r="B372" s="16">
        <v>3</v>
      </c>
      <c r="C372" s="11" t="s">
        <v>14</v>
      </c>
      <c r="D372" s="139"/>
      <c r="E372" s="10">
        <f t="shared" si="330"/>
        <v>0</v>
      </c>
      <c r="F372" s="134">
        <f t="shared" si="331"/>
        <v>1.1964979013704136E-2</v>
      </c>
      <c r="G372" s="8">
        <f>IFERROR(VLOOKUP(B372,EFA!$AC$2:$AD$7,2,0),EFA!$AD$8)</f>
        <v>1.0316769748200696</v>
      </c>
      <c r="H372" s="24">
        <f>LGD!$D$5</f>
        <v>0.10763423667737435</v>
      </c>
      <c r="I372" s="10">
        <f t="shared" si="332"/>
        <v>0</v>
      </c>
      <c r="J372" s="41">
        <f t="shared" si="333"/>
        <v>0.73272385708971499</v>
      </c>
      <c r="K372" s="274">
        <f t="shared" si="334"/>
        <v>0</v>
      </c>
      <c r="M372" s="11">
        <v>96</v>
      </c>
      <c r="N372" s="11">
        <v>1</v>
      </c>
      <c r="O372" s="21">
        <f t="shared" si="335"/>
        <v>0.125041534971747</v>
      </c>
      <c r="P372" s="43">
        <f t="shared" si="329"/>
        <v>1.6531111519497883E-2</v>
      </c>
      <c r="Q372" s="141">
        <f t="shared" si="336"/>
        <v>66</v>
      </c>
      <c r="R372" s="43">
        <f t="shared" si="337"/>
        <v>0.78607677780506457</v>
      </c>
      <c r="S372" s="11">
        <f t="shared" si="338"/>
        <v>30</v>
      </c>
    </row>
    <row r="373" spans="2:19" x14ac:dyDescent="0.25">
      <c r="B373" s="16">
        <v>3</v>
      </c>
      <c r="C373" s="11" t="s">
        <v>15</v>
      </c>
      <c r="D373" s="139"/>
      <c r="E373" s="10">
        <f t="shared" si="330"/>
        <v>113458525.17674857</v>
      </c>
      <c r="F373" s="134">
        <f t="shared" si="331"/>
        <v>1.1964979013704136E-2</v>
      </c>
      <c r="G373" s="8">
        <f>IFERROR(VLOOKUP(B373,EFA!$AC$2:$AD$7,2,0),EFA!$AD$8)</f>
        <v>1.0316769748200696</v>
      </c>
      <c r="H373" s="24">
        <f>LGD!$D$6</f>
        <v>0.31756987991080204</v>
      </c>
      <c r="I373" s="10">
        <f t="shared" si="332"/>
        <v>444766.55058592709</v>
      </c>
      <c r="J373" s="41">
        <f t="shared" si="333"/>
        <v>0.73272385708971499</v>
      </c>
      <c r="K373" s="274">
        <f t="shared" si="334"/>
        <v>325891.06244980835</v>
      </c>
      <c r="M373" s="11">
        <v>96</v>
      </c>
      <c r="N373" s="11">
        <v>1</v>
      </c>
      <c r="O373" s="21">
        <f t="shared" si="335"/>
        <v>0.125041534971747</v>
      </c>
      <c r="P373" s="43">
        <f t="shared" si="329"/>
        <v>1.6531111519497883E-2</v>
      </c>
      <c r="Q373" s="141">
        <f t="shared" si="336"/>
        <v>66</v>
      </c>
      <c r="R373" s="43">
        <f t="shared" si="337"/>
        <v>0.78607677780506457</v>
      </c>
      <c r="S373" s="11">
        <f t="shared" si="338"/>
        <v>30</v>
      </c>
    </row>
    <row r="374" spans="2:19" x14ac:dyDescent="0.25">
      <c r="B374" s="16">
        <v>3</v>
      </c>
      <c r="C374" s="11" t="s">
        <v>16</v>
      </c>
      <c r="D374" s="139"/>
      <c r="E374" s="10">
        <f t="shared" si="330"/>
        <v>2017999.4740773488</v>
      </c>
      <c r="F374" s="134">
        <f t="shared" si="331"/>
        <v>1.1964979013704136E-2</v>
      </c>
      <c r="G374" s="8">
        <f>IFERROR(VLOOKUP(B374,EFA!$AC$2:$AD$7,2,0),EFA!$AD$8)</f>
        <v>1.0316769748200696</v>
      </c>
      <c r="H374" s="24">
        <f>LGD!$D$7</f>
        <v>0.35327139683478781</v>
      </c>
      <c r="I374" s="10">
        <f t="shared" si="332"/>
        <v>8800.0512909185745</v>
      </c>
      <c r="J374" s="41">
        <f t="shared" si="333"/>
        <v>0.73272385708971499</v>
      </c>
      <c r="K374" s="274">
        <f t="shared" si="334"/>
        <v>6448.0075244691834</v>
      </c>
      <c r="M374" s="11">
        <v>96</v>
      </c>
      <c r="N374" s="11">
        <v>1</v>
      </c>
      <c r="O374" s="21">
        <f t="shared" si="335"/>
        <v>0.125041534971747</v>
      </c>
      <c r="P374" s="43">
        <f t="shared" si="329"/>
        <v>1.6531111519497883E-2</v>
      </c>
      <c r="Q374" s="141">
        <f t="shared" si="336"/>
        <v>66</v>
      </c>
      <c r="R374" s="43">
        <f t="shared" si="337"/>
        <v>0.78607677780506457</v>
      </c>
      <c r="S374" s="11">
        <f t="shared" si="338"/>
        <v>30</v>
      </c>
    </row>
    <row r="375" spans="2:19" x14ac:dyDescent="0.25">
      <c r="B375" s="16">
        <v>3</v>
      </c>
      <c r="C375" s="11" t="s">
        <v>17</v>
      </c>
      <c r="D375" s="139"/>
      <c r="E375" s="10">
        <f t="shared" si="330"/>
        <v>0</v>
      </c>
      <c r="F375" s="134">
        <f t="shared" si="331"/>
        <v>1.1964979013704136E-2</v>
      </c>
      <c r="G375" s="8">
        <f>IFERROR(VLOOKUP(B375,EFA!$AC$2:$AD$7,2,0),EFA!$AD$8)</f>
        <v>1.0316769748200696</v>
      </c>
      <c r="H375" s="24">
        <f>LGD!$D$8</f>
        <v>4.6364209605119888E-2</v>
      </c>
      <c r="I375" s="10">
        <f t="shared" si="332"/>
        <v>0</v>
      </c>
      <c r="J375" s="41">
        <f t="shared" si="333"/>
        <v>0.73272385708971499</v>
      </c>
      <c r="K375" s="274">
        <f t="shared" si="334"/>
        <v>0</v>
      </c>
      <c r="M375" s="11">
        <v>96</v>
      </c>
      <c r="N375" s="11">
        <v>1</v>
      </c>
      <c r="O375" s="21">
        <f t="shared" si="335"/>
        <v>0.125041534971747</v>
      </c>
      <c r="P375" s="43">
        <f t="shared" si="329"/>
        <v>1.6531111519497883E-2</v>
      </c>
      <c r="Q375" s="141">
        <f t="shared" si="336"/>
        <v>66</v>
      </c>
      <c r="R375" s="43">
        <f t="shared" si="337"/>
        <v>0.78607677780506457</v>
      </c>
      <c r="S375" s="11">
        <f t="shared" si="338"/>
        <v>30</v>
      </c>
    </row>
    <row r="376" spans="2:19" x14ac:dyDescent="0.25">
      <c r="B376" s="16">
        <v>3</v>
      </c>
      <c r="C376" s="11" t="s">
        <v>18</v>
      </c>
      <c r="D376" s="139"/>
      <c r="E376" s="10" t="e">
        <f t="shared" si="330"/>
        <v>#N/A</v>
      </c>
      <c r="F376" s="134">
        <f t="shared" si="331"/>
        <v>1.1964979013704136E-2</v>
      </c>
      <c r="G376" s="8">
        <f>IFERROR(VLOOKUP(B376,EFA!$AC$2:$AD$7,2,0),EFA!$AD$8)</f>
        <v>1.0316769748200696</v>
      </c>
      <c r="H376" s="24">
        <f>LGD!$D$9</f>
        <v>0.5</v>
      </c>
      <c r="I376" s="10" t="e">
        <f t="shared" si="332"/>
        <v>#N/A</v>
      </c>
      <c r="J376" s="41">
        <f t="shared" si="333"/>
        <v>0.73272385708971499</v>
      </c>
      <c r="K376" s="274" t="e">
        <f t="shared" si="334"/>
        <v>#N/A</v>
      </c>
      <c r="M376" s="11">
        <v>96</v>
      </c>
      <c r="N376" s="11">
        <v>1</v>
      </c>
      <c r="O376" s="21">
        <f t="shared" si="335"/>
        <v>0.125041534971747</v>
      </c>
      <c r="P376" s="43">
        <f t="shared" si="329"/>
        <v>1.6531111519497883E-2</v>
      </c>
      <c r="Q376" s="141">
        <f t="shared" si="336"/>
        <v>66</v>
      </c>
      <c r="R376" s="43">
        <f t="shared" si="337"/>
        <v>0.78607677780506457</v>
      </c>
      <c r="S376" s="11">
        <f t="shared" si="338"/>
        <v>30</v>
      </c>
    </row>
    <row r="377" spans="2:19" x14ac:dyDescent="0.25">
      <c r="B377" s="16">
        <v>3</v>
      </c>
      <c r="C377" s="11" t="s">
        <v>19</v>
      </c>
      <c r="D377" s="139"/>
      <c r="E377" s="10">
        <f t="shared" si="330"/>
        <v>0</v>
      </c>
      <c r="F377" s="134">
        <f t="shared" si="331"/>
        <v>1.1964979013704136E-2</v>
      </c>
      <c r="G377" s="8">
        <f>IFERROR(VLOOKUP(B377,EFA!$AC$2:$AD$7,2,0),EFA!$AD$8)</f>
        <v>1.0316769748200696</v>
      </c>
      <c r="H377" s="24">
        <f>LGD!$D$10</f>
        <v>0.4</v>
      </c>
      <c r="I377" s="10">
        <f t="shared" si="332"/>
        <v>0</v>
      </c>
      <c r="J377" s="41">
        <f t="shared" si="333"/>
        <v>0.73272385708971499</v>
      </c>
      <c r="K377" s="274">
        <f t="shared" si="334"/>
        <v>0</v>
      </c>
      <c r="M377" s="11">
        <v>96</v>
      </c>
      <c r="N377" s="11">
        <v>1</v>
      </c>
      <c r="O377" s="21">
        <f t="shared" si="335"/>
        <v>0.125041534971747</v>
      </c>
      <c r="P377" s="43">
        <f t="shared" si="329"/>
        <v>1.6531111519497883E-2</v>
      </c>
      <c r="Q377" s="141">
        <f t="shared" si="336"/>
        <v>66</v>
      </c>
      <c r="R377" s="43">
        <f t="shared" si="337"/>
        <v>0.78607677780506457</v>
      </c>
      <c r="S377" s="11">
        <f t="shared" si="338"/>
        <v>30</v>
      </c>
    </row>
    <row r="378" spans="2:19" x14ac:dyDescent="0.25">
      <c r="B378" s="16">
        <v>3</v>
      </c>
      <c r="C378" s="11" t="s">
        <v>20</v>
      </c>
      <c r="D378" s="139"/>
      <c r="E378" s="10">
        <f t="shared" si="330"/>
        <v>0</v>
      </c>
      <c r="F378" s="134">
        <f t="shared" si="331"/>
        <v>1.1964979013704136E-2</v>
      </c>
      <c r="G378" s="8">
        <f>IFERROR(VLOOKUP(B378,EFA!$AC$2:$AD$7,2,0),EFA!$AD$8)</f>
        <v>1.0316769748200696</v>
      </c>
      <c r="H378" s="24">
        <f>LGD!$D$11</f>
        <v>0.6</v>
      </c>
      <c r="I378" s="10">
        <f t="shared" si="332"/>
        <v>0</v>
      </c>
      <c r="J378" s="41">
        <f t="shared" si="333"/>
        <v>0.73272385708971499</v>
      </c>
      <c r="K378" s="274">
        <f t="shared" si="334"/>
        <v>0</v>
      </c>
      <c r="M378" s="11">
        <v>96</v>
      </c>
      <c r="N378" s="11">
        <v>1</v>
      </c>
      <c r="O378" s="21">
        <f t="shared" si="335"/>
        <v>0.125041534971747</v>
      </c>
      <c r="P378" s="43">
        <f t="shared" si="329"/>
        <v>1.6531111519497883E-2</v>
      </c>
      <c r="Q378" s="141">
        <f t="shared" si="336"/>
        <v>66</v>
      </c>
      <c r="R378" s="43">
        <f t="shared" si="337"/>
        <v>0.78607677780506457</v>
      </c>
      <c r="S378" s="11">
        <f t="shared" si="338"/>
        <v>30</v>
      </c>
    </row>
    <row r="379" spans="2:19" x14ac:dyDescent="0.25">
      <c r="B379" s="16"/>
      <c r="C379" s="83"/>
      <c r="D379" s="84"/>
      <c r="E379" s="84"/>
      <c r="F379" s="85"/>
      <c r="G379" s="86"/>
      <c r="H379" s="87"/>
      <c r="I379" s="84"/>
      <c r="J379" s="88"/>
      <c r="K379" s="84"/>
      <c r="M379" s="68"/>
      <c r="N379" s="68"/>
      <c r="O379" s="89"/>
      <c r="P379" s="90"/>
      <c r="Q379" s="68"/>
      <c r="R379" s="90"/>
      <c r="S379" s="68"/>
    </row>
    <row r="380" spans="2:19" x14ac:dyDescent="0.25">
      <c r="B380" t="s">
        <v>68</v>
      </c>
      <c r="C380" s="40" t="s">
        <v>9</v>
      </c>
      <c r="D380" s="40">
        <v>8</v>
      </c>
      <c r="E380" s="44" t="s">
        <v>26</v>
      </c>
      <c r="F380" s="44" t="s">
        <v>39</v>
      </c>
      <c r="G380" s="44" t="s">
        <v>27</v>
      </c>
      <c r="H380" s="44" t="s">
        <v>28</v>
      </c>
      <c r="I380" s="44" t="s">
        <v>29</v>
      </c>
      <c r="J380" s="44" t="s">
        <v>30</v>
      </c>
      <c r="K380" s="42" t="s">
        <v>31</v>
      </c>
      <c r="M380" s="42" t="s">
        <v>32</v>
      </c>
      <c r="N380" s="42" t="s">
        <v>33</v>
      </c>
      <c r="O380" s="42" t="s">
        <v>34</v>
      </c>
      <c r="P380" s="42" t="s">
        <v>35</v>
      </c>
      <c r="Q380" s="42" t="s">
        <v>36</v>
      </c>
      <c r="R380" s="42" t="s">
        <v>37</v>
      </c>
      <c r="S380" s="42" t="s">
        <v>38</v>
      </c>
    </row>
    <row r="381" spans="2:19" x14ac:dyDescent="0.25">
      <c r="B381" s="16">
        <v>4</v>
      </c>
      <c r="C381" s="11" t="s">
        <v>12</v>
      </c>
      <c r="D381" s="139"/>
      <c r="E381" s="10">
        <f>D348*R381</f>
        <v>0</v>
      </c>
      <c r="F381" s="134">
        <f>$G$4-$F$4</f>
        <v>6.8409795166940318E-3</v>
      </c>
      <c r="G381" s="8">
        <f>IFERROR(VLOOKUP(B381,EFA!$AC$2:$AD$7,2,0),EFA!$AD$8)</f>
        <v>1.0241967921812636</v>
      </c>
      <c r="H381" s="24">
        <f>LGD!$D$3</f>
        <v>0</v>
      </c>
      <c r="I381" s="10">
        <f>E381*F381*G381*H381</f>
        <v>0</v>
      </c>
      <c r="J381" s="41">
        <f>1/((1+($O$16/12))^(M381-Q381))</f>
        <v>0.64701815217486369</v>
      </c>
      <c r="K381" s="274">
        <f>I381*J381</f>
        <v>0</v>
      </c>
      <c r="M381" s="11">
        <v>96</v>
      </c>
      <c r="N381" s="11">
        <v>1</v>
      </c>
      <c r="O381" s="21">
        <f>$O$16</f>
        <v>0.125041534971747</v>
      </c>
      <c r="P381" s="43">
        <f t="shared" ref="P381:P389" si="339">PMT(O381/12,M381,-N381,0,0)</f>
        <v>1.6531111519497883E-2</v>
      </c>
      <c r="Q381" s="141">
        <f>M381-S381</f>
        <v>54</v>
      </c>
      <c r="R381" s="43">
        <f>PV(O381/12,Q381,-P381,0,0)</f>
        <v>0.68005599600709066</v>
      </c>
      <c r="S381" s="11">
        <f>12+12+12+6</f>
        <v>42</v>
      </c>
    </row>
    <row r="382" spans="2:19" x14ac:dyDescent="0.25">
      <c r="B382" s="16">
        <v>4</v>
      </c>
      <c r="C382" s="11" t="s">
        <v>13</v>
      </c>
      <c r="D382" s="139"/>
      <c r="E382" s="10">
        <f t="shared" ref="E382:E389" si="340">D349*R382</f>
        <v>0</v>
      </c>
      <c r="F382" s="134">
        <f t="shared" ref="F382:F389" si="341">$G$4-$F$4</f>
        <v>6.8409795166940318E-3</v>
      </c>
      <c r="G382" s="8">
        <f>IFERROR(VLOOKUP(B382,EFA!$AC$2:$AD$7,2,0),EFA!$AD$8)</f>
        <v>1.0241967921812636</v>
      </c>
      <c r="H382" s="24">
        <f>LGD!$D$4</f>
        <v>0.6</v>
      </c>
      <c r="I382" s="10">
        <f t="shared" ref="I382:I389" si="342">E382*F382*G382*H382</f>
        <v>0</v>
      </c>
      <c r="J382" s="41">
        <f t="shared" ref="J382:J389" si="343">1/((1+($O$16/12))^(M382-Q382))</f>
        <v>0.64701815217486369</v>
      </c>
      <c r="K382" s="274">
        <f t="shared" ref="K382:K389" si="344">I382*J382</f>
        <v>0</v>
      </c>
      <c r="M382" s="11">
        <v>96</v>
      </c>
      <c r="N382" s="11">
        <v>1</v>
      </c>
      <c r="O382" s="21">
        <f t="shared" ref="O382:O389" si="345">$O$16</f>
        <v>0.125041534971747</v>
      </c>
      <c r="P382" s="43">
        <f t="shared" si="339"/>
        <v>1.6531111519497883E-2</v>
      </c>
      <c r="Q382" s="141">
        <f t="shared" ref="Q382:Q389" si="346">M382-S382</f>
        <v>54</v>
      </c>
      <c r="R382" s="43">
        <f t="shared" ref="R382:R389" si="347">PV(O382/12,Q382,-P382,0,0)</f>
        <v>0.68005599600709066</v>
      </c>
      <c r="S382" s="11">
        <f t="shared" ref="S382:S389" si="348">12+12+12+6</f>
        <v>42</v>
      </c>
    </row>
    <row r="383" spans="2:19" x14ac:dyDescent="0.25">
      <c r="B383" s="16">
        <v>4</v>
      </c>
      <c r="C383" s="11" t="s">
        <v>14</v>
      </c>
      <c r="D383" s="139"/>
      <c r="E383" s="10">
        <f t="shared" si="340"/>
        <v>0</v>
      </c>
      <c r="F383" s="134">
        <f t="shared" si="341"/>
        <v>6.8409795166940318E-3</v>
      </c>
      <c r="G383" s="8">
        <f>IFERROR(VLOOKUP(B383,EFA!$AC$2:$AD$7,2,0),EFA!$AD$8)</f>
        <v>1.0241967921812636</v>
      </c>
      <c r="H383" s="24">
        <f>LGD!$D$5</f>
        <v>0.10763423667737435</v>
      </c>
      <c r="I383" s="10">
        <f t="shared" si="342"/>
        <v>0</v>
      </c>
      <c r="J383" s="41">
        <f t="shared" si="343"/>
        <v>0.64701815217486369</v>
      </c>
      <c r="K383" s="274">
        <f t="shared" si="344"/>
        <v>0</v>
      </c>
      <c r="M383" s="11">
        <v>96</v>
      </c>
      <c r="N383" s="11">
        <v>1</v>
      </c>
      <c r="O383" s="21">
        <f t="shared" si="345"/>
        <v>0.125041534971747</v>
      </c>
      <c r="P383" s="43">
        <f t="shared" si="339"/>
        <v>1.6531111519497883E-2</v>
      </c>
      <c r="Q383" s="141">
        <f t="shared" si="346"/>
        <v>54</v>
      </c>
      <c r="R383" s="43">
        <f t="shared" si="347"/>
        <v>0.68005599600709066</v>
      </c>
      <c r="S383" s="11">
        <f t="shared" si="348"/>
        <v>42</v>
      </c>
    </row>
    <row r="384" spans="2:19" x14ac:dyDescent="0.25">
      <c r="B384" s="16">
        <v>4</v>
      </c>
      <c r="C384" s="11" t="s">
        <v>15</v>
      </c>
      <c r="D384" s="139"/>
      <c r="E384" s="10">
        <f t="shared" si="340"/>
        <v>98155997.636789873</v>
      </c>
      <c r="F384" s="134">
        <f t="shared" si="341"/>
        <v>6.8409795166940318E-3</v>
      </c>
      <c r="G384" s="8">
        <f>IFERROR(VLOOKUP(B384,EFA!$AC$2:$AD$7,2,0),EFA!$AD$8)</f>
        <v>1.0241967921812636</v>
      </c>
      <c r="H384" s="24">
        <f>LGD!$D$6</f>
        <v>0.31756987991080204</v>
      </c>
      <c r="I384" s="10">
        <f t="shared" si="342"/>
        <v>218402.62185627711</v>
      </c>
      <c r="J384" s="41">
        <f t="shared" si="343"/>
        <v>0.64701815217486369</v>
      </c>
      <c r="K384" s="274">
        <f t="shared" si="344"/>
        <v>141310.46082359392</v>
      </c>
      <c r="M384" s="11">
        <v>96</v>
      </c>
      <c r="N384" s="11">
        <v>1</v>
      </c>
      <c r="O384" s="21">
        <f t="shared" si="345"/>
        <v>0.125041534971747</v>
      </c>
      <c r="P384" s="43">
        <f t="shared" si="339"/>
        <v>1.6531111519497883E-2</v>
      </c>
      <c r="Q384" s="141">
        <f t="shared" si="346"/>
        <v>54</v>
      </c>
      <c r="R384" s="43">
        <f t="shared" si="347"/>
        <v>0.68005599600709066</v>
      </c>
      <c r="S384" s="11">
        <f t="shared" si="348"/>
        <v>42</v>
      </c>
    </row>
    <row r="385" spans="2:19" x14ac:dyDescent="0.25">
      <c r="B385" s="16">
        <v>4</v>
      </c>
      <c r="C385" s="11" t="s">
        <v>16</v>
      </c>
      <c r="D385" s="139"/>
      <c r="E385" s="10">
        <f t="shared" si="340"/>
        <v>1745825.1929505286</v>
      </c>
      <c r="F385" s="134">
        <f t="shared" si="341"/>
        <v>6.8409795166940318E-3</v>
      </c>
      <c r="G385" s="8">
        <f>IFERROR(VLOOKUP(B385,EFA!$AC$2:$AD$7,2,0),EFA!$AD$8)</f>
        <v>1.0241967921812636</v>
      </c>
      <c r="H385" s="24">
        <f>LGD!$D$7</f>
        <v>0.35327139683478781</v>
      </c>
      <c r="I385" s="10">
        <f t="shared" si="342"/>
        <v>4321.2653286862214</v>
      </c>
      <c r="J385" s="41">
        <f t="shared" si="343"/>
        <v>0.64701815217486369</v>
      </c>
      <c r="K385" s="274">
        <f t="shared" si="344"/>
        <v>2795.9371080238639</v>
      </c>
      <c r="M385" s="11">
        <v>96</v>
      </c>
      <c r="N385" s="11">
        <v>1</v>
      </c>
      <c r="O385" s="21">
        <f t="shared" si="345"/>
        <v>0.125041534971747</v>
      </c>
      <c r="P385" s="43">
        <f t="shared" si="339"/>
        <v>1.6531111519497883E-2</v>
      </c>
      <c r="Q385" s="141">
        <f t="shared" si="346"/>
        <v>54</v>
      </c>
      <c r="R385" s="43">
        <f t="shared" si="347"/>
        <v>0.68005599600709066</v>
      </c>
      <c r="S385" s="11">
        <f t="shared" si="348"/>
        <v>42</v>
      </c>
    </row>
    <row r="386" spans="2:19" x14ac:dyDescent="0.25">
      <c r="B386" s="16">
        <v>4</v>
      </c>
      <c r="C386" s="11" t="s">
        <v>17</v>
      </c>
      <c r="D386" s="139"/>
      <c r="E386" s="10">
        <f t="shared" si="340"/>
        <v>0</v>
      </c>
      <c r="F386" s="134">
        <f t="shared" si="341"/>
        <v>6.8409795166940318E-3</v>
      </c>
      <c r="G386" s="8">
        <f>IFERROR(VLOOKUP(B386,EFA!$AC$2:$AD$7,2,0),EFA!$AD$8)</f>
        <v>1.0241967921812636</v>
      </c>
      <c r="H386" s="24">
        <f>LGD!$D$8</f>
        <v>4.6364209605119888E-2</v>
      </c>
      <c r="I386" s="10">
        <f t="shared" si="342"/>
        <v>0</v>
      </c>
      <c r="J386" s="41">
        <f t="shared" si="343"/>
        <v>0.64701815217486369</v>
      </c>
      <c r="K386" s="274">
        <f t="shared" si="344"/>
        <v>0</v>
      </c>
      <c r="M386" s="11">
        <v>96</v>
      </c>
      <c r="N386" s="11">
        <v>1</v>
      </c>
      <c r="O386" s="21">
        <f t="shared" si="345"/>
        <v>0.125041534971747</v>
      </c>
      <c r="P386" s="43">
        <f t="shared" si="339"/>
        <v>1.6531111519497883E-2</v>
      </c>
      <c r="Q386" s="141">
        <f t="shared" si="346"/>
        <v>54</v>
      </c>
      <c r="R386" s="43">
        <f t="shared" si="347"/>
        <v>0.68005599600709066</v>
      </c>
      <c r="S386" s="11">
        <f t="shared" si="348"/>
        <v>42</v>
      </c>
    </row>
    <row r="387" spans="2:19" x14ac:dyDescent="0.25">
      <c r="B387" s="16">
        <v>4</v>
      </c>
      <c r="C387" s="11" t="s">
        <v>18</v>
      </c>
      <c r="D387" s="139"/>
      <c r="E387" s="10" t="e">
        <f t="shared" si="340"/>
        <v>#N/A</v>
      </c>
      <c r="F387" s="134">
        <f t="shared" si="341"/>
        <v>6.8409795166940318E-3</v>
      </c>
      <c r="G387" s="8">
        <f>IFERROR(VLOOKUP(B387,EFA!$AC$2:$AD$7,2,0),EFA!$AD$8)</f>
        <v>1.0241967921812636</v>
      </c>
      <c r="H387" s="24">
        <f>LGD!$D$9</f>
        <v>0.5</v>
      </c>
      <c r="I387" s="10" t="e">
        <f t="shared" si="342"/>
        <v>#N/A</v>
      </c>
      <c r="J387" s="41">
        <f t="shared" si="343"/>
        <v>0.64701815217486369</v>
      </c>
      <c r="K387" s="274" t="e">
        <f t="shared" si="344"/>
        <v>#N/A</v>
      </c>
      <c r="M387" s="11">
        <v>96</v>
      </c>
      <c r="N387" s="11">
        <v>1</v>
      </c>
      <c r="O387" s="21">
        <f t="shared" si="345"/>
        <v>0.125041534971747</v>
      </c>
      <c r="P387" s="43">
        <f t="shared" si="339"/>
        <v>1.6531111519497883E-2</v>
      </c>
      <c r="Q387" s="141">
        <f t="shared" si="346"/>
        <v>54</v>
      </c>
      <c r="R387" s="43">
        <f t="shared" si="347"/>
        <v>0.68005599600709066</v>
      </c>
      <c r="S387" s="11">
        <f t="shared" si="348"/>
        <v>42</v>
      </c>
    </row>
    <row r="388" spans="2:19" x14ac:dyDescent="0.25">
      <c r="B388" s="16">
        <v>4</v>
      </c>
      <c r="C388" s="11" t="s">
        <v>19</v>
      </c>
      <c r="D388" s="139"/>
      <c r="E388" s="10">
        <f t="shared" si="340"/>
        <v>0</v>
      </c>
      <c r="F388" s="134">
        <f t="shared" si="341"/>
        <v>6.8409795166940318E-3</v>
      </c>
      <c r="G388" s="8">
        <f>IFERROR(VLOOKUP(B388,EFA!$AC$2:$AD$7,2,0),EFA!$AD$8)</f>
        <v>1.0241967921812636</v>
      </c>
      <c r="H388" s="24">
        <f>LGD!$D$10</f>
        <v>0.4</v>
      </c>
      <c r="I388" s="10">
        <f t="shared" si="342"/>
        <v>0</v>
      </c>
      <c r="J388" s="41">
        <f t="shared" si="343"/>
        <v>0.64701815217486369</v>
      </c>
      <c r="K388" s="274">
        <f t="shared" si="344"/>
        <v>0</v>
      </c>
      <c r="M388" s="11">
        <v>96</v>
      </c>
      <c r="N388" s="11">
        <v>1</v>
      </c>
      <c r="O388" s="21">
        <f t="shared" si="345"/>
        <v>0.125041534971747</v>
      </c>
      <c r="P388" s="43">
        <f t="shared" si="339"/>
        <v>1.6531111519497883E-2</v>
      </c>
      <c r="Q388" s="141">
        <f t="shared" si="346"/>
        <v>54</v>
      </c>
      <c r="R388" s="43">
        <f t="shared" si="347"/>
        <v>0.68005599600709066</v>
      </c>
      <c r="S388" s="11">
        <f t="shared" si="348"/>
        <v>42</v>
      </c>
    </row>
    <row r="389" spans="2:19" x14ac:dyDescent="0.25">
      <c r="B389" s="16">
        <v>4</v>
      </c>
      <c r="C389" s="11" t="s">
        <v>20</v>
      </c>
      <c r="D389" s="139"/>
      <c r="E389" s="10">
        <f t="shared" si="340"/>
        <v>0</v>
      </c>
      <c r="F389" s="134">
        <f t="shared" si="341"/>
        <v>6.8409795166940318E-3</v>
      </c>
      <c r="G389" s="8">
        <f>IFERROR(VLOOKUP(B389,EFA!$AC$2:$AD$7,2,0),EFA!$AD$8)</f>
        <v>1.0241967921812636</v>
      </c>
      <c r="H389" s="24">
        <f>LGD!$D$11</f>
        <v>0.6</v>
      </c>
      <c r="I389" s="10">
        <f t="shared" si="342"/>
        <v>0</v>
      </c>
      <c r="J389" s="41">
        <f t="shared" si="343"/>
        <v>0.64701815217486369</v>
      </c>
      <c r="K389" s="274">
        <f t="shared" si="344"/>
        <v>0</v>
      </c>
      <c r="M389" s="11">
        <v>96</v>
      </c>
      <c r="N389" s="11">
        <v>1</v>
      </c>
      <c r="O389" s="21">
        <f t="shared" si="345"/>
        <v>0.125041534971747</v>
      </c>
      <c r="P389" s="43">
        <f t="shared" si="339"/>
        <v>1.6531111519497883E-2</v>
      </c>
      <c r="Q389" s="141">
        <f t="shared" si="346"/>
        <v>54</v>
      </c>
      <c r="R389" s="43">
        <f t="shared" si="347"/>
        <v>0.68005599600709066</v>
      </c>
      <c r="S389" s="11">
        <f t="shared" si="348"/>
        <v>42</v>
      </c>
    </row>
    <row r="390" spans="2:19" x14ac:dyDescent="0.25">
      <c r="B390" s="16"/>
      <c r="C390" s="83"/>
      <c r="D390" s="84"/>
      <c r="E390" s="84"/>
      <c r="F390" s="85"/>
      <c r="G390" s="86"/>
      <c r="H390" s="87"/>
      <c r="I390" s="84"/>
      <c r="J390" s="88"/>
      <c r="K390" s="84"/>
      <c r="M390" s="68"/>
      <c r="N390" s="68"/>
      <c r="O390" s="89"/>
      <c r="P390" s="90"/>
      <c r="Q390" s="68"/>
      <c r="R390" s="90"/>
      <c r="S390" s="68"/>
    </row>
    <row r="391" spans="2:19" x14ac:dyDescent="0.25">
      <c r="B391" t="s">
        <v>68</v>
      </c>
      <c r="C391" s="40" t="s">
        <v>9</v>
      </c>
      <c r="D391" s="40">
        <v>8</v>
      </c>
      <c r="E391" s="44" t="s">
        <v>26</v>
      </c>
      <c r="F391" s="44" t="s">
        <v>39</v>
      </c>
      <c r="G391" s="44" t="s">
        <v>27</v>
      </c>
      <c r="H391" s="44" t="s">
        <v>28</v>
      </c>
      <c r="I391" s="44" t="s">
        <v>29</v>
      </c>
      <c r="J391" s="44" t="s">
        <v>30</v>
      </c>
      <c r="K391" s="42" t="s">
        <v>31</v>
      </c>
      <c r="M391" s="42" t="s">
        <v>32</v>
      </c>
      <c r="N391" s="42" t="s">
        <v>33</v>
      </c>
      <c r="O391" s="42" t="s">
        <v>34</v>
      </c>
      <c r="P391" s="42" t="s">
        <v>35</v>
      </c>
      <c r="Q391" s="42" t="s">
        <v>36</v>
      </c>
      <c r="R391" s="42" t="s">
        <v>37</v>
      </c>
      <c r="S391" s="42" t="s">
        <v>38</v>
      </c>
    </row>
    <row r="392" spans="2:19" x14ac:dyDescent="0.25">
      <c r="B392" s="16">
        <v>5</v>
      </c>
      <c r="C392" s="11" t="s">
        <v>12</v>
      </c>
      <c r="D392" s="139"/>
      <c r="E392" s="10">
        <f>D348*R392</f>
        <v>0</v>
      </c>
      <c r="F392" s="134">
        <f>$H$4-$G$4</f>
        <v>4.4953534263209305E-3</v>
      </c>
      <c r="G392" s="8">
        <f>IFERROR(VLOOKUP(B392,EFA!$AC$2:$AD$7,2,0),EFA!$AD$8)</f>
        <v>1.0319245803723991</v>
      </c>
      <c r="H392" s="24">
        <f>LGD!$D$3</f>
        <v>0</v>
      </c>
      <c r="I392" s="10">
        <f>E392*F392*G392*H392</f>
        <v>0</v>
      </c>
      <c r="J392" s="41">
        <f>1/((1+($O$16/12))^(M392-Q392))</f>
        <v>0.57133732605149445</v>
      </c>
      <c r="K392" s="274">
        <f>I392*J392</f>
        <v>0</v>
      </c>
      <c r="M392" s="11">
        <v>96</v>
      </c>
      <c r="N392" s="11">
        <v>1</v>
      </c>
      <c r="O392" s="21">
        <f>$O$16</f>
        <v>0.125041534971747</v>
      </c>
      <c r="P392" s="43">
        <f t="shared" ref="P392:P400" si="349">PMT(O392/12,M392,-N392,0,0)</f>
        <v>1.6531111519497883E-2</v>
      </c>
      <c r="Q392" s="141">
        <f>M392-S392</f>
        <v>42</v>
      </c>
      <c r="R392" s="43">
        <f>PV(O392/12,Q392,-P392,0,0)</f>
        <v>0.55999142608806385</v>
      </c>
      <c r="S392" s="11">
        <f>12+12+12+12+6</f>
        <v>54</v>
      </c>
    </row>
    <row r="393" spans="2:19" x14ac:dyDescent="0.25">
      <c r="B393" s="16">
        <v>5</v>
      </c>
      <c r="C393" s="11" t="s">
        <v>13</v>
      </c>
      <c r="D393" s="139"/>
      <c r="E393" s="10">
        <f t="shared" ref="E393:E400" si="350">D349*R393</f>
        <v>0</v>
      </c>
      <c r="F393" s="134">
        <f t="shared" ref="F393:F400" si="351">$H$4-$G$4</f>
        <v>4.4953534263209305E-3</v>
      </c>
      <c r="G393" s="8">
        <f>IFERROR(VLOOKUP(B393,EFA!$AC$2:$AD$7,2,0),EFA!$AD$8)</f>
        <v>1.0319245803723991</v>
      </c>
      <c r="H393" s="24">
        <f>LGD!$D$4</f>
        <v>0.6</v>
      </c>
      <c r="I393" s="10">
        <f t="shared" ref="I393:I400" si="352">E393*F393*G393*H393</f>
        <v>0</v>
      </c>
      <c r="J393" s="41">
        <f t="shared" ref="J393:J400" si="353">1/((1+($O$16/12))^(M393-Q393))</f>
        <v>0.57133732605149445</v>
      </c>
      <c r="K393" s="274">
        <f t="shared" ref="K393:K400" si="354">I393*J393</f>
        <v>0</v>
      </c>
      <c r="M393" s="11">
        <v>96</v>
      </c>
      <c r="N393" s="11">
        <v>1</v>
      </c>
      <c r="O393" s="21">
        <f t="shared" ref="O393:O400" si="355">$O$16</f>
        <v>0.125041534971747</v>
      </c>
      <c r="P393" s="43">
        <f t="shared" si="349"/>
        <v>1.6531111519497883E-2</v>
      </c>
      <c r="Q393" s="141">
        <f t="shared" ref="Q393:Q400" si="356">M393-S393</f>
        <v>42</v>
      </c>
      <c r="R393" s="43">
        <f t="shared" ref="R393:R400" si="357">PV(O393/12,Q393,-P393,0,0)</f>
        <v>0.55999142608806385</v>
      </c>
      <c r="S393" s="11">
        <f t="shared" ref="S393:S400" si="358">12+12+12+12+6</f>
        <v>54</v>
      </c>
    </row>
    <row r="394" spans="2:19" x14ac:dyDescent="0.25">
      <c r="B394" s="16">
        <v>5</v>
      </c>
      <c r="C394" s="11" t="s">
        <v>14</v>
      </c>
      <c r="D394" s="139"/>
      <c r="E394" s="10">
        <f t="shared" si="350"/>
        <v>0</v>
      </c>
      <c r="F394" s="134">
        <f t="shared" si="351"/>
        <v>4.4953534263209305E-3</v>
      </c>
      <c r="G394" s="8">
        <f>IFERROR(VLOOKUP(B394,EFA!$AC$2:$AD$7,2,0),EFA!$AD$8)</f>
        <v>1.0319245803723991</v>
      </c>
      <c r="H394" s="24">
        <f>LGD!$D$5</f>
        <v>0.10763423667737435</v>
      </c>
      <c r="I394" s="10">
        <f t="shared" si="352"/>
        <v>0</v>
      </c>
      <c r="J394" s="41">
        <f t="shared" si="353"/>
        <v>0.57133732605149445</v>
      </c>
      <c r="K394" s="274">
        <f t="shared" si="354"/>
        <v>0</v>
      </c>
      <c r="M394" s="11">
        <v>96</v>
      </c>
      <c r="N394" s="11">
        <v>1</v>
      </c>
      <c r="O394" s="21">
        <f t="shared" si="355"/>
        <v>0.125041534971747</v>
      </c>
      <c r="P394" s="43">
        <f t="shared" si="349"/>
        <v>1.6531111519497883E-2</v>
      </c>
      <c r="Q394" s="141">
        <f t="shared" si="356"/>
        <v>42</v>
      </c>
      <c r="R394" s="43">
        <f t="shared" si="357"/>
        <v>0.55999142608806385</v>
      </c>
      <c r="S394" s="11">
        <f t="shared" si="358"/>
        <v>54</v>
      </c>
    </row>
    <row r="395" spans="2:19" x14ac:dyDescent="0.25">
      <c r="B395" s="16">
        <v>5</v>
      </c>
      <c r="C395" s="11" t="s">
        <v>15</v>
      </c>
      <c r="D395" s="139"/>
      <c r="E395" s="10">
        <f t="shared" si="350"/>
        <v>80826457.55416511</v>
      </c>
      <c r="F395" s="134">
        <f t="shared" si="351"/>
        <v>4.4953534263209305E-3</v>
      </c>
      <c r="G395" s="8">
        <f>IFERROR(VLOOKUP(B395,EFA!$AC$2:$AD$7,2,0),EFA!$AD$8)</f>
        <v>1.0319245803723991</v>
      </c>
      <c r="H395" s="24">
        <f>LGD!$D$6</f>
        <v>0.31756987991080204</v>
      </c>
      <c r="I395" s="10">
        <f t="shared" si="352"/>
        <v>119070.62934802887</v>
      </c>
      <c r="J395" s="41">
        <f t="shared" si="353"/>
        <v>0.57133732605149445</v>
      </c>
      <c r="K395" s="274">
        <f t="shared" si="354"/>
        <v>68029.494982971417</v>
      </c>
      <c r="M395" s="11">
        <v>96</v>
      </c>
      <c r="N395" s="11">
        <v>1</v>
      </c>
      <c r="O395" s="21">
        <f t="shared" si="355"/>
        <v>0.125041534971747</v>
      </c>
      <c r="P395" s="43">
        <f t="shared" si="349"/>
        <v>1.6531111519497883E-2</v>
      </c>
      <c r="Q395" s="141">
        <f t="shared" si="356"/>
        <v>42</v>
      </c>
      <c r="R395" s="43">
        <f t="shared" si="357"/>
        <v>0.55999142608806385</v>
      </c>
      <c r="S395" s="11">
        <f t="shared" si="358"/>
        <v>54</v>
      </c>
    </row>
    <row r="396" spans="2:19" x14ac:dyDescent="0.25">
      <c r="B396" s="16">
        <v>5</v>
      </c>
      <c r="C396" s="11" t="s">
        <v>16</v>
      </c>
      <c r="D396" s="139"/>
      <c r="E396" s="10">
        <f t="shared" si="350"/>
        <v>1437597.999636845</v>
      </c>
      <c r="F396" s="134">
        <f t="shared" si="351"/>
        <v>4.4953534263209305E-3</v>
      </c>
      <c r="G396" s="8">
        <f>IFERROR(VLOOKUP(B396,EFA!$AC$2:$AD$7,2,0),EFA!$AD$8)</f>
        <v>1.0319245803723991</v>
      </c>
      <c r="H396" s="24">
        <f>LGD!$D$7</f>
        <v>0.35327139683478781</v>
      </c>
      <c r="I396" s="10">
        <f t="shared" si="352"/>
        <v>2355.9047867341201</v>
      </c>
      <c r="J396" s="41">
        <f t="shared" si="353"/>
        <v>0.57133732605149445</v>
      </c>
      <c r="K396" s="274">
        <f t="shared" si="354"/>
        <v>1346.0163412845884</v>
      </c>
      <c r="M396" s="11">
        <v>96</v>
      </c>
      <c r="N396" s="11">
        <v>1</v>
      </c>
      <c r="O396" s="21">
        <f t="shared" si="355"/>
        <v>0.125041534971747</v>
      </c>
      <c r="P396" s="43">
        <f t="shared" si="349"/>
        <v>1.6531111519497883E-2</v>
      </c>
      <c r="Q396" s="141">
        <f t="shared" si="356"/>
        <v>42</v>
      </c>
      <c r="R396" s="43">
        <f t="shared" si="357"/>
        <v>0.55999142608806385</v>
      </c>
      <c r="S396" s="11">
        <f t="shared" si="358"/>
        <v>54</v>
      </c>
    </row>
    <row r="397" spans="2:19" x14ac:dyDescent="0.25">
      <c r="B397" s="16">
        <v>5</v>
      </c>
      <c r="C397" s="11" t="s">
        <v>17</v>
      </c>
      <c r="D397" s="139"/>
      <c r="E397" s="10">
        <f t="shared" si="350"/>
        <v>0</v>
      </c>
      <c r="F397" s="134">
        <f t="shared" si="351"/>
        <v>4.4953534263209305E-3</v>
      </c>
      <c r="G397" s="8">
        <f>IFERROR(VLOOKUP(B397,EFA!$AC$2:$AD$7,2,0),EFA!$AD$8)</f>
        <v>1.0319245803723991</v>
      </c>
      <c r="H397" s="24">
        <f>LGD!$D$8</f>
        <v>4.6364209605119888E-2</v>
      </c>
      <c r="I397" s="10">
        <f t="shared" si="352"/>
        <v>0</v>
      </c>
      <c r="J397" s="41">
        <f t="shared" si="353"/>
        <v>0.57133732605149445</v>
      </c>
      <c r="K397" s="274">
        <f t="shared" si="354"/>
        <v>0</v>
      </c>
      <c r="M397" s="11">
        <v>96</v>
      </c>
      <c r="N397" s="11">
        <v>1</v>
      </c>
      <c r="O397" s="21">
        <f t="shared" si="355"/>
        <v>0.125041534971747</v>
      </c>
      <c r="P397" s="43">
        <f t="shared" si="349"/>
        <v>1.6531111519497883E-2</v>
      </c>
      <c r="Q397" s="141">
        <f t="shared" si="356"/>
        <v>42</v>
      </c>
      <c r="R397" s="43">
        <f t="shared" si="357"/>
        <v>0.55999142608806385</v>
      </c>
      <c r="S397" s="11">
        <f t="shared" si="358"/>
        <v>54</v>
      </c>
    </row>
    <row r="398" spans="2:19" x14ac:dyDescent="0.25">
      <c r="B398" s="16">
        <v>5</v>
      </c>
      <c r="C398" s="11" t="s">
        <v>18</v>
      </c>
      <c r="D398" s="139"/>
      <c r="E398" s="10" t="e">
        <f t="shared" si="350"/>
        <v>#N/A</v>
      </c>
      <c r="F398" s="134">
        <f t="shared" si="351"/>
        <v>4.4953534263209305E-3</v>
      </c>
      <c r="G398" s="8">
        <f>IFERROR(VLOOKUP(B398,EFA!$AC$2:$AD$7,2,0),EFA!$AD$8)</f>
        <v>1.0319245803723991</v>
      </c>
      <c r="H398" s="24">
        <f>LGD!$D$9</f>
        <v>0.5</v>
      </c>
      <c r="I398" s="10" t="e">
        <f t="shared" si="352"/>
        <v>#N/A</v>
      </c>
      <c r="J398" s="41">
        <f t="shared" si="353"/>
        <v>0.57133732605149445</v>
      </c>
      <c r="K398" s="274" t="e">
        <f t="shared" si="354"/>
        <v>#N/A</v>
      </c>
      <c r="M398" s="11">
        <v>96</v>
      </c>
      <c r="N398" s="11">
        <v>1</v>
      </c>
      <c r="O398" s="21">
        <f t="shared" si="355"/>
        <v>0.125041534971747</v>
      </c>
      <c r="P398" s="43">
        <f t="shared" si="349"/>
        <v>1.6531111519497883E-2</v>
      </c>
      <c r="Q398" s="141">
        <f t="shared" si="356"/>
        <v>42</v>
      </c>
      <c r="R398" s="43">
        <f t="shared" si="357"/>
        <v>0.55999142608806385</v>
      </c>
      <c r="S398" s="11">
        <f t="shared" si="358"/>
        <v>54</v>
      </c>
    </row>
    <row r="399" spans="2:19" x14ac:dyDescent="0.25">
      <c r="B399" s="16">
        <v>5</v>
      </c>
      <c r="C399" s="11" t="s">
        <v>19</v>
      </c>
      <c r="D399" s="139"/>
      <c r="E399" s="10">
        <f t="shared" si="350"/>
        <v>0</v>
      </c>
      <c r="F399" s="134">
        <f t="shared" si="351"/>
        <v>4.4953534263209305E-3</v>
      </c>
      <c r="G399" s="8">
        <f>IFERROR(VLOOKUP(B399,EFA!$AC$2:$AD$7,2,0),EFA!$AD$8)</f>
        <v>1.0319245803723991</v>
      </c>
      <c r="H399" s="24">
        <f>LGD!$D$10</f>
        <v>0.4</v>
      </c>
      <c r="I399" s="10">
        <f t="shared" si="352"/>
        <v>0</v>
      </c>
      <c r="J399" s="41">
        <f t="shared" si="353"/>
        <v>0.57133732605149445</v>
      </c>
      <c r="K399" s="274">
        <f t="shared" si="354"/>
        <v>0</v>
      </c>
      <c r="M399" s="11">
        <v>96</v>
      </c>
      <c r="N399" s="11">
        <v>1</v>
      </c>
      <c r="O399" s="21">
        <f t="shared" si="355"/>
        <v>0.125041534971747</v>
      </c>
      <c r="P399" s="43">
        <f t="shared" si="349"/>
        <v>1.6531111519497883E-2</v>
      </c>
      <c r="Q399" s="141">
        <f t="shared" si="356"/>
        <v>42</v>
      </c>
      <c r="R399" s="43">
        <f t="shared" si="357"/>
        <v>0.55999142608806385</v>
      </c>
      <c r="S399" s="11">
        <f t="shared" si="358"/>
        <v>54</v>
      </c>
    </row>
    <row r="400" spans="2:19" x14ac:dyDescent="0.25">
      <c r="B400" s="16">
        <v>5</v>
      </c>
      <c r="C400" s="11" t="s">
        <v>20</v>
      </c>
      <c r="D400" s="139"/>
      <c r="E400" s="10">
        <f t="shared" si="350"/>
        <v>0</v>
      </c>
      <c r="F400" s="134">
        <f t="shared" si="351"/>
        <v>4.4953534263209305E-3</v>
      </c>
      <c r="G400" s="8">
        <f>IFERROR(VLOOKUP(B400,EFA!$AC$2:$AD$7,2,0),EFA!$AD$8)</f>
        <v>1.0319245803723991</v>
      </c>
      <c r="H400" s="24">
        <f>LGD!$D$11</f>
        <v>0.6</v>
      </c>
      <c r="I400" s="10">
        <f t="shared" si="352"/>
        <v>0</v>
      </c>
      <c r="J400" s="41">
        <f t="shared" si="353"/>
        <v>0.57133732605149445</v>
      </c>
      <c r="K400" s="274">
        <f t="shared" si="354"/>
        <v>0</v>
      </c>
      <c r="M400" s="11">
        <v>96</v>
      </c>
      <c r="N400" s="11">
        <v>1</v>
      </c>
      <c r="O400" s="21">
        <f t="shared" si="355"/>
        <v>0.125041534971747</v>
      </c>
      <c r="P400" s="43">
        <f t="shared" si="349"/>
        <v>1.6531111519497883E-2</v>
      </c>
      <c r="Q400" s="141">
        <f t="shared" si="356"/>
        <v>42</v>
      </c>
      <c r="R400" s="43">
        <f t="shared" si="357"/>
        <v>0.55999142608806385</v>
      </c>
      <c r="S400" s="11">
        <f t="shared" si="358"/>
        <v>54</v>
      </c>
    </row>
    <row r="401" spans="2:19" x14ac:dyDescent="0.25">
      <c r="B401" s="16"/>
      <c r="C401" s="83"/>
      <c r="D401" s="84"/>
      <c r="E401" s="84"/>
      <c r="F401" s="85"/>
      <c r="G401" s="86"/>
      <c r="H401" s="87"/>
      <c r="I401" s="84"/>
      <c r="J401" s="88"/>
      <c r="K401" s="84"/>
      <c r="M401" s="68"/>
      <c r="N401" s="68"/>
      <c r="O401" s="89"/>
      <c r="P401" s="90"/>
      <c r="Q401" s="68"/>
      <c r="R401" s="90"/>
      <c r="S401" s="68"/>
    </row>
    <row r="402" spans="2:19" x14ac:dyDescent="0.25">
      <c r="B402" t="s">
        <v>68</v>
      </c>
      <c r="C402" s="40" t="s">
        <v>9</v>
      </c>
      <c r="D402" s="40">
        <v>8</v>
      </c>
      <c r="E402" s="44" t="s">
        <v>26</v>
      </c>
      <c r="F402" s="44" t="s">
        <v>39</v>
      </c>
      <c r="G402" s="44" t="s">
        <v>27</v>
      </c>
      <c r="H402" s="44" t="s">
        <v>28</v>
      </c>
      <c r="I402" s="44" t="s">
        <v>29</v>
      </c>
      <c r="J402" s="44" t="s">
        <v>30</v>
      </c>
      <c r="K402" s="42" t="s">
        <v>31</v>
      </c>
      <c r="M402" s="42" t="s">
        <v>32</v>
      </c>
      <c r="N402" s="42" t="s">
        <v>33</v>
      </c>
      <c r="O402" s="42" t="s">
        <v>34</v>
      </c>
      <c r="P402" s="42" t="s">
        <v>35</v>
      </c>
      <c r="Q402" s="42" t="s">
        <v>36</v>
      </c>
      <c r="R402" s="42" t="s">
        <v>37</v>
      </c>
      <c r="S402" s="42" t="s">
        <v>38</v>
      </c>
    </row>
    <row r="403" spans="2:19" x14ac:dyDescent="0.25">
      <c r="B403" s="16">
        <v>6</v>
      </c>
      <c r="C403" s="11" t="s">
        <v>12</v>
      </c>
      <c r="D403" s="139"/>
      <c r="E403" s="10">
        <f>D348*R403</f>
        <v>0</v>
      </c>
      <c r="F403" s="134">
        <f>$I$4-$H$4</f>
        <v>0.26248140881722226</v>
      </c>
      <c r="G403" s="8">
        <f>IFERROR(VLOOKUP(B403,EFA!$AC$2:$AD$7,2,0),EFA!$AD$8)</f>
        <v>1.0319245803723991</v>
      </c>
      <c r="H403" s="24">
        <f>LGD!$D$3</f>
        <v>0</v>
      </c>
      <c r="I403" s="10">
        <f>E403*F403*G403*H403</f>
        <v>0</v>
      </c>
      <c r="J403" s="41">
        <f>1/((1+($O$16/12))^(M403-Q403))</f>
        <v>0.50450878239263264</v>
      </c>
      <c r="K403" s="274">
        <f>I403*J403</f>
        <v>0</v>
      </c>
      <c r="M403" s="11">
        <v>96</v>
      </c>
      <c r="N403" s="11">
        <v>1</v>
      </c>
      <c r="O403" s="21">
        <f>$O$16</f>
        <v>0.125041534971747</v>
      </c>
      <c r="P403" s="43">
        <f t="shared" ref="P403:P411" si="359">PMT(O403/12,M403,-N403,0,0)</f>
        <v>1.6531111519497883E-2</v>
      </c>
      <c r="Q403" s="141">
        <f>M403-S403</f>
        <v>30</v>
      </c>
      <c r="R403" s="43">
        <f>PV(O403/12,Q403,-P403,0,0)</f>
        <v>0.42402279139802623</v>
      </c>
      <c r="S403" s="11">
        <f>12+12+12+12+12+6</f>
        <v>66</v>
      </c>
    </row>
    <row r="404" spans="2:19" x14ac:dyDescent="0.25">
      <c r="B404" s="16">
        <v>6</v>
      </c>
      <c r="C404" s="11" t="s">
        <v>13</v>
      </c>
      <c r="D404" s="139"/>
      <c r="E404" s="10">
        <f t="shared" ref="E404:E411" si="360">D349*R404</f>
        <v>0</v>
      </c>
      <c r="F404" s="134">
        <f t="shared" ref="F404:F411" si="361">$I$4-$H$4</f>
        <v>0.26248140881722226</v>
      </c>
      <c r="G404" s="8">
        <f>IFERROR(VLOOKUP(B404,EFA!$AC$2:$AD$7,2,0),EFA!$AD$8)</f>
        <v>1.0319245803723991</v>
      </c>
      <c r="H404" s="24">
        <f>LGD!$D$4</f>
        <v>0.6</v>
      </c>
      <c r="I404" s="10">
        <f t="shared" ref="I404:I411" si="362">E404*F404*G404*H404</f>
        <v>0</v>
      </c>
      <c r="J404" s="41">
        <f t="shared" ref="J404:J411" si="363">1/((1+($O$16/12))^(M404-Q404))</f>
        <v>0.50450878239263264</v>
      </c>
      <c r="K404" s="274">
        <f t="shared" ref="K404:K411" si="364">I404*J404</f>
        <v>0</v>
      </c>
      <c r="M404" s="11">
        <v>96</v>
      </c>
      <c r="N404" s="11">
        <v>1</v>
      </c>
      <c r="O404" s="21">
        <f t="shared" ref="O404:O411" si="365">$O$16</f>
        <v>0.125041534971747</v>
      </c>
      <c r="P404" s="43">
        <f t="shared" si="359"/>
        <v>1.6531111519497883E-2</v>
      </c>
      <c r="Q404" s="141">
        <f t="shared" ref="Q404:Q411" si="366">M404-S404</f>
        <v>30</v>
      </c>
      <c r="R404" s="43">
        <f t="shared" ref="R404:R411" si="367">PV(O404/12,Q404,-P404,0,0)</f>
        <v>0.42402279139802623</v>
      </c>
      <c r="S404" s="11">
        <f t="shared" ref="S404:S411" si="368">12+12+12+12+12+6</f>
        <v>66</v>
      </c>
    </row>
    <row r="405" spans="2:19" x14ac:dyDescent="0.25">
      <c r="B405" s="16">
        <v>6</v>
      </c>
      <c r="C405" s="11" t="s">
        <v>14</v>
      </c>
      <c r="D405" s="139"/>
      <c r="E405" s="10">
        <f t="shared" si="360"/>
        <v>0</v>
      </c>
      <c r="F405" s="134">
        <f t="shared" si="361"/>
        <v>0.26248140881722226</v>
      </c>
      <c r="G405" s="8">
        <f>IFERROR(VLOOKUP(B405,EFA!$AC$2:$AD$7,2,0),EFA!$AD$8)</f>
        <v>1.0319245803723991</v>
      </c>
      <c r="H405" s="24">
        <f>LGD!$D$5</f>
        <v>0.10763423667737435</v>
      </c>
      <c r="I405" s="10">
        <f t="shared" si="362"/>
        <v>0</v>
      </c>
      <c r="J405" s="41">
        <f t="shared" si="363"/>
        <v>0.50450878239263264</v>
      </c>
      <c r="K405" s="274">
        <f t="shared" si="364"/>
        <v>0</v>
      </c>
      <c r="M405" s="11">
        <v>96</v>
      </c>
      <c r="N405" s="11">
        <v>1</v>
      </c>
      <c r="O405" s="21">
        <f t="shared" si="365"/>
        <v>0.125041534971747</v>
      </c>
      <c r="P405" s="43">
        <f t="shared" si="359"/>
        <v>1.6531111519497883E-2</v>
      </c>
      <c r="Q405" s="141">
        <f t="shared" si="366"/>
        <v>30</v>
      </c>
      <c r="R405" s="43">
        <f t="shared" si="367"/>
        <v>0.42402279139802623</v>
      </c>
      <c r="S405" s="11">
        <f t="shared" si="368"/>
        <v>66</v>
      </c>
    </row>
    <row r="406" spans="2:19" x14ac:dyDescent="0.25">
      <c r="B406" s="16">
        <v>6</v>
      </c>
      <c r="C406" s="11" t="s">
        <v>15</v>
      </c>
      <c r="D406" s="139"/>
      <c r="E406" s="10">
        <f t="shared" si="360"/>
        <v>61201401.582783416</v>
      </c>
      <c r="F406" s="134">
        <f t="shared" si="361"/>
        <v>0.26248140881722226</v>
      </c>
      <c r="G406" s="8">
        <f>IFERROR(VLOOKUP(B406,EFA!$AC$2:$AD$7,2,0),EFA!$AD$8)</f>
        <v>1.0319245803723991</v>
      </c>
      <c r="H406" s="24">
        <f>LGD!$D$6</f>
        <v>0.31756987991080204</v>
      </c>
      <c r="I406" s="10">
        <f t="shared" si="362"/>
        <v>5264379.3722285628</v>
      </c>
      <c r="J406" s="41">
        <f t="shared" si="363"/>
        <v>0.50450878239263264</v>
      </c>
      <c r="K406" s="274">
        <f t="shared" si="364"/>
        <v>2655925.6271359241</v>
      </c>
      <c r="M406" s="11">
        <v>96</v>
      </c>
      <c r="N406" s="11">
        <v>1</v>
      </c>
      <c r="O406" s="21">
        <f t="shared" si="365"/>
        <v>0.125041534971747</v>
      </c>
      <c r="P406" s="43">
        <f t="shared" si="359"/>
        <v>1.6531111519497883E-2</v>
      </c>
      <c r="Q406" s="141">
        <f t="shared" si="366"/>
        <v>30</v>
      </c>
      <c r="R406" s="43">
        <f t="shared" si="367"/>
        <v>0.42402279139802623</v>
      </c>
      <c r="S406" s="11">
        <f t="shared" si="368"/>
        <v>66</v>
      </c>
    </row>
    <row r="407" spans="2:19" x14ac:dyDescent="0.25">
      <c r="B407" s="16">
        <v>6</v>
      </c>
      <c r="C407" s="11" t="s">
        <v>16</v>
      </c>
      <c r="D407" s="139"/>
      <c r="E407" s="10">
        <f t="shared" si="360"/>
        <v>1088542.2317490492</v>
      </c>
      <c r="F407" s="134">
        <f t="shared" si="361"/>
        <v>0.26248140881722226</v>
      </c>
      <c r="G407" s="8">
        <f>IFERROR(VLOOKUP(B407,EFA!$AC$2:$AD$7,2,0),EFA!$AD$8)</f>
        <v>1.0319245803723991</v>
      </c>
      <c r="H407" s="24">
        <f>LGD!$D$7</f>
        <v>0.35327139683478781</v>
      </c>
      <c r="I407" s="10">
        <f t="shared" si="362"/>
        <v>104159.83043112174</v>
      </c>
      <c r="J407" s="41">
        <f t="shared" si="363"/>
        <v>0.50450878239263264</v>
      </c>
      <c r="K407" s="274">
        <f t="shared" si="364"/>
        <v>52549.549225028313</v>
      </c>
      <c r="M407" s="11">
        <v>96</v>
      </c>
      <c r="N407" s="11">
        <v>1</v>
      </c>
      <c r="O407" s="21">
        <f t="shared" si="365"/>
        <v>0.125041534971747</v>
      </c>
      <c r="P407" s="43">
        <f t="shared" si="359"/>
        <v>1.6531111519497883E-2</v>
      </c>
      <c r="Q407" s="141">
        <f t="shared" si="366"/>
        <v>30</v>
      </c>
      <c r="R407" s="43">
        <f t="shared" si="367"/>
        <v>0.42402279139802623</v>
      </c>
      <c r="S407" s="11">
        <f t="shared" si="368"/>
        <v>66</v>
      </c>
    </row>
    <row r="408" spans="2:19" x14ac:dyDescent="0.25">
      <c r="B408" s="16">
        <v>6</v>
      </c>
      <c r="C408" s="11" t="s">
        <v>17</v>
      </c>
      <c r="D408" s="139"/>
      <c r="E408" s="10">
        <f t="shared" si="360"/>
        <v>0</v>
      </c>
      <c r="F408" s="134">
        <f t="shared" si="361"/>
        <v>0.26248140881722226</v>
      </c>
      <c r="G408" s="8">
        <f>IFERROR(VLOOKUP(B408,EFA!$AC$2:$AD$7,2,0),EFA!$AD$8)</f>
        <v>1.0319245803723991</v>
      </c>
      <c r="H408" s="24">
        <f>LGD!$D$8</f>
        <v>4.6364209605119888E-2</v>
      </c>
      <c r="I408" s="10">
        <f t="shared" si="362"/>
        <v>0</v>
      </c>
      <c r="J408" s="41">
        <f t="shared" si="363"/>
        <v>0.50450878239263264</v>
      </c>
      <c r="K408" s="274">
        <f t="shared" si="364"/>
        <v>0</v>
      </c>
      <c r="M408" s="11">
        <v>96</v>
      </c>
      <c r="N408" s="11">
        <v>1</v>
      </c>
      <c r="O408" s="21">
        <f t="shared" si="365"/>
        <v>0.125041534971747</v>
      </c>
      <c r="P408" s="43">
        <f t="shared" si="359"/>
        <v>1.6531111519497883E-2</v>
      </c>
      <c r="Q408" s="141">
        <f t="shared" si="366"/>
        <v>30</v>
      </c>
      <c r="R408" s="43">
        <f t="shared" si="367"/>
        <v>0.42402279139802623</v>
      </c>
      <c r="S408" s="11">
        <f t="shared" si="368"/>
        <v>66</v>
      </c>
    </row>
    <row r="409" spans="2:19" x14ac:dyDescent="0.25">
      <c r="B409" s="16">
        <v>6</v>
      </c>
      <c r="C409" s="11" t="s">
        <v>18</v>
      </c>
      <c r="D409" s="139"/>
      <c r="E409" s="10" t="e">
        <f t="shared" si="360"/>
        <v>#N/A</v>
      </c>
      <c r="F409" s="134">
        <f t="shared" si="361"/>
        <v>0.26248140881722226</v>
      </c>
      <c r="G409" s="8">
        <f>IFERROR(VLOOKUP(B409,EFA!$AC$2:$AD$7,2,0),EFA!$AD$8)</f>
        <v>1.0319245803723991</v>
      </c>
      <c r="H409" s="24">
        <f>LGD!$D$9</f>
        <v>0.5</v>
      </c>
      <c r="I409" s="10" t="e">
        <f t="shared" si="362"/>
        <v>#N/A</v>
      </c>
      <c r="J409" s="41">
        <f t="shared" si="363"/>
        <v>0.50450878239263264</v>
      </c>
      <c r="K409" s="274" t="e">
        <f t="shared" si="364"/>
        <v>#N/A</v>
      </c>
      <c r="M409" s="11">
        <v>96</v>
      </c>
      <c r="N409" s="11">
        <v>1</v>
      </c>
      <c r="O409" s="21">
        <f t="shared" si="365"/>
        <v>0.125041534971747</v>
      </c>
      <c r="P409" s="43">
        <f t="shared" si="359"/>
        <v>1.6531111519497883E-2</v>
      </c>
      <c r="Q409" s="141">
        <f t="shared" si="366"/>
        <v>30</v>
      </c>
      <c r="R409" s="43">
        <f t="shared" si="367"/>
        <v>0.42402279139802623</v>
      </c>
      <c r="S409" s="11">
        <f t="shared" si="368"/>
        <v>66</v>
      </c>
    </row>
    <row r="410" spans="2:19" x14ac:dyDescent="0.25">
      <c r="B410" s="16">
        <v>6</v>
      </c>
      <c r="C410" s="11" t="s">
        <v>19</v>
      </c>
      <c r="D410" s="139"/>
      <c r="E410" s="10">
        <f t="shared" si="360"/>
        <v>0</v>
      </c>
      <c r="F410" s="134">
        <f t="shared" si="361"/>
        <v>0.26248140881722226</v>
      </c>
      <c r="G410" s="8">
        <f>IFERROR(VLOOKUP(B410,EFA!$AC$2:$AD$7,2,0),EFA!$AD$8)</f>
        <v>1.0319245803723991</v>
      </c>
      <c r="H410" s="24">
        <f>LGD!$D$10</f>
        <v>0.4</v>
      </c>
      <c r="I410" s="10">
        <f t="shared" si="362"/>
        <v>0</v>
      </c>
      <c r="J410" s="41">
        <f t="shared" si="363"/>
        <v>0.50450878239263264</v>
      </c>
      <c r="K410" s="274">
        <f t="shared" si="364"/>
        <v>0</v>
      </c>
      <c r="M410" s="11">
        <v>96</v>
      </c>
      <c r="N410" s="11">
        <v>1</v>
      </c>
      <c r="O410" s="21">
        <f t="shared" si="365"/>
        <v>0.125041534971747</v>
      </c>
      <c r="P410" s="43">
        <f t="shared" si="359"/>
        <v>1.6531111519497883E-2</v>
      </c>
      <c r="Q410" s="141">
        <f t="shared" si="366"/>
        <v>30</v>
      </c>
      <c r="R410" s="43">
        <f t="shared" si="367"/>
        <v>0.42402279139802623</v>
      </c>
      <c r="S410" s="11">
        <f t="shared" si="368"/>
        <v>66</v>
      </c>
    </row>
    <row r="411" spans="2:19" x14ac:dyDescent="0.25">
      <c r="B411" s="16">
        <v>6</v>
      </c>
      <c r="C411" s="11" t="s">
        <v>20</v>
      </c>
      <c r="D411" s="139"/>
      <c r="E411" s="10">
        <f t="shared" si="360"/>
        <v>0</v>
      </c>
      <c r="F411" s="134">
        <f t="shared" si="361"/>
        <v>0.26248140881722226</v>
      </c>
      <c r="G411" s="8">
        <f>IFERROR(VLOOKUP(B411,EFA!$AC$2:$AD$7,2,0),EFA!$AD$8)</f>
        <v>1.0319245803723991</v>
      </c>
      <c r="H411" s="24">
        <f>LGD!$D$11</f>
        <v>0.6</v>
      </c>
      <c r="I411" s="10">
        <f t="shared" si="362"/>
        <v>0</v>
      </c>
      <c r="J411" s="41">
        <f t="shared" si="363"/>
        <v>0.50450878239263264</v>
      </c>
      <c r="K411" s="274">
        <f t="shared" si="364"/>
        <v>0</v>
      </c>
      <c r="M411" s="11">
        <v>96</v>
      </c>
      <c r="N411" s="11">
        <v>1</v>
      </c>
      <c r="O411" s="21">
        <f t="shared" si="365"/>
        <v>0.125041534971747</v>
      </c>
      <c r="P411" s="43">
        <f t="shared" si="359"/>
        <v>1.6531111519497883E-2</v>
      </c>
      <c r="Q411" s="141">
        <f t="shared" si="366"/>
        <v>30</v>
      </c>
      <c r="R411" s="43">
        <f t="shared" si="367"/>
        <v>0.42402279139802623</v>
      </c>
      <c r="S411" s="11">
        <f t="shared" si="368"/>
        <v>66</v>
      </c>
    </row>
    <row r="412" spans="2:19" x14ac:dyDescent="0.25">
      <c r="B412" s="16"/>
      <c r="C412" s="68"/>
      <c r="D412" s="115"/>
      <c r="E412" s="115"/>
      <c r="F412" s="89"/>
      <c r="G412" s="112"/>
      <c r="H412" s="116"/>
      <c r="I412" s="115"/>
      <c r="J412" s="117"/>
      <c r="K412" s="115"/>
    </row>
    <row r="413" spans="2:19" x14ac:dyDescent="0.25">
      <c r="B413" t="s">
        <v>68</v>
      </c>
      <c r="C413" s="40" t="s">
        <v>9</v>
      </c>
      <c r="D413" s="40">
        <v>8</v>
      </c>
      <c r="E413" s="44" t="s">
        <v>26</v>
      </c>
      <c r="F413" s="44" t="s">
        <v>39</v>
      </c>
      <c r="G413" s="44" t="s">
        <v>27</v>
      </c>
      <c r="H413" s="44" t="s">
        <v>28</v>
      </c>
      <c r="I413" s="44" t="s">
        <v>29</v>
      </c>
      <c r="J413" s="44" t="s">
        <v>30</v>
      </c>
      <c r="K413" s="42" t="s">
        <v>31</v>
      </c>
      <c r="M413" s="42" t="s">
        <v>32</v>
      </c>
      <c r="N413" s="42" t="s">
        <v>33</v>
      </c>
      <c r="O413" s="42" t="s">
        <v>34</v>
      </c>
      <c r="P413" s="42" t="s">
        <v>35</v>
      </c>
      <c r="Q413" s="42" t="s">
        <v>36</v>
      </c>
      <c r="R413" s="42" t="s">
        <v>37</v>
      </c>
      <c r="S413" s="42" t="s">
        <v>38</v>
      </c>
    </row>
    <row r="414" spans="2:19" x14ac:dyDescent="0.25">
      <c r="B414" s="16">
        <v>7</v>
      </c>
      <c r="C414" s="11" t="s">
        <v>12</v>
      </c>
      <c r="D414" s="139"/>
      <c r="E414" s="10">
        <f>D348*R414</f>
        <v>0</v>
      </c>
      <c r="F414" s="134">
        <f>$J$4-$I$4</f>
        <v>4.8398060417940481E-2</v>
      </c>
      <c r="G414" s="8">
        <f>IFERROR(VLOOKUP(B414,EFA!$AC$2:$AD$7,2,0),EFA!$AD$8)</f>
        <v>1.0319245803723991</v>
      </c>
      <c r="H414" s="24">
        <f>LGD!$D$3</f>
        <v>0</v>
      </c>
      <c r="I414" s="10">
        <f>E414*F414*G414*H414</f>
        <v>0</v>
      </c>
      <c r="J414" s="41">
        <f>1/((1+($O$16/12))^(M414-Q414))</f>
        <v>0.44549708185590559</v>
      </c>
      <c r="K414" s="274">
        <f>I414*J414</f>
        <v>0</v>
      </c>
      <c r="M414" s="11">
        <v>96</v>
      </c>
      <c r="N414" s="11">
        <v>1</v>
      </c>
      <c r="O414" s="21">
        <f>$O$16</f>
        <v>0.125041534971747</v>
      </c>
      <c r="P414" s="43">
        <f t="shared" ref="P414:P422" si="369">PMT(O414/12,M414,-N414,0,0)</f>
        <v>1.6531111519497883E-2</v>
      </c>
      <c r="Q414" s="141">
        <f>M414-S414</f>
        <v>18</v>
      </c>
      <c r="R414" s="43">
        <f>PV(O414/12,Q414,-P414,0,0)</f>
        <v>0.27004339821033535</v>
      </c>
      <c r="S414" s="11">
        <v>78</v>
      </c>
    </row>
    <row r="415" spans="2:19" x14ac:dyDescent="0.25">
      <c r="B415" s="16">
        <v>7</v>
      </c>
      <c r="C415" s="11" t="s">
        <v>13</v>
      </c>
      <c r="D415" s="139"/>
      <c r="E415" s="10">
        <f t="shared" ref="E415:E422" si="370">D349*R415</f>
        <v>0</v>
      </c>
      <c r="F415" s="134">
        <f t="shared" ref="F415:F422" si="371">$J$4-$I$4</f>
        <v>4.8398060417940481E-2</v>
      </c>
      <c r="G415" s="8">
        <f>IFERROR(VLOOKUP(B415,EFA!$AC$2:$AD$7,2,0),EFA!$AD$8)</f>
        <v>1.0319245803723991</v>
      </c>
      <c r="H415" s="24">
        <f>LGD!$D$4</f>
        <v>0.6</v>
      </c>
      <c r="I415" s="10">
        <f t="shared" ref="I415:I422" si="372">E415*F415*G415*H415</f>
        <v>0</v>
      </c>
      <c r="J415" s="41">
        <f t="shared" ref="J415:J422" si="373">1/((1+($O$16/12))^(M415-Q415))</f>
        <v>0.44549708185590559</v>
      </c>
      <c r="K415" s="274">
        <f t="shared" ref="K415:K422" si="374">I415*J415</f>
        <v>0</v>
      </c>
      <c r="M415" s="11">
        <v>96</v>
      </c>
      <c r="N415" s="11">
        <v>1</v>
      </c>
      <c r="O415" s="21">
        <f t="shared" ref="O415:O422" si="375">$O$16</f>
        <v>0.125041534971747</v>
      </c>
      <c r="P415" s="43">
        <f t="shared" si="369"/>
        <v>1.6531111519497883E-2</v>
      </c>
      <c r="Q415" s="141">
        <f t="shared" ref="Q415:Q422" si="376">M415-S415</f>
        <v>18</v>
      </c>
      <c r="R415" s="43">
        <f t="shared" ref="R415:R422" si="377"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14</v>
      </c>
      <c r="D416" s="139"/>
      <c r="E416" s="10">
        <f t="shared" si="370"/>
        <v>0</v>
      </c>
      <c r="F416" s="134">
        <f t="shared" si="371"/>
        <v>4.8398060417940481E-2</v>
      </c>
      <c r="G416" s="8">
        <f>IFERROR(VLOOKUP(B416,EFA!$AC$2:$AD$7,2,0),EFA!$AD$8)</f>
        <v>1.0319245803723991</v>
      </c>
      <c r="H416" s="24">
        <f>LGD!$D$5</f>
        <v>0.10763423667737435</v>
      </c>
      <c r="I416" s="10">
        <f t="shared" si="372"/>
        <v>0</v>
      </c>
      <c r="J416" s="41">
        <f t="shared" si="373"/>
        <v>0.44549708185590559</v>
      </c>
      <c r="K416" s="274">
        <f t="shared" si="374"/>
        <v>0</v>
      </c>
      <c r="M416" s="11">
        <v>96</v>
      </c>
      <c r="N416" s="11">
        <v>1</v>
      </c>
      <c r="O416" s="21">
        <f t="shared" si="375"/>
        <v>0.125041534971747</v>
      </c>
      <c r="P416" s="43">
        <f t="shared" si="369"/>
        <v>1.6531111519497883E-2</v>
      </c>
      <c r="Q416" s="141">
        <f t="shared" si="376"/>
        <v>18</v>
      </c>
      <c r="R416" s="43">
        <f t="shared" si="377"/>
        <v>0.27004339821033535</v>
      </c>
      <c r="S416" s="11">
        <v>78</v>
      </c>
    </row>
    <row r="417" spans="2:19" x14ac:dyDescent="0.25">
      <c r="B417" s="16">
        <v>7</v>
      </c>
      <c r="C417" s="11" t="s">
        <v>15</v>
      </c>
      <c r="D417" s="139"/>
      <c r="E417" s="10">
        <f t="shared" si="370"/>
        <v>38976759.72595647</v>
      </c>
      <c r="F417" s="134">
        <f t="shared" si="371"/>
        <v>4.8398060417940481E-2</v>
      </c>
      <c r="G417" s="8">
        <f>IFERROR(VLOOKUP(B417,EFA!$AC$2:$AD$7,2,0),EFA!$AD$8)</f>
        <v>1.0319245803723991</v>
      </c>
      <c r="H417" s="24">
        <f>LGD!$D$6</f>
        <v>0.31756987991080204</v>
      </c>
      <c r="I417" s="10">
        <f t="shared" si="372"/>
        <v>618188.54235798924</v>
      </c>
      <c r="J417" s="41">
        <f t="shared" si="373"/>
        <v>0.44549708185590559</v>
      </c>
      <c r="K417" s="274">
        <f t="shared" si="374"/>
        <v>275401.1916572401</v>
      </c>
      <c r="M417" s="11">
        <v>96</v>
      </c>
      <c r="N417" s="11">
        <v>1</v>
      </c>
      <c r="O417" s="21">
        <f t="shared" si="375"/>
        <v>0.125041534971747</v>
      </c>
      <c r="P417" s="43">
        <f t="shared" si="369"/>
        <v>1.6531111519497883E-2</v>
      </c>
      <c r="Q417" s="141">
        <f t="shared" si="376"/>
        <v>18</v>
      </c>
      <c r="R417" s="43">
        <f t="shared" si="377"/>
        <v>0.27004339821033535</v>
      </c>
      <c r="S417" s="11">
        <v>78</v>
      </c>
    </row>
    <row r="418" spans="2:19" x14ac:dyDescent="0.25">
      <c r="B418" s="16">
        <v>7</v>
      </c>
      <c r="C418" s="11" t="s">
        <v>16</v>
      </c>
      <c r="D418" s="139"/>
      <c r="E418" s="10">
        <f t="shared" si="370"/>
        <v>693249.63025641721</v>
      </c>
      <c r="F418" s="134">
        <f t="shared" si="371"/>
        <v>4.8398060417940481E-2</v>
      </c>
      <c r="G418" s="8">
        <f>IFERROR(VLOOKUP(B418,EFA!$AC$2:$AD$7,2,0),EFA!$AD$8)</f>
        <v>1.0319245803723991</v>
      </c>
      <c r="H418" s="24">
        <f>LGD!$D$7</f>
        <v>0.35327139683478781</v>
      </c>
      <c r="I418" s="10">
        <f t="shared" si="372"/>
        <v>12231.339953604474</v>
      </c>
      <c r="J418" s="41">
        <f t="shared" si="373"/>
        <v>0.44549708185590559</v>
      </c>
      <c r="K418" s="274">
        <f t="shared" si="374"/>
        <v>5449.0262565183411</v>
      </c>
      <c r="M418" s="11">
        <v>96</v>
      </c>
      <c r="N418" s="11">
        <v>1</v>
      </c>
      <c r="O418" s="21">
        <f t="shared" si="375"/>
        <v>0.125041534971747</v>
      </c>
      <c r="P418" s="43">
        <f t="shared" si="369"/>
        <v>1.6531111519497883E-2</v>
      </c>
      <c r="Q418" s="141">
        <f t="shared" si="376"/>
        <v>18</v>
      </c>
      <c r="R418" s="43">
        <f t="shared" si="377"/>
        <v>0.27004339821033535</v>
      </c>
      <c r="S418" s="11">
        <v>78</v>
      </c>
    </row>
    <row r="419" spans="2:19" x14ac:dyDescent="0.25">
      <c r="B419" s="16">
        <v>7</v>
      </c>
      <c r="C419" s="11" t="s">
        <v>17</v>
      </c>
      <c r="D419" s="139"/>
      <c r="E419" s="10">
        <f t="shared" si="370"/>
        <v>0</v>
      </c>
      <c r="F419" s="134">
        <f t="shared" si="371"/>
        <v>4.8398060417940481E-2</v>
      </c>
      <c r="G419" s="8">
        <f>IFERROR(VLOOKUP(B419,EFA!$AC$2:$AD$7,2,0),EFA!$AD$8)</f>
        <v>1.0319245803723991</v>
      </c>
      <c r="H419" s="24">
        <f>LGD!$D$8</f>
        <v>4.6364209605119888E-2</v>
      </c>
      <c r="I419" s="10">
        <f t="shared" si="372"/>
        <v>0</v>
      </c>
      <c r="J419" s="41">
        <f t="shared" si="373"/>
        <v>0.44549708185590559</v>
      </c>
      <c r="K419" s="274">
        <f t="shared" si="374"/>
        <v>0</v>
      </c>
      <c r="M419" s="11">
        <v>96</v>
      </c>
      <c r="N419" s="11">
        <v>1</v>
      </c>
      <c r="O419" s="21">
        <f t="shared" si="375"/>
        <v>0.125041534971747</v>
      </c>
      <c r="P419" s="43">
        <f t="shared" si="369"/>
        <v>1.6531111519497883E-2</v>
      </c>
      <c r="Q419" s="141">
        <f t="shared" si="376"/>
        <v>18</v>
      </c>
      <c r="R419" s="43">
        <f t="shared" si="377"/>
        <v>0.27004339821033535</v>
      </c>
      <c r="S419" s="11">
        <v>78</v>
      </c>
    </row>
    <row r="420" spans="2:19" x14ac:dyDescent="0.25">
      <c r="B420" s="16">
        <v>7</v>
      </c>
      <c r="C420" s="11" t="s">
        <v>18</v>
      </c>
      <c r="D420" s="139"/>
      <c r="E420" s="10" t="e">
        <f t="shared" si="370"/>
        <v>#N/A</v>
      </c>
      <c r="F420" s="134">
        <f t="shared" si="371"/>
        <v>4.8398060417940481E-2</v>
      </c>
      <c r="G420" s="8">
        <f>IFERROR(VLOOKUP(B420,EFA!$AC$2:$AD$7,2,0),EFA!$AD$8)</f>
        <v>1.0319245803723991</v>
      </c>
      <c r="H420" s="24">
        <f>LGD!$D$9</f>
        <v>0.5</v>
      </c>
      <c r="I420" s="10" t="e">
        <f t="shared" si="372"/>
        <v>#N/A</v>
      </c>
      <c r="J420" s="41">
        <f t="shared" si="373"/>
        <v>0.44549708185590559</v>
      </c>
      <c r="K420" s="274" t="e">
        <f t="shared" si="374"/>
        <v>#N/A</v>
      </c>
      <c r="M420" s="11">
        <v>96</v>
      </c>
      <c r="N420" s="11">
        <v>1</v>
      </c>
      <c r="O420" s="21">
        <f t="shared" si="375"/>
        <v>0.125041534971747</v>
      </c>
      <c r="P420" s="43">
        <f t="shared" si="369"/>
        <v>1.6531111519497883E-2</v>
      </c>
      <c r="Q420" s="141">
        <f t="shared" si="376"/>
        <v>18</v>
      </c>
      <c r="R420" s="43">
        <f t="shared" si="377"/>
        <v>0.27004339821033535</v>
      </c>
      <c r="S420" s="11">
        <v>78</v>
      </c>
    </row>
    <row r="421" spans="2:19" x14ac:dyDescent="0.25">
      <c r="B421" s="16">
        <v>7</v>
      </c>
      <c r="C421" s="11" t="s">
        <v>19</v>
      </c>
      <c r="D421" s="139"/>
      <c r="E421" s="10">
        <f t="shared" si="370"/>
        <v>0</v>
      </c>
      <c r="F421" s="134">
        <f t="shared" si="371"/>
        <v>4.8398060417940481E-2</v>
      </c>
      <c r="G421" s="8">
        <f>IFERROR(VLOOKUP(B421,EFA!$AC$2:$AD$7,2,0),EFA!$AD$8)</f>
        <v>1.0319245803723991</v>
      </c>
      <c r="H421" s="24">
        <f>LGD!$D$10</f>
        <v>0.4</v>
      </c>
      <c r="I421" s="10">
        <f t="shared" si="372"/>
        <v>0</v>
      </c>
      <c r="J421" s="41">
        <f t="shared" si="373"/>
        <v>0.44549708185590559</v>
      </c>
      <c r="K421" s="274">
        <f t="shared" si="374"/>
        <v>0</v>
      </c>
      <c r="M421" s="11">
        <v>96</v>
      </c>
      <c r="N421" s="11">
        <v>1</v>
      </c>
      <c r="O421" s="21">
        <f t="shared" si="375"/>
        <v>0.125041534971747</v>
      </c>
      <c r="P421" s="43">
        <f t="shared" si="369"/>
        <v>1.6531111519497883E-2</v>
      </c>
      <c r="Q421" s="141">
        <f t="shared" si="376"/>
        <v>18</v>
      </c>
      <c r="R421" s="43">
        <f t="shared" si="377"/>
        <v>0.27004339821033535</v>
      </c>
      <c r="S421" s="11">
        <v>78</v>
      </c>
    </row>
    <row r="422" spans="2:19" x14ac:dyDescent="0.25">
      <c r="B422" s="16">
        <v>7</v>
      </c>
      <c r="C422" s="11" t="s">
        <v>20</v>
      </c>
      <c r="D422" s="139"/>
      <c r="E422" s="10">
        <f t="shared" si="370"/>
        <v>0</v>
      </c>
      <c r="F422" s="134">
        <f t="shared" si="371"/>
        <v>4.8398060417940481E-2</v>
      </c>
      <c r="G422" s="8">
        <f>IFERROR(VLOOKUP(B422,EFA!$AC$2:$AD$7,2,0),EFA!$AD$8)</f>
        <v>1.0319245803723991</v>
      </c>
      <c r="H422" s="24">
        <f>LGD!$D$11</f>
        <v>0.6</v>
      </c>
      <c r="I422" s="10">
        <f t="shared" si="372"/>
        <v>0</v>
      </c>
      <c r="J422" s="41">
        <f t="shared" si="373"/>
        <v>0.44549708185590559</v>
      </c>
      <c r="K422" s="274">
        <f t="shared" si="374"/>
        <v>0</v>
      </c>
      <c r="M422" s="11">
        <v>96</v>
      </c>
      <c r="N422" s="11">
        <v>1</v>
      </c>
      <c r="O422" s="21">
        <f t="shared" si="375"/>
        <v>0.125041534971747</v>
      </c>
      <c r="P422" s="43">
        <f t="shared" si="369"/>
        <v>1.6531111519497883E-2</v>
      </c>
      <c r="Q422" s="141">
        <f t="shared" si="376"/>
        <v>18</v>
      </c>
      <c r="R422" s="43">
        <f t="shared" si="377"/>
        <v>0.27004339821033535</v>
      </c>
      <c r="S422" s="11">
        <v>78</v>
      </c>
    </row>
    <row r="423" spans="2:19" x14ac:dyDescent="0.25">
      <c r="B423" s="16"/>
      <c r="C423" s="68"/>
      <c r="D423" s="115"/>
      <c r="E423" s="115"/>
      <c r="F423" s="89"/>
      <c r="G423" s="112"/>
      <c r="H423" s="116"/>
      <c r="I423" s="115"/>
      <c r="J423" s="117"/>
      <c r="K423" s="115"/>
    </row>
    <row r="424" spans="2:19" x14ac:dyDescent="0.25">
      <c r="B424" t="s">
        <v>68</v>
      </c>
      <c r="C424" s="40" t="s">
        <v>9</v>
      </c>
      <c r="D424" s="40">
        <v>8</v>
      </c>
      <c r="E424" s="44" t="s">
        <v>26</v>
      </c>
      <c r="F424" s="44" t="s">
        <v>39</v>
      </c>
      <c r="G424" s="44" t="s">
        <v>27</v>
      </c>
      <c r="H424" s="44" t="s">
        <v>28</v>
      </c>
      <c r="I424" s="44" t="s">
        <v>29</v>
      </c>
      <c r="J424" s="44" t="s">
        <v>30</v>
      </c>
      <c r="K424" s="42" t="s">
        <v>31</v>
      </c>
      <c r="M424" s="42" t="s">
        <v>32</v>
      </c>
      <c r="N424" s="42" t="s">
        <v>33</v>
      </c>
      <c r="O424" s="42" t="s">
        <v>34</v>
      </c>
      <c r="P424" s="42" t="s">
        <v>35</v>
      </c>
      <c r="Q424" s="42" t="s">
        <v>36</v>
      </c>
      <c r="R424" s="42" t="s">
        <v>37</v>
      </c>
      <c r="S424" s="42" t="s">
        <v>38</v>
      </c>
    </row>
    <row r="425" spans="2:19" x14ac:dyDescent="0.25">
      <c r="B425" s="16">
        <v>8</v>
      </c>
      <c r="C425" s="11" t="s">
        <v>12</v>
      </c>
      <c r="D425" s="139"/>
      <c r="E425" s="10">
        <f>D348*R425</f>
        <v>0</v>
      </c>
      <c r="F425" s="134">
        <f>$K$4-$J$4</f>
        <v>4.45445561639084E-2</v>
      </c>
      <c r="G425" s="8">
        <f>IFERROR(VLOOKUP(B425,EFA!$AC$2:$AD$7,2,0),EFA!$AD$8)</f>
        <v>1.0319245803723991</v>
      </c>
      <c r="H425" s="24">
        <f>LGD!$D$3</f>
        <v>0</v>
      </c>
      <c r="I425" s="10">
        <f>E425*F425*G425*H425</f>
        <v>0</v>
      </c>
      <c r="J425" s="41">
        <f>1/((1+($O$16/12))^(M425-Q425))</f>
        <v>0.39338789901911059</v>
      </c>
      <c r="K425" s="274">
        <f>I425*J425</f>
        <v>0</v>
      </c>
      <c r="M425" s="11">
        <v>96</v>
      </c>
      <c r="N425" s="11">
        <v>1</v>
      </c>
      <c r="O425" s="21">
        <f>$O$16</f>
        <v>0.125041534971747</v>
      </c>
      <c r="P425" s="43">
        <f t="shared" ref="P425:P433" si="378">PMT(O425/12,M425,-N425,0,0)</f>
        <v>1.6531111519497883E-2</v>
      </c>
      <c r="Q425" s="141">
        <f>M425-S425</f>
        <v>6</v>
      </c>
      <c r="R425" s="43">
        <f>PV(O425/12,Q425,-P425,0,0)</f>
        <v>9.5667494675674022E-2</v>
      </c>
      <c r="S425" s="11">
        <v>90</v>
      </c>
    </row>
    <row r="426" spans="2:19" x14ac:dyDescent="0.25">
      <c r="B426" s="16">
        <v>8</v>
      </c>
      <c r="C426" s="11" t="s">
        <v>13</v>
      </c>
      <c r="D426" s="139"/>
      <c r="E426" s="10">
        <f t="shared" ref="E426:E433" si="379">D349*R426</f>
        <v>0</v>
      </c>
      <c r="F426" s="134">
        <f t="shared" ref="F426:F433" si="380">$K$4-$J$4</f>
        <v>4.45445561639084E-2</v>
      </c>
      <c r="G426" s="8">
        <f>IFERROR(VLOOKUP(B426,EFA!$AC$2:$AD$7,2,0),EFA!$AD$8)</f>
        <v>1.0319245803723991</v>
      </c>
      <c r="H426" s="24">
        <f>LGD!$D$4</f>
        <v>0.6</v>
      </c>
      <c r="I426" s="10">
        <f t="shared" ref="I426:I433" si="381">E426*F426*G426*H426</f>
        <v>0</v>
      </c>
      <c r="J426" s="41">
        <f t="shared" ref="J426:J433" si="382">1/((1+($O$16/12))^(M426-Q426))</f>
        <v>0.39338789901911059</v>
      </c>
      <c r="K426" s="274">
        <f t="shared" ref="K426:K433" si="383">I426*J426</f>
        <v>0</v>
      </c>
      <c r="M426" s="11">
        <v>96</v>
      </c>
      <c r="N426" s="11">
        <v>1</v>
      </c>
      <c r="O426" s="21">
        <f t="shared" ref="O426:O433" si="384">$O$16</f>
        <v>0.125041534971747</v>
      </c>
      <c r="P426" s="43">
        <f t="shared" si="378"/>
        <v>1.6531111519497883E-2</v>
      </c>
      <c r="Q426" s="141">
        <f t="shared" ref="Q426:Q433" si="385">M426-S426</f>
        <v>6</v>
      </c>
      <c r="R426" s="43">
        <f t="shared" ref="R426:R433" si="386"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14</v>
      </c>
      <c r="D427" s="139"/>
      <c r="E427" s="10">
        <f t="shared" si="379"/>
        <v>0</v>
      </c>
      <c r="F427" s="134">
        <f t="shared" si="380"/>
        <v>4.45445561639084E-2</v>
      </c>
      <c r="G427" s="8">
        <f>IFERROR(VLOOKUP(B427,EFA!$AC$2:$AD$7,2,0),EFA!$AD$8)</f>
        <v>1.0319245803723991</v>
      </c>
      <c r="H427" s="24">
        <f>LGD!$D$5</f>
        <v>0.10763423667737435</v>
      </c>
      <c r="I427" s="10">
        <f t="shared" si="381"/>
        <v>0</v>
      </c>
      <c r="J427" s="41">
        <f t="shared" si="382"/>
        <v>0.39338789901911059</v>
      </c>
      <c r="K427" s="274">
        <f t="shared" si="383"/>
        <v>0</v>
      </c>
      <c r="M427" s="11">
        <v>96</v>
      </c>
      <c r="N427" s="11">
        <v>1</v>
      </c>
      <c r="O427" s="21">
        <f t="shared" si="384"/>
        <v>0.125041534971747</v>
      </c>
      <c r="P427" s="43">
        <f t="shared" si="378"/>
        <v>1.6531111519497883E-2</v>
      </c>
      <c r="Q427" s="141">
        <f t="shared" si="385"/>
        <v>6</v>
      </c>
      <c r="R427" s="43">
        <f t="shared" si="386"/>
        <v>9.5667494675674022E-2</v>
      </c>
      <c r="S427" s="11">
        <v>90</v>
      </c>
    </row>
    <row r="428" spans="2:19" x14ac:dyDescent="0.25">
      <c r="B428" s="16">
        <v>8</v>
      </c>
      <c r="C428" s="11" t="s">
        <v>15</v>
      </c>
      <c r="D428" s="139"/>
      <c r="E428" s="10">
        <f t="shared" si="379"/>
        <v>13808184.085483981</v>
      </c>
      <c r="F428" s="134">
        <f t="shared" si="380"/>
        <v>4.45445561639084E-2</v>
      </c>
      <c r="G428" s="8">
        <f>IFERROR(VLOOKUP(B428,EFA!$AC$2:$AD$7,2,0),EFA!$AD$8)</f>
        <v>1.0319245803723991</v>
      </c>
      <c r="H428" s="24">
        <f>LGD!$D$6</f>
        <v>0.31756987991080204</v>
      </c>
      <c r="I428" s="10">
        <f t="shared" si="381"/>
        <v>201566.55187233305</v>
      </c>
      <c r="J428" s="41">
        <f t="shared" si="382"/>
        <v>0.39338789901911059</v>
      </c>
      <c r="K428" s="274">
        <f t="shared" si="383"/>
        <v>79293.842353583663</v>
      </c>
      <c r="M428" s="11">
        <v>96</v>
      </c>
      <c r="N428" s="11">
        <v>1</v>
      </c>
      <c r="O428" s="21">
        <f t="shared" si="384"/>
        <v>0.125041534971747</v>
      </c>
      <c r="P428" s="43">
        <f t="shared" si="378"/>
        <v>1.6531111519497883E-2</v>
      </c>
      <c r="Q428" s="141">
        <f t="shared" si="385"/>
        <v>6</v>
      </c>
      <c r="R428" s="43">
        <f t="shared" si="386"/>
        <v>9.5667494675674022E-2</v>
      </c>
      <c r="S428" s="11">
        <v>90</v>
      </c>
    </row>
    <row r="429" spans="2:19" x14ac:dyDescent="0.25">
      <c r="B429" s="16">
        <v>8</v>
      </c>
      <c r="C429" s="11" t="s">
        <v>16</v>
      </c>
      <c r="D429" s="139"/>
      <c r="E429" s="10">
        <f t="shared" si="379"/>
        <v>245595.54409032932</v>
      </c>
      <c r="F429" s="134">
        <f t="shared" si="380"/>
        <v>4.45445561639084E-2</v>
      </c>
      <c r="G429" s="8">
        <f>IFERROR(VLOOKUP(B429,EFA!$AC$2:$AD$7,2,0),EFA!$AD$8)</f>
        <v>1.0319245803723991</v>
      </c>
      <c r="H429" s="24">
        <f>LGD!$D$7</f>
        <v>0.35327139683478781</v>
      </c>
      <c r="I429" s="10">
        <f t="shared" si="381"/>
        <v>3988.1506212042368</v>
      </c>
      <c r="J429" s="41">
        <f t="shared" si="382"/>
        <v>0.39338789901911059</v>
      </c>
      <c r="K429" s="274">
        <f t="shared" si="383"/>
        <v>1568.8901938472954</v>
      </c>
      <c r="M429" s="11">
        <v>96</v>
      </c>
      <c r="N429" s="11">
        <v>1</v>
      </c>
      <c r="O429" s="21">
        <f t="shared" si="384"/>
        <v>0.125041534971747</v>
      </c>
      <c r="P429" s="43">
        <f t="shared" si="378"/>
        <v>1.6531111519497883E-2</v>
      </c>
      <c r="Q429" s="141">
        <f t="shared" si="385"/>
        <v>6</v>
      </c>
      <c r="R429" s="43">
        <f t="shared" si="386"/>
        <v>9.5667494675674022E-2</v>
      </c>
      <c r="S429" s="11">
        <v>90</v>
      </c>
    </row>
    <row r="430" spans="2:19" x14ac:dyDescent="0.25">
      <c r="B430" s="16">
        <v>8</v>
      </c>
      <c r="C430" s="11" t="s">
        <v>17</v>
      </c>
      <c r="D430" s="139"/>
      <c r="E430" s="10">
        <f t="shared" si="379"/>
        <v>0</v>
      </c>
      <c r="F430" s="134">
        <f t="shared" si="380"/>
        <v>4.45445561639084E-2</v>
      </c>
      <c r="G430" s="8">
        <f>IFERROR(VLOOKUP(B430,EFA!$AC$2:$AD$7,2,0),EFA!$AD$8)</f>
        <v>1.0319245803723991</v>
      </c>
      <c r="H430" s="24">
        <f>LGD!$D$8</f>
        <v>4.6364209605119888E-2</v>
      </c>
      <c r="I430" s="10">
        <f t="shared" si="381"/>
        <v>0</v>
      </c>
      <c r="J430" s="41">
        <f t="shared" si="382"/>
        <v>0.39338789901911059</v>
      </c>
      <c r="K430" s="274">
        <f t="shared" si="383"/>
        <v>0</v>
      </c>
      <c r="M430" s="11">
        <v>96</v>
      </c>
      <c r="N430" s="11">
        <v>1</v>
      </c>
      <c r="O430" s="21">
        <f t="shared" si="384"/>
        <v>0.125041534971747</v>
      </c>
      <c r="P430" s="43">
        <f t="shared" si="378"/>
        <v>1.6531111519497883E-2</v>
      </c>
      <c r="Q430" s="141">
        <f t="shared" si="385"/>
        <v>6</v>
      </c>
      <c r="R430" s="43">
        <f t="shared" si="386"/>
        <v>9.5667494675674022E-2</v>
      </c>
      <c r="S430" s="11">
        <v>90</v>
      </c>
    </row>
    <row r="431" spans="2:19" x14ac:dyDescent="0.25">
      <c r="B431" s="16">
        <v>8</v>
      </c>
      <c r="C431" s="11" t="s">
        <v>18</v>
      </c>
      <c r="D431" s="139"/>
      <c r="E431" s="10" t="e">
        <f t="shared" si="379"/>
        <v>#N/A</v>
      </c>
      <c r="F431" s="134">
        <f t="shared" si="380"/>
        <v>4.45445561639084E-2</v>
      </c>
      <c r="G431" s="8">
        <f>IFERROR(VLOOKUP(B431,EFA!$AC$2:$AD$7,2,0),EFA!$AD$8)</f>
        <v>1.0319245803723991</v>
      </c>
      <c r="H431" s="24">
        <f>LGD!$D$9</f>
        <v>0.5</v>
      </c>
      <c r="I431" s="10" t="e">
        <f t="shared" si="381"/>
        <v>#N/A</v>
      </c>
      <c r="J431" s="41">
        <f t="shared" si="382"/>
        <v>0.39338789901911059</v>
      </c>
      <c r="K431" s="274" t="e">
        <f t="shared" si="383"/>
        <v>#N/A</v>
      </c>
      <c r="M431" s="11">
        <v>96</v>
      </c>
      <c r="N431" s="11">
        <v>1</v>
      </c>
      <c r="O431" s="21">
        <f t="shared" si="384"/>
        <v>0.125041534971747</v>
      </c>
      <c r="P431" s="43">
        <f t="shared" si="378"/>
        <v>1.6531111519497883E-2</v>
      </c>
      <c r="Q431" s="141">
        <f t="shared" si="385"/>
        <v>6</v>
      </c>
      <c r="R431" s="43">
        <f t="shared" si="386"/>
        <v>9.5667494675674022E-2</v>
      </c>
      <c r="S431" s="11">
        <v>90</v>
      </c>
    </row>
    <row r="432" spans="2:19" x14ac:dyDescent="0.25">
      <c r="B432" s="16">
        <v>8</v>
      </c>
      <c r="C432" s="11" t="s">
        <v>19</v>
      </c>
      <c r="D432" s="139"/>
      <c r="E432" s="10">
        <f t="shared" si="379"/>
        <v>0</v>
      </c>
      <c r="F432" s="134">
        <f t="shared" si="380"/>
        <v>4.45445561639084E-2</v>
      </c>
      <c r="G432" s="8">
        <f>IFERROR(VLOOKUP(B432,EFA!$AC$2:$AD$7,2,0),EFA!$AD$8)</f>
        <v>1.0319245803723991</v>
      </c>
      <c r="H432" s="24">
        <f>LGD!$D$10</f>
        <v>0.4</v>
      </c>
      <c r="I432" s="10">
        <f t="shared" si="381"/>
        <v>0</v>
      </c>
      <c r="J432" s="41">
        <f t="shared" si="382"/>
        <v>0.39338789901911059</v>
      </c>
      <c r="K432" s="274">
        <f t="shared" si="383"/>
        <v>0</v>
      </c>
      <c r="M432" s="11">
        <v>96</v>
      </c>
      <c r="N432" s="11">
        <v>1</v>
      </c>
      <c r="O432" s="21">
        <f t="shared" si="384"/>
        <v>0.125041534971747</v>
      </c>
      <c r="P432" s="43">
        <f t="shared" si="378"/>
        <v>1.6531111519497883E-2</v>
      </c>
      <c r="Q432" s="141">
        <f t="shared" si="385"/>
        <v>6</v>
      </c>
      <c r="R432" s="43">
        <f t="shared" si="386"/>
        <v>9.5667494675674022E-2</v>
      </c>
      <c r="S432" s="11">
        <v>90</v>
      </c>
    </row>
    <row r="433" spans="2:19" x14ac:dyDescent="0.25">
      <c r="B433" s="16">
        <v>8</v>
      </c>
      <c r="C433" s="11" t="s">
        <v>20</v>
      </c>
      <c r="D433" s="139"/>
      <c r="E433" s="10">
        <f t="shared" si="379"/>
        <v>0</v>
      </c>
      <c r="F433" s="134">
        <f t="shared" si="380"/>
        <v>4.45445561639084E-2</v>
      </c>
      <c r="G433" s="8">
        <f>IFERROR(VLOOKUP(B433,EFA!$AC$2:$AD$7,2,0),EFA!$AD$8)</f>
        <v>1.0319245803723991</v>
      </c>
      <c r="H433" s="24">
        <f>LGD!$D$11</f>
        <v>0.6</v>
      </c>
      <c r="I433" s="10">
        <f t="shared" si="381"/>
        <v>0</v>
      </c>
      <c r="J433" s="41">
        <f t="shared" si="382"/>
        <v>0.39338789901911059</v>
      </c>
      <c r="K433" s="274">
        <f t="shared" si="383"/>
        <v>0</v>
      </c>
      <c r="M433" s="11">
        <v>96</v>
      </c>
      <c r="N433" s="11">
        <v>1</v>
      </c>
      <c r="O433" s="21">
        <f t="shared" si="384"/>
        <v>0.125041534971747</v>
      </c>
      <c r="P433" s="43">
        <f t="shared" si="378"/>
        <v>1.6531111519497883E-2</v>
      </c>
      <c r="Q433" s="141">
        <f t="shared" si="385"/>
        <v>6</v>
      </c>
      <c r="R433" s="43">
        <f t="shared" si="386"/>
        <v>9.5667494675674022E-2</v>
      </c>
      <c r="S433" s="11">
        <v>90</v>
      </c>
    </row>
    <row r="434" spans="2:19" s="242" customFormat="1" x14ac:dyDescent="0.25">
      <c r="C434" s="243"/>
      <c r="D434" s="256"/>
      <c r="E434" s="256"/>
      <c r="F434" s="245"/>
      <c r="G434" s="246"/>
      <c r="H434" s="247"/>
      <c r="I434" s="256"/>
      <c r="J434" s="248"/>
      <c r="K434" s="256"/>
    </row>
    <row r="435" spans="2:19" x14ac:dyDescent="0.25">
      <c r="B435" t="s">
        <v>68</v>
      </c>
      <c r="C435" s="40" t="s">
        <v>9</v>
      </c>
      <c r="D435" s="40">
        <v>9</v>
      </c>
      <c r="E435" s="44" t="s">
        <v>26</v>
      </c>
      <c r="F435" s="44" t="s">
        <v>39</v>
      </c>
      <c r="G435" s="44" t="s">
        <v>27</v>
      </c>
      <c r="H435" s="44" t="s">
        <v>28</v>
      </c>
      <c r="I435" s="44" t="s">
        <v>29</v>
      </c>
      <c r="J435" s="44" t="s">
        <v>30</v>
      </c>
      <c r="K435" s="42" t="s">
        <v>31</v>
      </c>
      <c r="M435" s="42" t="s">
        <v>32</v>
      </c>
      <c r="N435" s="42" t="s">
        <v>33</v>
      </c>
      <c r="O435" s="42" t="s">
        <v>34</v>
      </c>
      <c r="P435" s="42" t="s">
        <v>35</v>
      </c>
      <c r="Q435" s="42" t="s">
        <v>36</v>
      </c>
      <c r="R435" s="42" t="s">
        <v>37</v>
      </c>
      <c r="S435" s="42" t="s">
        <v>38</v>
      </c>
    </row>
    <row r="436" spans="2:19" x14ac:dyDescent="0.25">
      <c r="B436" s="16">
        <v>1</v>
      </c>
      <c r="C436" s="11" t="s">
        <v>12</v>
      </c>
      <c r="D436" s="138">
        <f>'0 days'!$K$13+'0-30 days'!$K$13+'31-60 days'!$K$13</f>
        <v>0</v>
      </c>
      <c r="E436" s="10">
        <f>D436*R436</f>
        <v>0</v>
      </c>
      <c r="F436" s="134">
        <f>$D$4</f>
        <v>7.9621047222867447E-2</v>
      </c>
      <c r="G436" s="8">
        <f>IFERROR(VLOOKUP(B436,EFA!$AC$2:$AD$7,2,0),EFA!$AD$8)</f>
        <v>1.1479621662027979</v>
      </c>
      <c r="H436" s="24">
        <f>LGD!$D$3</f>
        <v>0</v>
      </c>
      <c r="I436" s="10">
        <f>E436*F436*G436*H436</f>
        <v>0</v>
      </c>
      <c r="J436" s="41">
        <f>1/((1+($O$16/12))^(M436-Q436))</f>
        <v>0.93969748915028861</v>
      </c>
      <c r="K436" s="274">
        <f>I436*J436</f>
        <v>0</v>
      </c>
      <c r="M436" s="11">
        <v>108</v>
      </c>
      <c r="N436" s="11">
        <v>1</v>
      </c>
      <c r="O436" s="21">
        <f>$O$16</f>
        <v>0.125041534971747</v>
      </c>
      <c r="P436" s="43">
        <f t="shared" ref="P436:P444" si="387">PMT(O436/12,M436,-N436,0,0)</f>
        <v>1.5469915965052787E-2</v>
      </c>
      <c r="Q436" s="141">
        <f>M436-S436</f>
        <v>102</v>
      </c>
      <c r="R436" s="43">
        <f>PV(O436/12,Q436,-P436,0,0)</f>
        <v>0.96890092805039041</v>
      </c>
      <c r="S436" s="11">
        <v>6</v>
      </c>
    </row>
    <row r="437" spans="2:19" x14ac:dyDescent="0.25">
      <c r="B437" s="16">
        <v>1</v>
      </c>
      <c r="C437" s="11" t="s">
        <v>13</v>
      </c>
      <c r="D437" s="138">
        <f>'0 days'!$J$13+'0-30 days'!$J$13+'31-60 days'!$J$13</f>
        <v>0</v>
      </c>
      <c r="E437" s="10">
        <f t="shared" ref="E437:E444" si="388">D437*R437</f>
        <v>0</v>
      </c>
      <c r="F437" s="134">
        <f t="shared" ref="F437:F444" si="389">$D$4</f>
        <v>7.9621047222867447E-2</v>
      </c>
      <c r="G437" s="8">
        <f>IFERROR(VLOOKUP(B437,EFA!$AC$2:$AD$7,2,0),EFA!$AD$8)</f>
        <v>1.1479621662027979</v>
      </c>
      <c r="H437" s="24">
        <f>LGD!$D$4</f>
        <v>0.6</v>
      </c>
      <c r="I437" s="10">
        <f t="shared" ref="I437:I444" si="390">E437*F437*G437*H437</f>
        <v>0</v>
      </c>
      <c r="J437" s="41">
        <f t="shared" ref="J437:J444" si="391">1/((1+($O$16/12))^(M437-Q437))</f>
        <v>0.93969748915028861</v>
      </c>
      <c r="K437" s="274">
        <f t="shared" ref="K437:K444" si="392">I437*J437</f>
        <v>0</v>
      </c>
      <c r="M437" s="11">
        <v>108</v>
      </c>
      <c r="N437" s="11">
        <v>1</v>
      </c>
      <c r="O437" s="21">
        <f t="shared" ref="O437:O444" si="393">$O$16</f>
        <v>0.125041534971747</v>
      </c>
      <c r="P437" s="43">
        <f t="shared" si="387"/>
        <v>1.5469915965052787E-2</v>
      </c>
      <c r="Q437" s="141">
        <f t="shared" ref="Q437:Q444" si="394">M437-S437</f>
        <v>102</v>
      </c>
      <c r="R437" s="43">
        <f t="shared" ref="R437:R444" si="395"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14</v>
      </c>
      <c r="D438" s="138">
        <f>'0 days'!$I$13+'0-30 days'!$I$13+'31-60 days'!$I$13</f>
        <v>0</v>
      </c>
      <c r="E438" s="10">
        <f t="shared" si="388"/>
        <v>0</v>
      </c>
      <c r="F438" s="134">
        <f t="shared" si="389"/>
        <v>7.9621047222867447E-2</v>
      </c>
      <c r="G438" s="8">
        <f>IFERROR(VLOOKUP(B438,EFA!$AC$2:$AD$7,2,0),EFA!$AD$8)</f>
        <v>1.1479621662027979</v>
      </c>
      <c r="H438" s="24">
        <f>LGD!$D$5</f>
        <v>0.10763423667737435</v>
      </c>
      <c r="I438" s="10">
        <f t="shared" si="390"/>
        <v>0</v>
      </c>
      <c r="J438" s="41">
        <f t="shared" si="391"/>
        <v>0.93969748915028861</v>
      </c>
      <c r="K438" s="274">
        <f t="shared" si="392"/>
        <v>0</v>
      </c>
      <c r="M438" s="11">
        <v>108</v>
      </c>
      <c r="N438" s="11">
        <v>1</v>
      </c>
      <c r="O438" s="21">
        <f t="shared" si="393"/>
        <v>0.125041534971747</v>
      </c>
      <c r="P438" s="43">
        <f t="shared" si="387"/>
        <v>1.5469915965052787E-2</v>
      </c>
      <c r="Q438" s="141">
        <f t="shared" si="394"/>
        <v>102</v>
      </c>
      <c r="R438" s="43">
        <f t="shared" si="395"/>
        <v>0.96890092805039041</v>
      </c>
      <c r="S438" s="11">
        <v>6</v>
      </c>
    </row>
    <row r="439" spans="2:19" x14ac:dyDescent="0.25">
      <c r="B439" s="16">
        <v>1</v>
      </c>
      <c r="C439" s="11" t="s">
        <v>15</v>
      </c>
      <c r="D439" s="138">
        <f>'0 days'!$G$13+'0-30 days'!$G$13+'31-60 days'!$G$13</f>
        <v>0</v>
      </c>
      <c r="E439" s="10">
        <f t="shared" si="388"/>
        <v>0</v>
      </c>
      <c r="F439" s="134">
        <f t="shared" si="389"/>
        <v>7.9621047222867447E-2</v>
      </c>
      <c r="G439" s="8">
        <f>IFERROR(VLOOKUP(B439,EFA!$AC$2:$AD$7,2,0),EFA!$AD$8)</f>
        <v>1.1479621662027979</v>
      </c>
      <c r="H439" s="24">
        <f>LGD!$D$6</f>
        <v>0.31756987991080204</v>
      </c>
      <c r="I439" s="10">
        <f t="shared" si="390"/>
        <v>0</v>
      </c>
      <c r="J439" s="41">
        <f t="shared" si="391"/>
        <v>0.93969748915028861</v>
      </c>
      <c r="K439" s="274">
        <f t="shared" si="392"/>
        <v>0</v>
      </c>
      <c r="M439" s="11">
        <v>108</v>
      </c>
      <c r="N439" s="11">
        <v>1</v>
      </c>
      <c r="O439" s="21">
        <f t="shared" si="393"/>
        <v>0.125041534971747</v>
      </c>
      <c r="P439" s="43">
        <f t="shared" si="387"/>
        <v>1.5469915965052787E-2</v>
      </c>
      <c r="Q439" s="141">
        <f t="shared" si="394"/>
        <v>102</v>
      </c>
      <c r="R439" s="43">
        <f t="shared" si="395"/>
        <v>0.96890092805039041</v>
      </c>
      <c r="S439" s="11">
        <v>6</v>
      </c>
    </row>
    <row r="440" spans="2:19" x14ac:dyDescent="0.25">
      <c r="B440" s="16">
        <v>1</v>
      </c>
      <c r="C440" s="11" t="s">
        <v>16</v>
      </c>
      <c r="D440" s="138">
        <f>'0 days'!$H$13+'0-30 days'!$H$13+'31-60 days'!$H$13</f>
        <v>0</v>
      </c>
      <c r="E440" s="10">
        <f t="shared" si="388"/>
        <v>0</v>
      </c>
      <c r="F440" s="134">
        <f t="shared" si="389"/>
        <v>7.9621047222867447E-2</v>
      </c>
      <c r="G440" s="8">
        <f>IFERROR(VLOOKUP(B440,EFA!$AC$2:$AD$7,2,0),EFA!$AD$8)</f>
        <v>1.1479621662027979</v>
      </c>
      <c r="H440" s="24">
        <f>LGD!$D$7</f>
        <v>0.35327139683478781</v>
      </c>
      <c r="I440" s="10">
        <f t="shared" si="390"/>
        <v>0</v>
      </c>
      <c r="J440" s="41">
        <f t="shared" si="391"/>
        <v>0.93969748915028861</v>
      </c>
      <c r="K440" s="274">
        <f t="shared" si="392"/>
        <v>0</v>
      </c>
      <c r="M440" s="11">
        <v>108</v>
      </c>
      <c r="N440" s="11">
        <v>1</v>
      </c>
      <c r="O440" s="21">
        <f t="shared" si="393"/>
        <v>0.125041534971747</v>
      </c>
      <c r="P440" s="43">
        <f t="shared" si="387"/>
        <v>1.5469915965052787E-2</v>
      </c>
      <c r="Q440" s="141">
        <f t="shared" si="394"/>
        <v>102</v>
      </c>
      <c r="R440" s="43">
        <f t="shared" si="395"/>
        <v>0.96890092805039041</v>
      </c>
      <c r="S440" s="11">
        <v>6</v>
      </c>
    </row>
    <row r="441" spans="2:19" x14ac:dyDescent="0.25">
      <c r="B441" s="16">
        <v>1</v>
      </c>
      <c r="C441" s="11" t="s">
        <v>17</v>
      </c>
      <c r="D441" s="138">
        <f>'0 days'!$C$13+'0-30 days'!$C$13+'31-60 days'!$C$13</f>
        <v>0</v>
      </c>
      <c r="E441" s="10">
        <f t="shared" si="388"/>
        <v>0</v>
      </c>
      <c r="F441" s="134">
        <f t="shared" si="389"/>
        <v>7.9621047222867447E-2</v>
      </c>
      <c r="G441" s="8">
        <f>IFERROR(VLOOKUP(B441,EFA!$AC$2:$AD$7,2,0),EFA!$AD$8)</f>
        <v>1.1479621662027979</v>
      </c>
      <c r="H441" s="24">
        <f>LGD!$D$8</f>
        <v>4.6364209605119888E-2</v>
      </c>
      <c r="I441" s="10">
        <f t="shared" si="390"/>
        <v>0</v>
      </c>
      <c r="J441" s="41">
        <f t="shared" si="391"/>
        <v>0.93969748915028861</v>
      </c>
      <c r="K441" s="274">
        <f t="shared" si="392"/>
        <v>0</v>
      </c>
      <c r="M441" s="11">
        <v>108</v>
      </c>
      <c r="N441" s="11">
        <v>1</v>
      </c>
      <c r="O441" s="21">
        <f t="shared" si="393"/>
        <v>0.125041534971747</v>
      </c>
      <c r="P441" s="43">
        <f t="shared" si="387"/>
        <v>1.5469915965052787E-2</v>
      </c>
      <c r="Q441" s="141">
        <f t="shared" si="394"/>
        <v>102</v>
      </c>
      <c r="R441" s="43">
        <f t="shared" si="395"/>
        <v>0.96890092805039041</v>
      </c>
      <c r="S441" s="11">
        <v>6</v>
      </c>
    </row>
    <row r="442" spans="2:19" x14ac:dyDescent="0.25">
      <c r="B442" s="16">
        <v>1</v>
      </c>
      <c r="C442" s="11" t="s">
        <v>18</v>
      </c>
      <c r="D442" s="138" t="e">
        <f>'0 days'!$F$13+'0-30 days'!$F$13+'31-60 days'!$F$13</f>
        <v>#N/A</v>
      </c>
      <c r="E442" s="10" t="e">
        <f t="shared" si="388"/>
        <v>#N/A</v>
      </c>
      <c r="F442" s="134">
        <f t="shared" si="389"/>
        <v>7.9621047222867447E-2</v>
      </c>
      <c r="G442" s="8">
        <f>IFERROR(VLOOKUP(B442,EFA!$AC$2:$AD$7,2,0),EFA!$AD$8)</f>
        <v>1.1479621662027979</v>
      </c>
      <c r="H442" s="24">
        <f>LGD!$D$9</f>
        <v>0.5</v>
      </c>
      <c r="I442" s="10" t="e">
        <f t="shared" si="390"/>
        <v>#N/A</v>
      </c>
      <c r="J442" s="41">
        <f t="shared" si="391"/>
        <v>0.93969748915028861</v>
      </c>
      <c r="K442" s="274" t="e">
        <f t="shared" si="392"/>
        <v>#N/A</v>
      </c>
      <c r="M442" s="11">
        <v>108</v>
      </c>
      <c r="N442" s="11">
        <v>1</v>
      </c>
      <c r="O442" s="21">
        <f t="shared" si="393"/>
        <v>0.125041534971747</v>
      </c>
      <c r="P442" s="43">
        <f t="shared" si="387"/>
        <v>1.5469915965052787E-2</v>
      </c>
      <c r="Q442" s="141">
        <f t="shared" si="394"/>
        <v>102</v>
      </c>
      <c r="R442" s="43">
        <f t="shared" si="395"/>
        <v>0.96890092805039041</v>
      </c>
      <c r="S442" s="11">
        <v>6</v>
      </c>
    </row>
    <row r="443" spans="2:19" x14ac:dyDescent="0.25">
      <c r="B443" s="16">
        <v>1</v>
      </c>
      <c r="C443" s="11" t="s">
        <v>19</v>
      </c>
      <c r="D443" s="138">
        <f>'0 days'!$E$13+'0-30 days'!$E$13+'31-60 days'!$E$13</f>
        <v>0</v>
      </c>
      <c r="E443" s="10">
        <f t="shared" si="388"/>
        <v>0</v>
      </c>
      <c r="F443" s="134">
        <f t="shared" si="389"/>
        <v>7.9621047222867447E-2</v>
      </c>
      <c r="G443" s="8">
        <f>IFERROR(VLOOKUP(B443,EFA!$AC$2:$AD$7,2,0),EFA!$AD$8)</f>
        <v>1.1479621662027979</v>
      </c>
      <c r="H443" s="24">
        <f>LGD!$D$10</f>
        <v>0.4</v>
      </c>
      <c r="I443" s="10">
        <f t="shared" si="390"/>
        <v>0</v>
      </c>
      <c r="J443" s="41">
        <f t="shared" si="391"/>
        <v>0.93969748915028861</v>
      </c>
      <c r="K443" s="274">
        <f t="shared" si="392"/>
        <v>0</v>
      </c>
      <c r="M443" s="11">
        <v>108</v>
      </c>
      <c r="N443" s="11">
        <v>1</v>
      </c>
      <c r="O443" s="21">
        <f t="shared" si="393"/>
        <v>0.125041534971747</v>
      </c>
      <c r="P443" s="43">
        <f t="shared" si="387"/>
        <v>1.5469915965052787E-2</v>
      </c>
      <c r="Q443" s="141">
        <f t="shared" si="394"/>
        <v>102</v>
      </c>
      <c r="R443" s="43">
        <f t="shared" si="395"/>
        <v>0.96890092805039041</v>
      </c>
      <c r="S443" s="11">
        <v>6</v>
      </c>
    </row>
    <row r="444" spans="2:19" x14ac:dyDescent="0.25">
      <c r="B444" s="16">
        <v>1</v>
      </c>
      <c r="C444" s="11" t="s">
        <v>20</v>
      </c>
      <c r="D444" s="138">
        <f>'0 days'!$L$13+'0-30 days'!$L$13+'31-60 days'!$L$13</f>
        <v>0</v>
      </c>
      <c r="E444" s="10">
        <f t="shared" si="388"/>
        <v>0</v>
      </c>
      <c r="F444" s="134">
        <f t="shared" si="389"/>
        <v>7.9621047222867447E-2</v>
      </c>
      <c r="G444" s="8">
        <f>IFERROR(VLOOKUP(B444,EFA!$AC$2:$AD$7,2,0),EFA!$AD$8)</f>
        <v>1.1479621662027979</v>
      </c>
      <c r="H444" s="24">
        <f>LGD!$D$11</f>
        <v>0.6</v>
      </c>
      <c r="I444" s="10">
        <f t="shared" si="390"/>
        <v>0</v>
      </c>
      <c r="J444" s="41">
        <f t="shared" si="391"/>
        <v>0.93969748915028861</v>
      </c>
      <c r="K444" s="274">
        <f t="shared" si="392"/>
        <v>0</v>
      </c>
      <c r="M444" s="11">
        <v>108</v>
      </c>
      <c r="N444" s="11">
        <v>1</v>
      </c>
      <c r="O444" s="21">
        <f t="shared" si="393"/>
        <v>0.125041534971747</v>
      </c>
      <c r="P444" s="43">
        <f t="shared" si="387"/>
        <v>1.5469915965052787E-2</v>
      </c>
      <c r="Q444" s="141">
        <f t="shared" si="394"/>
        <v>102</v>
      </c>
      <c r="R444" s="43">
        <f t="shared" si="395"/>
        <v>0.96890092805039041</v>
      </c>
      <c r="S444" s="11">
        <v>6</v>
      </c>
    </row>
    <row r="445" spans="2:19" x14ac:dyDescent="0.25">
      <c r="B445" s="16"/>
      <c r="C445" s="83"/>
      <c r="D445" s="84"/>
      <c r="E445" s="84"/>
      <c r="F445" s="85"/>
      <c r="G445" s="86"/>
      <c r="H445" s="87"/>
      <c r="I445" s="84"/>
      <c r="J445" s="88"/>
      <c r="K445" s="84"/>
      <c r="M445" s="68"/>
      <c r="N445" s="68"/>
      <c r="O445" s="89"/>
      <c r="P445" s="90"/>
      <c r="Q445" s="68"/>
      <c r="R445" s="90"/>
      <c r="S445" s="68"/>
    </row>
    <row r="446" spans="2:19" x14ac:dyDescent="0.25">
      <c r="B446" t="s">
        <v>68</v>
      </c>
      <c r="C446" s="40" t="s">
        <v>9</v>
      </c>
      <c r="D446" s="40">
        <v>9</v>
      </c>
      <c r="E446" s="44" t="s">
        <v>26</v>
      </c>
      <c r="F446" s="44" t="s">
        <v>39</v>
      </c>
      <c r="G446" s="44" t="s">
        <v>27</v>
      </c>
      <c r="H446" s="44" t="s">
        <v>28</v>
      </c>
      <c r="I446" s="44" t="s">
        <v>29</v>
      </c>
      <c r="J446" s="44" t="s">
        <v>30</v>
      </c>
      <c r="K446" s="42" t="s">
        <v>31</v>
      </c>
      <c r="M446" s="42" t="s">
        <v>32</v>
      </c>
      <c r="N446" s="42" t="s">
        <v>33</v>
      </c>
      <c r="O446" s="42" t="s">
        <v>34</v>
      </c>
      <c r="P446" s="42" t="s">
        <v>35</v>
      </c>
      <c r="Q446" s="42" t="s">
        <v>36</v>
      </c>
      <c r="R446" s="42" t="s">
        <v>37</v>
      </c>
      <c r="S446" s="42" t="s">
        <v>38</v>
      </c>
    </row>
    <row r="447" spans="2:19" x14ac:dyDescent="0.25">
      <c r="B447" s="16">
        <v>2</v>
      </c>
      <c r="C447" s="11" t="s">
        <v>12</v>
      </c>
      <c r="D447" s="139"/>
      <c r="E447" s="10">
        <f>D436*R447</f>
        <v>0</v>
      </c>
      <c r="F447" s="134">
        <f>$E$4-$D$4</f>
        <v>2.6741122003578519E-2</v>
      </c>
      <c r="G447" s="8">
        <f>IFERROR(VLOOKUP(B447,EFA!$AC$2:$AD$7,2,0),EFA!$AD$8)</f>
        <v>1.0690110110560367</v>
      </c>
      <c r="H447" s="24">
        <f>LGD!$D$3</f>
        <v>0</v>
      </c>
      <c r="I447" s="10">
        <f>E447*F447*G447*H447</f>
        <v>0</v>
      </c>
      <c r="J447" s="41">
        <f>1/((1+($O$16/12))^(M447-Q447))</f>
        <v>0.82978236227803737</v>
      </c>
      <c r="K447" s="274">
        <f>I447*J447</f>
        <v>0</v>
      </c>
      <c r="M447" s="11">
        <v>108</v>
      </c>
      <c r="N447" s="11">
        <v>1</v>
      </c>
      <c r="O447" s="21">
        <f>$O$16</f>
        <v>0.125041534971747</v>
      </c>
      <c r="P447" s="43">
        <f t="shared" ref="P447:P455" si="396">PMT(O447/12,M447,-N447,0,0)</f>
        <v>1.5469915965052787E-2</v>
      </c>
      <c r="Q447" s="141">
        <f>M447-S447</f>
        <v>90</v>
      </c>
      <c r="R447" s="43">
        <f>PV(O447/12,Q447,-P447,0,0)</f>
        <v>0.9005876226019297</v>
      </c>
      <c r="S447" s="11">
        <f>12+6</f>
        <v>18</v>
      </c>
    </row>
    <row r="448" spans="2:19" x14ac:dyDescent="0.25">
      <c r="B448" s="16">
        <v>2</v>
      </c>
      <c r="C448" s="11" t="s">
        <v>13</v>
      </c>
      <c r="D448" s="139"/>
      <c r="E448" s="10">
        <f t="shared" ref="E448:E455" si="397">D437*R448</f>
        <v>0</v>
      </c>
      <c r="F448" s="134">
        <f t="shared" ref="F448:F455" si="398">$E$4-$D$4</f>
        <v>2.6741122003578519E-2</v>
      </c>
      <c r="G448" s="8">
        <f>IFERROR(VLOOKUP(B448,EFA!$AC$2:$AD$7,2,0),EFA!$AD$8)</f>
        <v>1.0690110110560367</v>
      </c>
      <c r="H448" s="24">
        <f>LGD!$D$4</f>
        <v>0.6</v>
      </c>
      <c r="I448" s="10">
        <f t="shared" ref="I448:I455" si="399">E448*F448*G448*H448</f>
        <v>0</v>
      </c>
      <c r="J448" s="41">
        <f t="shared" ref="J448:J455" si="400">1/((1+($O$16/12))^(M448-Q448))</f>
        <v>0.82978236227803737</v>
      </c>
      <c r="K448" s="274">
        <f t="shared" ref="K448:K455" si="401">I448*J448</f>
        <v>0</v>
      </c>
      <c r="M448" s="11">
        <v>108</v>
      </c>
      <c r="N448" s="11">
        <v>1</v>
      </c>
      <c r="O448" s="21">
        <f t="shared" ref="O448:O455" si="402">$O$16</f>
        <v>0.125041534971747</v>
      </c>
      <c r="P448" s="43">
        <f t="shared" si="396"/>
        <v>1.5469915965052787E-2</v>
      </c>
      <c r="Q448" s="141">
        <f t="shared" ref="Q448:Q455" si="403">M448-S448</f>
        <v>90</v>
      </c>
      <c r="R448" s="43">
        <f t="shared" ref="R448:R455" si="404">PV(O448/12,Q448,-P448,0,0)</f>
        <v>0.9005876226019297</v>
      </c>
      <c r="S448" s="11">
        <f t="shared" ref="S448:S455" si="405">12+6</f>
        <v>18</v>
      </c>
    </row>
    <row r="449" spans="2:19" x14ac:dyDescent="0.25">
      <c r="B449" s="16">
        <v>2</v>
      </c>
      <c r="C449" s="11" t="s">
        <v>14</v>
      </c>
      <c r="D449" s="139"/>
      <c r="E449" s="10">
        <f t="shared" si="397"/>
        <v>0</v>
      </c>
      <c r="F449" s="134">
        <f t="shared" si="398"/>
        <v>2.6741122003578519E-2</v>
      </c>
      <c r="G449" s="8">
        <f>IFERROR(VLOOKUP(B449,EFA!$AC$2:$AD$7,2,0),EFA!$AD$8)</f>
        <v>1.0690110110560367</v>
      </c>
      <c r="H449" s="24">
        <f>LGD!$D$5</f>
        <v>0.10763423667737435</v>
      </c>
      <c r="I449" s="10">
        <f t="shared" si="399"/>
        <v>0</v>
      </c>
      <c r="J449" s="41">
        <f t="shared" si="400"/>
        <v>0.82978236227803737</v>
      </c>
      <c r="K449" s="274">
        <f t="shared" si="401"/>
        <v>0</v>
      </c>
      <c r="M449" s="11">
        <v>108</v>
      </c>
      <c r="N449" s="11">
        <v>1</v>
      </c>
      <c r="O449" s="21">
        <f t="shared" si="402"/>
        <v>0.125041534971747</v>
      </c>
      <c r="P449" s="43">
        <f t="shared" si="396"/>
        <v>1.5469915965052787E-2</v>
      </c>
      <c r="Q449" s="141">
        <f t="shared" si="403"/>
        <v>90</v>
      </c>
      <c r="R449" s="43">
        <f t="shared" si="404"/>
        <v>0.9005876226019297</v>
      </c>
      <c r="S449" s="11">
        <f t="shared" si="405"/>
        <v>18</v>
      </c>
    </row>
    <row r="450" spans="2:19" x14ac:dyDescent="0.25">
      <c r="B450" s="16">
        <v>2</v>
      </c>
      <c r="C450" s="11" t="s">
        <v>15</v>
      </c>
      <c r="D450" s="139"/>
      <c r="E450" s="10">
        <f t="shared" si="397"/>
        <v>0</v>
      </c>
      <c r="F450" s="134">
        <f t="shared" si="398"/>
        <v>2.6741122003578519E-2</v>
      </c>
      <c r="G450" s="8">
        <f>IFERROR(VLOOKUP(B450,EFA!$AC$2:$AD$7,2,0),EFA!$AD$8)</f>
        <v>1.0690110110560367</v>
      </c>
      <c r="H450" s="24">
        <f>LGD!$D$6</f>
        <v>0.31756987991080204</v>
      </c>
      <c r="I450" s="10">
        <f t="shared" si="399"/>
        <v>0</v>
      </c>
      <c r="J450" s="41">
        <f t="shared" si="400"/>
        <v>0.82978236227803737</v>
      </c>
      <c r="K450" s="274">
        <f t="shared" si="401"/>
        <v>0</v>
      </c>
      <c r="M450" s="11">
        <v>108</v>
      </c>
      <c r="N450" s="11">
        <v>1</v>
      </c>
      <c r="O450" s="21">
        <f t="shared" si="402"/>
        <v>0.125041534971747</v>
      </c>
      <c r="P450" s="43">
        <f t="shared" si="396"/>
        <v>1.5469915965052787E-2</v>
      </c>
      <c r="Q450" s="141">
        <f t="shared" si="403"/>
        <v>90</v>
      </c>
      <c r="R450" s="43">
        <f t="shared" si="404"/>
        <v>0.9005876226019297</v>
      </c>
      <c r="S450" s="11">
        <f t="shared" si="405"/>
        <v>18</v>
      </c>
    </row>
    <row r="451" spans="2:19" x14ac:dyDescent="0.25">
      <c r="B451" s="16">
        <v>2</v>
      </c>
      <c r="C451" s="11" t="s">
        <v>16</v>
      </c>
      <c r="D451" s="139"/>
      <c r="E451" s="10">
        <f t="shared" si="397"/>
        <v>0</v>
      </c>
      <c r="F451" s="134">
        <f t="shared" si="398"/>
        <v>2.6741122003578519E-2</v>
      </c>
      <c r="G451" s="8">
        <f>IFERROR(VLOOKUP(B451,EFA!$AC$2:$AD$7,2,0),EFA!$AD$8)</f>
        <v>1.0690110110560367</v>
      </c>
      <c r="H451" s="24">
        <f>LGD!$D$7</f>
        <v>0.35327139683478781</v>
      </c>
      <c r="I451" s="10">
        <f t="shared" si="399"/>
        <v>0</v>
      </c>
      <c r="J451" s="41">
        <f t="shared" si="400"/>
        <v>0.82978236227803737</v>
      </c>
      <c r="K451" s="274">
        <f t="shared" si="401"/>
        <v>0</v>
      </c>
      <c r="M451" s="11">
        <v>108</v>
      </c>
      <c r="N451" s="11">
        <v>1</v>
      </c>
      <c r="O451" s="21">
        <f t="shared" si="402"/>
        <v>0.125041534971747</v>
      </c>
      <c r="P451" s="43">
        <f t="shared" si="396"/>
        <v>1.5469915965052787E-2</v>
      </c>
      <c r="Q451" s="141">
        <f t="shared" si="403"/>
        <v>90</v>
      </c>
      <c r="R451" s="43">
        <f t="shared" si="404"/>
        <v>0.9005876226019297</v>
      </c>
      <c r="S451" s="11">
        <f t="shared" si="405"/>
        <v>18</v>
      </c>
    </row>
    <row r="452" spans="2:19" x14ac:dyDescent="0.25">
      <c r="B452" s="16">
        <v>2</v>
      </c>
      <c r="C452" s="11" t="s">
        <v>17</v>
      </c>
      <c r="D452" s="139"/>
      <c r="E452" s="10">
        <f t="shared" si="397"/>
        <v>0</v>
      </c>
      <c r="F452" s="134">
        <f t="shared" si="398"/>
        <v>2.6741122003578519E-2</v>
      </c>
      <c r="G452" s="8">
        <f>IFERROR(VLOOKUP(B452,EFA!$AC$2:$AD$7,2,0),EFA!$AD$8)</f>
        <v>1.0690110110560367</v>
      </c>
      <c r="H452" s="24">
        <f>LGD!$D$8</f>
        <v>4.6364209605119888E-2</v>
      </c>
      <c r="I452" s="10">
        <f t="shared" si="399"/>
        <v>0</v>
      </c>
      <c r="J452" s="41">
        <f t="shared" si="400"/>
        <v>0.82978236227803737</v>
      </c>
      <c r="K452" s="274">
        <f t="shared" si="401"/>
        <v>0</v>
      </c>
      <c r="M452" s="11">
        <v>108</v>
      </c>
      <c r="N452" s="11">
        <v>1</v>
      </c>
      <c r="O452" s="21">
        <f t="shared" si="402"/>
        <v>0.125041534971747</v>
      </c>
      <c r="P452" s="43">
        <f t="shared" si="396"/>
        <v>1.5469915965052787E-2</v>
      </c>
      <c r="Q452" s="141">
        <f t="shared" si="403"/>
        <v>90</v>
      </c>
      <c r="R452" s="43">
        <f t="shared" si="404"/>
        <v>0.9005876226019297</v>
      </c>
      <c r="S452" s="11">
        <f t="shared" si="405"/>
        <v>18</v>
      </c>
    </row>
    <row r="453" spans="2:19" x14ac:dyDescent="0.25">
      <c r="B453" s="16">
        <v>2</v>
      </c>
      <c r="C453" s="11" t="s">
        <v>18</v>
      </c>
      <c r="D453" s="139"/>
      <c r="E453" s="10" t="e">
        <f t="shared" si="397"/>
        <v>#N/A</v>
      </c>
      <c r="F453" s="134">
        <f t="shared" si="398"/>
        <v>2.6741122003578519E-2</v>
      </c>
      <c r="G453" s="8">
        <f>IFERROR(VLOOKUP(B453,EFA!$AC$2:$AD$7,2,0),EFA!$AD$8)</f>
        <v>1.0690110110560367</v>
      </c>
      <c r="H453" s="24">
        <f>LGD!$D$9</f>
        <v>0.5</v>
      </c>
      <c r="I453" s="10" t="e">
        <f t="shared" si="399"/>
        <v>#N/A</v>
      </c>
      <c r="J453" s="41">
        <f t="shared" si="400"/>
        <v>0.82978236227803737</v>
      </c>
      <c r="K453" s="274" t="e">
        <f t="shared" si="401"/>
        <v>#N/A</v>
      </c>
      <c r="M453" s="11">
        <v>108</v>
      </c>
      <c r="N453" s="11">
        <v>1</v>
      </c>
      <c r="O453" s="21">
        <f t="shared" si="402"/>
        <v>0.125041534971747</v>
      </c>
      <c r="P453" s="43">
        <f t="shared" si="396"/>
        <v>1.5469915965052787E-2</v>
      </c>
      <c r="Q453" s="141">
        <f t="shared" si="403"/>
        <v>90</v>
      </c>
      <c r="R453" s="43">
        <f t="shared" si="404"/>
        <v>0.9005876226019297</v>
      </c>
      <c r="S453" s="11">
        <f t="shared" si="405"/>
        <v>18</v>
      </c>
    </row>
    <row r="454" spans="2:19" x14ac:dyDescent="0.25">
      <c r="B454" s="16">
        <v>2</v>
      </c>
      <c r="C454" s="11" t="s">
        <v>19</v>
      </c>
      <c r="D454" s="139"/>
      <c r="E454" s="10">
        <f t="shared" si="397"/>
        <v>0</v>
      </c>
      <c r="F454" s="134">
        <f t="shared" si="398"/>
        <v>2.6741122003578519E-2</v>
      </c>
      <c r="G454" s="8">
        <f>IFERROR(VLOOKUP(B454,EFA!$AC$2:$AD$7,2,0),EFA!$AD$8)</f>
        <v>1.0690110110560367</v>
      </c>
      <c r="H454" s="24">
        <f>LGD!$D$10</f>
        <v>0.4</v>
      </c>
      <c r="I454" s="10">
        <f t="shared" si="399"/>
        <v>0</v>
      </c>
      <c r="J454" s="41">
        <f t="shared" si="400"/>
        <v>0.82978236227803737</v>
      </c>
      <c r="K454" s="274">
        <f t="shared" si="401"/>
        <v>0</v>
      </c>
      <c r="M454" s="11">
        <v>108</v>
      </c>
      <c r="N454" s="11">
        <v>1</v>
      </c>
      <c r="O454" s="21">
        <f t="shared" si="402"/>
        <v>0.125041534971747</v>
      </c>
      <c r="P454" s="43">
        <f t="shared" si="396"/>
        <v>1.5469915965052787E-2</v>
      </c>
      <c r="Q454" s="141">
        <f t="shared" si="403"/>
        <v>90</v>
      </c>
      <c r="R454" s="43">
        <f t="shared" si="404"/>
        <v>0.9005876226019297</v>
      </c>
      <c r="S454" s="11">
        <f t="shared" si="405"/>
        <v>18</v>
      </c>
    </row>
    <row r="455" spans="2:19" x14ac:dyDescent="0.25">
      <c r="B455" s="16">
        <v>2</v>
      </c>
      <c r="C455" s="11" t="s">
        <v>20</v>
      </c>
      <c r="D455" s="139"/>
      <c r="E455" s="10">
        <f t="shared" si="397"/>
        <v>0</v>
      </c>
      <c r="F455" s="134">
        <f t="shared" si="398"/>
        <v>2.6741122003578519E-2</v>
      </c>
      <c r="G455" s="8">
        <f>IFERROR(VLOOKUP(B455,EFA!$AC$2:$AD$7,2,0),EFA!$AD$8)</f>
        <v>1.0690110110560367</v>
      </c>
      <c r="H455" s="24">
        <f>LGD!$D$11</f>
        <v>0.6</v>
      </c>
      <c r="I455" s="10">
        <f t="shared" si="399"/>
        <v>0</v>
      </c>
      <c r="J455" s="41">
        <f t="shared" si="400"/>
        <v>0.82978236227803737</v>
      </c>
      <c r="K455" s="274">
        <f t="shared" si="401"/>
        <v>0</v>
      </c>
      <c r="M455" s="11">
        <v>108</v>
      </c>
      <c r="N455" s="11">
        <v>1</v>
      </c>
      <c r="O455" s="21">
        <f t="shared" si="402"/>
        <v>0.125041534971747</v>
      </c>
      <c r="P455" s="43">
        <f t="shared" si="396"/>
        <v>1.5469915965052787E-2</v>
      </c>
      <c r="Q455" s="141">
        <f t="shared" si="403"/>
        <v>90</v>
      </c>
      <c r="R455" s="43">
        <f t="shared" si="404"/>
        <v>0.9005876226019297</v>
      </c>
      <c r="S455" s="11">
        <f t="shared" si="405"/>
        <v>18</v>
      </c>
    </row>
    <row r="456" spans="2:19" x14ac:dyDescent="0.25">
      <c r="B456" s="16"/>
      <c r="C456" s="11"/>
      <c r="D456" s="10"/>
      <c r="E456" s="10"/>
      <c r="F456" s="3"/>
      <c r="G456" s="8"/>
      <c r="H456" s="24"/>
      <c r="I456" s="10"/>
      <c r="J456" s="41"/>
      <c r="K456" s="10"/>
      <c r="M456" s="11"/>
      <c r="N456" s="11"/>
      <c r="O456" s="21"/>
      <c r="P456" s="43"/>
      <c r="Q456" s="11"/>
      <c r="R456" s="43"/>
      <c r="S456" s="11"/>
    </row>
    <row r="457" spans="2:19" x14ac:dyDescent="0.25">
      <c r="B457" t="s">
        <v>68</v>
      </c>
      <c r="C457" s="40" t="s">
        <v>9</v>
      </c>
      <c r="D457" s="40">
        <v>9</v>
      </c>
      <c r="E457" s="44" t="s">
        <v>26</v>
      </c>
      <c r="F457" s="151" t="s">
        <v>39</v>
      </c>
      <c r="G457" s="44" t="s">
        <v>27</v>
      </c>
      <c r="H457" s="44" t="s">
        <v>28</v>
      </c>
      <c r="I457" s="44" t="s">
        <v>29</v>
      </c>
      <c r="J457" s="44" t="s">
        <v>30</v>
      </c>
      <c r="K457" s="42" t="s">
        <v>31</v>
      </c>
      <c r="M457" s="42" t="s">
        <v>32</v>
      </c>
      <c r="N457" s="42" t="s">
        <v>33</v>
      </c>
      <c r="O457" s="42" t="s">
        <v>34</v>
      </c>
      <c r="P457" s="42" t="s">
        <v>35</v>
      </c>
      <c r="Q457" s="42" t="s">
        <v>36</v>
      </c>
      <c r="R457" s="42" t="s">
        <v>37</v>
      </c>
      <c r="S457" s="42" t="s">
        <v>38</v>
      </c>
    </row>
    <row r="458" spans="2:19" x14ac:dyDescent="0.25">
      <c r="B458" s="16">
        <v>3</v>
      </c>
      <c r="C458" s="11" t="s">
        <v>12</v>
      </c>
      <c r="D458" s="139"/>
      <c r="E458" s="10">
        <f>D436*R458</f>
        <v>0</v>
      </c>
      <c r="F458" s="134">
        <f>$F$4-$E$4</f>
        <v>1.1964979013704136E-2</v>
      </c>
      <c r="G458" s="8">
        <f>IFERROR(VLOOKUP(B458,EFA!$AC$2:$AD$7,2,0),EFA!$AD$8)</f>
        <v>1.0316769748200696</v>
      </c>
      <c r="H458" s="24">
        <f>LGD!$D$3</f>
        <v>0</v>
      </c>
      <c r="I458" s="10">
        <f>E458*F458*G458*H458</f>
        <v>0</v>
      </c>
      <c r="J458" s="41">
        <f>1/((1+($O$16/12))^(M458-Q458))</f>
        <v>0.73272385708971499</v>
      </c>
      <c r="K458" s="274">
        <f>I458*J458</f>
        <v>0</v>
      </c>
      <c r="M458" s="11">
        <v>108</v>
      </c>
      <c r="N458" s="11">
        <v>1</v>
      </c>
      <c r="O458" s="21">
        <f>$O$16</f>
        <v>0.125041534971747</v>
      </c>
      <c r="P458" s="43">
        <f t="shared" ref="P458:P466" si="406">PMT(O458/12,M458,-N458,0,0)</f>
        <v>1.5469915965052787E-2</v>
      </c>
      <c r="Q458" s="141">
        <f>M458-S458</f>
        <v>78</v>
      </c>
      <c r="R458" s="43">
        <f>PV(O458/12,Q458,-P458,0,0)</f>
        <v>0.82322535928599094</v>
      </c>
      <c r="S458" s="11">
        <f>12+12+6</f>
        <v>30</v>
      </c>
    </row>
    <row r="459" spans="2:19" x14ac:dyDescent="0.25">
      <c r="B459" s="16">
        <v>3</v>
      </c>
      <c r="C459" s="11" t="s">
        <v>13</v>
      </c>
      <c r="D459" s="139"/>
      <c r="E459" s="10">
        <f t="shared" ref="E459:E466" si="407">D437*R459</f>
        <v>0</v>
      </c>
      <c r="F459" s="134">
        <f t="shared" ref="F459:F466" si="408">$F$4-$E$4</f>
        <v>1.1964979013704136E-2</v>
      </c>
      <c r="G459" s="8">
        <f>IFERROR(VLOOKUP(B459,EFA!$AC$2:$AD$7,2,0),EFA!$AD$8)</f>
        <v>1.0316769748200696</v>
      </c>
      <c r="H459" s="24">
        <f>LGD!$D$4</f>
        <v>0.6</v>
      </c>
      <c r="I459" s="10">
        <f t="shared" ref="I459:I466" si="409">E459*F459*G459*H459</f>
        <v>0</v>
      </c>
      <c r="J459" s="41">
        <f t="shared" ref="J459:J466" si="410">1/((1+($O$16/12))^(M459-Q459))</f>
        <v>0.73272385708971499</v>
      </c>
      <c r="K459" s="274">
        <f t="shared" ref="K459:K466" si="411">I459*J459</f>
        <v>0</v>
      </c>
      <c r="M459" s="11">
        <v>108</v>
      </c>
      <c r="N459" s="11">
        <v>1</v>
      </c>
      <c r="O459" s="21">
        <f t="shared" ref="O459:O466" si="412">$O$16</f>
        <v>0.125041534971747</v>
      </c>
      <c r="P459" s="43">
        <f t="shared" si="406"/>
        <v>1.5469915965052787E-2</v>
      </c>
      <c r="Q459" s="141">
        <f t="shared" ref="Q459:Q466" si="413">M459-S459</f>
        <v>78</v>
      </c>
      <c r="R459" s="43">
        <f t="shared" ref="R459:R466" si="414">PV(O459/12,Q459,-P459,0,0)</f>
        <v>0.82322535928599094</v>
      </c>
      <c r="S459" s="11">
        <f t="shared" ref="S459:S466" si="415">12+12+6</f>
        <v>30</v>
      </c>
    </row>
    <row r="460" spans="2:19" x14ac:dyDescent="0.25">
      <c r="B460" s="16">
        <v>3</v>
      </c>
      <c r="C460" s="11" t="s">
        <v>14</v>
      </c>
      <c r="D460" s="139"/>
      <c r="E460" s="10">
        <f t="shared" si="407"/>
        <v>0</v>
      </c>
      <c r="F460" s="134">
        <f t="shared" si="408"/>
        <v>1.1964979013704136E-2</v>
      </c>
      <c r="G460" s="8">
        <f>IFERROR(VLOOKUP(B460,EFA!$AC$2:$AD$7,2,0),EFA!$AD$8)</f>
        <v>1.0316769748200696</v>
      </c>
      <c r="H460" s="24">
        <f>LGD!$D$5</f>
        <v>0.10763423667737435</v>
      </c>
      <c r="I460" s="10">
        <f t="shared" si="409"/>
        <v>0</v>
      </c>
      <c r="J460" s="41">
        <f t="shared" si="410"/>
        <v>0.73272385708971499</v>
      </c>
      <c r="K460" s="274">
        <f t="shared" si="411"/>
        <v>0</v>
      </c>
      <c r="M460" s="11">
        <v>108</v>
      </c>
      <c r="N460" s="11">
        <v>1</v>
      </c>
      <c r="O460" s="21">
        <f t="shared" si="412"/>
        <v>0.125041534971747</v>
      </c>
      <c r="P460" s="43">
        <f t="shared" si="406"/>
        <v>1.5469915965052787E-2</v>
      </c>
      <c r="Q460" s="141">
        <f t="shared" si="413"/>
        <v>78</v>
      </c>
      <c r="R460" s="43">
        <f t="shared" si="414"/>
        <v>0.82322535928599094</v>
      </c>
      <c r="S460" s="11">
        <f t="shared" si="415"/>
        <v>30</v>
      </c>
    </row>
    <row r="461" spans="2:19" x14ac:dyDescent="0.25">
      <c r="B461" s="16">
        <v>3</v>
      </c>
      <c r="C461" s="11" t="s">
        <v>15</v>
      </c>
      <c r="D461" s="139"/>
      <c r="E461" s="10">
        <f t="shared" si="407"/>
        <v>0</v>
      </c>
      <c r="F461" s="134">
        <f t="shared" si="408"/>
        <v>1.1964979013704136E-2</v>
      </c>
      <c r="G461" s="8">
        <f>IFERROR(VLOOKUP(B461,EFA!$AC$2:$AD$7,2,0),EFA!$AD$8)</f>
        <v>1.0316769748200696</v>
      </c>
      <c r="H461" s="24">
        <f>LGD!$D$6</f>
        <v>0.31756987991080204</v>
      </c>
      <c r="I461" s="10">
        <f t="shared" si="409"/>
        <v>0</v>
      </c>
      <c r="J461" s="41">
        <f t="shared" si="410"/>
        <v>0.73272385708971499</v>
      </c>
      <c r="K461" s="274">
        <f t="shared" si="411"/>
        <v>0</v>
      </c>
      <c r="M461" s="11">
        <v>108</v>
      </c>
      <c r="N461" s="11">
        <v>1</v>
      </c>
      <c r="O461" s="21">
        <f t="shared" si="412"/>
        <v>0.125041534971747</v>
      </c>
      <c r="P461" s="43">
        <f t="shared" si="406"/>
        <v>1.5469915965052787E-2</v>
      </c>
      <c r="Q461" s="141">
        <f t="shared" si="413"/>
        <v>78</v>
      </c>
      <c r="R461" s="43">
        <f t="shared" si="414"/>
        <v>0.82322535928599094</v>
      </c>
      <c r="S461" s="11">
        <f t="shared" si="415"/>
        <v>30</v>
      </c>
    </row>
    <row r="462" spans="2:19" x14ac:dyDescent="0.25">
      <c r="B462" s="16">
        <v>3</v>
      </c>
      <c r="C462" s="11" t="s">
        <v>16</v>
      </c>
      <c r="D462" s="139"/>
      <c r="E462" s="10">
        <f t="shared" si="407"/>
        <v>0</v>
      </c>
      <c r="F462" s="134">
        <f t="shared" si="408"/>
        <v>1.1964979013704136E-2</v>
      </c>
      <c r="G462" s="8">
        <f>IFERROR(VLOOKUP(B462,EFA!$AC$2:$AD$7,2,0),EFA!$AD$8)</f>
        <v>1.0316769748200696</v>
      </c>
      <c r="H462" s="24">
        <f>LGD!$D$7</f>
        <v>0.35327139683478781</v>
      </c>
      <c r="I462" s="10">
        <f t="shared" si="409"/>
        <v>0</v>
      </c>
      <c r="J462" s="41">
        <f t="shared" si="410"/>
        <v>0.73272385708971499</v>
      </c>
      <c r="K462" s="274">
        <f t="shared" si="411"/>
        <v>0</v>
      </c>
      <c r="M462" s="11">
        <v>108</v>
      </c>
      <c r="N462" s="11">
        <v>1</v>
      </c>
      <c r="O462" s="21">
        <f t="shared" si="412"/>
        <v>0.125041534971747</v>
      </c>
      <c r="P462" s="43">
        <f t="shared" si="406"/>
        <v>1.5469915965052787E-2</v>
      </c>
      <c r="Q462" s="141">
        <f t="shared" si="413"/>
        <v>78</v>
      </c>
      <c r="R462" s="43">
        <f t="shared" si="414"/>
        <v>0.82322535928599094</v>
      </c>
      <c r="S462" s="11">
        <f t="shared" si="415"/>
        <v>30</v>
      </c>
    </row>
    <row r="463" spans="2:19" x14ac:dyDescent="0.25">
      <c r="B463" s="16">
        <v>3</v>
      </c>
      <c r="C463" s="11" t="s">
        <v>17</v>
      </c>
      <c r="D463" s="139"/>
      <c r="E463" s="10">
        <f t="shared" si="407"/>
        <v>0</v>
      </c>
      <c r="F463" s="134">
        <f t="shared" si="408"/>
        <v>1.1964979013704136E-2</v>
      </c>
      <c r="G463" s="8">
        <f>IFERROR(VLOOKUP(B463,EFA!$AC$2:$AD$7,2,0),EFA!$AD$8)</f>
        <v>1.0316769748200696</v>
      </c>
      <c r="H463" s="24">
        <f>LGD!$D$8</f>
        <v>4.6364209605119888E-2</v>
      </c>
      <c r="I463" s="10">
        <f t="shared" si="409"/>
        <v>0</v>
      </c>
      <c r="J463" s="41">
        <f t="shared" si="410"/>
        <v>0.73272385708971499</v>
      </c>
      <c r="K463" s="274">
        <f t="shared" si="411"/>
        <v>0</v>
      </c>
      <c r="M463" s="11">
        <v>108</v>
      </c>
      <c r="N463" s="11">
        <v>1</v>
      </c>
      <c r="O463" s="21">
        <f t="shared" si="412"/>
        <v>0.125041534971747</v>
      </c>
      <c r="P463" s="43">
        <f t="shared" si="406"/>
        <v>1.5469915965052787E-2</v>
      </c>
      <c r="Q463" s="141">
        <f t="shared" si="413"/>
        <v>78</v>
      </c>
      <c r="R463" s="43">
        <f t="shared" si="414"/>
        <v>0.82322535928599094</v>
      </c>
      <c r="S463" s="11">
        <f t="shared" si="415"/>
        <v>30</v>
      </c>
    </row>
    <row r="464" spans="2:19" x14ac:dyDescent="0.25">
      <c r="B464" s="16">
        <v>3</v>
      </c>
      <c r="C464" s="11" t="s">
        <v>18</v>
      </c>
      <c r="D464" s="139"/>
      <c r="E464" s="10" t="e">
        <f t="shared" si="407"/>
        <v>#N/A</v>
      </c>
      <c r="F464" s="134">
        <f t="shared" si="408"/>
        <v>1.1964979013704136E-2</v>
      </c>
      <c r="G464" s="8">
        <f>IFERROR(VLOOKUP(B464,EFA!$AC$2:$AD$7,2,0),EFA!$AD$8)</f>
        <v>1.0316769748200696</v>
      </c>
      <c r="H464" s="24">
        <f>LGD!$D$9</f>
        <v>0.5</v>
      </c>
      <c r="I464" s="10" t="e">
        <f t="shared" si="409"/>
        <v>#N/A</v>
      </c>
      <c r="J464" s="41">
        <f t="shared" si="410"/>
        <v>0.73272385708971499</v>
      </c>
      <c r="K464" s="274" t="e">
        <f t="shared" si="411"/>
        <v>#N/A</v>
      </c>
      <c r="M464" s="11">
        <v>108</v>
      </c>
      <c r="N464" s="11">
        <v>1</v>
      </c>
      <c r="O464" s="21">
        <f t="shared" si="412"/>
        <v>0.125041534971747</v>
      </c>
      <c r="P464" s="43">
        <f t="shared" si="406"/>
        <v>1.5469915965052787E-2</v>
      </c>
      <c r="Q464" s="141">
        <f t="shared" si="413"/>
        <v>78</v>
      </c>
      <c r="R464" s="43">
        <f t="shared" si="414"/>
        <v>0.82322535928599094</v>
      </c>
      <c r="S464" s="11">
        <f t="shared" si="415"/>
        <v>30</v>
      </c>
    </row>
    <row r="465" spans="2:19" x14ac:dyDescent="0.25">
      <c r="B465" s="16">
        <v>3</v>
      </c>
      <c r="C465" s="11" t="s">
        <v>19</v>
      </c>
      <c r="D465" s="139"/>
      <c r="E465" s="10">
        <f t="shared" si="407"/>
        <v>0</v>
      </c>
      <c r="F465" s="134">
        <f t="shared" si="408"/>
        <v>1.1964979013704136E-2</v>
      </c>
      <c r="G465" s="8">
        <f>IFERROR(VLOOKUP(B465,EFA!$AC$2:$AD$7,2,0),EFA!$AD$8)</f>
        <v>1.0316769748200696</v>
      </c>
      <c r="H465" s="24">
        <f>LGD!$D$10</f>
        <v>0.4</v>
      </c>
      <c r="I465" s="10">
        <f t="shared" si="409"/>
        <v>0</v>
      </c>
      <c r="J465" s="41">
        <f t="shared" si="410"/>
        <v>0.73272385708971499</v>
      </c>
      <c r="K465" s="274">
        <f t="shared" si="411"/>
        <v>0</v>
      </c>
      <c r="M465" s="11">
        <v>108</v>
      </c>
      <c r="N465" s="11">
        <v>1</v>
      </c>
      <c r="O465" s="21">
        <f t="shared" si="412"/>
        <v>0.125041534971747</v>
      </c>
      <c r="P465" s="43">
        <f t="shared" si="406"/>
        <v>1.5469915965052787E-2</v>
      </c>
      <c r="Q465" s="141">
        <f t="shared" si="413"/>
        <v>78</v>
      </c>
      <c r="R465" s="43">
        <f t="shared" si="414"/>
        <v>0.82322535928599094</v>
      </c>
      <c r="S465" s="11">
        <f t="shared" si="415"/>
        <v>30</v>
      </c>
    </row>
    <row r="466" spans="2:19" x14ac:dyDescent="0.25">
      <c r="B466" s="16">
        <v>3</v>
      </c>
      <c r="C466" s="11" t="s">
        <v>20</v>
      </c>
      <c r="D466" s="139"/>
      <c r="E466" s="10">
        <f t="shared" si="407"/>
        <v>0</v>
      </c>
      <c r="F466" s="134">
        <f t="shared" si="408"/>
        <v>1.1964979013704136E-2</v>
      </c>
      <c r="G466" s="8">
        <f>IFERROR(VLOOKUP(B466,EFA!$AC$2:$AD$7,2,0),EFA!$AD$8)</f>
        <v>1.0316769748200696</v>
      </c>
      <c r="H466" s="24">
        <f>LGD!$D$11</f>
        <v>0.6</v>
      </c>
      <c r="I466" s="10">
        <f t="shared" si="409"/>
        <v>0</v>
      </c>
      <c r="J466" s="41">
        <f t="shared" si="410"/>
        <v>0.73272385708971499</v>
      </c>
      <c r="K466" s="274">
        <f t="shared" si="411"/>
        <v>0</v>
      </c>
      <c r="M466" s="11">
        <v>108</v>
      </c>
      <c r="N466" s="11">
        <v>1</v>
      </c>
      <c r="O466" s="21">
        <f t="shared" si="412"/>
        <v>0.125041534971747</v>
      </c>
      <c r="P466" s="43">
        <f t="shared" si="406"/>
        <v>1.5469915965052787E-2</v>
      </c>
      <c r="Q466" s="141">
        <f t="shared" si="413"/>
        <v>78</v>
      </c>
      <c r="R466" s="43">
        <f t="shared" si="414"/>
        <v>0.82322535928599094</v>
      </c>
      <c r="S466" s="11">
        <f t="shared" si="415"/>
        <v>30</v>
      </c>
    </row>
    <row r="467" spans="2:19" x14ac:dyDescent="0.25">
      <c r="B467" s="16"/>
      <c r="C467" s="83"/>
      <c r="D467" s="84"/>
      <c r="E467" s="84"/>
      <c r="F467" s="85"/>
      <c r="G467" s="86"/>
      <c r="H467" s="87"/>
      <c r="I467" s="84"/>
      <c r="J467" s="88"/>
      <c r="K467" s="84"/>
      <c r="M467" s="68"/>
      <c r="N467" s="68"/>
      <c r="O467" s="89"/>
      <c r="P467" s="90"/>
      <c r="Q467" s="68"/>
      <c r="R467" s="90"/>
      <c r="S467" s="68"/>
    </row>
    <row r="468" spans="2:19" x14ac:dyDescent="0.25">
      <c r="B468" t="s">
        <v>68</v>
      </c>
      <c r="C468" s="40" t="s">
        <v>9</v>
      </c>
      <c r="D468" s="40">
        <v>9</v>
      </c>
      <c r="E468" s="44" t="s">
        <v>26</v>
      </c>
      <c r="F468" s="44" t="s">
        <v>39</v>
      </c>
      <c r="G468" s="44" t="s">
        <v>27</v>
      </c>
      <c r="H468" s="44" t="s">
        <v>28</v>
      </c>
      <c r="I468" s="44" t="s">
        <v>29</v>
      </c>
      <c r="J468" s="44" t="s">
        <v>30</v>
      </c>
      <c r="K468" s="42" t="s">
        <v>31</v>
      </c>
      <c r="M468" s="42" t="s">
        <v>32</v>
      </c>
      <c r="N468" s="42" t="s">
        <v>33</v>
      </c>
      <c r="O468" s="42" t="s">
        <v>34</v>
      </c>
      <c r="P468" s="42" t="s">
        <v>35</v>
      </c>
      <c r="Q468" s="42" t="s">
        <v>36</v>
      </c>
      <c r="R468" s="42" t="s">
        <v>37</v>
      </c>
      <c r="S468" s="42" t="s">
        <v>38</v>
      </c>
    </row>
    <row r="469" spans="2:19" x14ac:dyDescent="0.25">
      <c r="B469" s="16">
        <v>4</v>
      </c>
      <c r="C469" s="11" t="s">
        <v>12</v>
      </c>
      <c r="D469" s="139"/>
      <c r="E469" s="10">
        <f>D436*R469</f>
        <v>0</v>
      </c>
      <c r="F469" s="134">
        <f>$G$4-$F$4</f>
        <v>6.8409795166940318E-3</v>
      </c>
      <c r="G469" s="8">
        <f>IFERROR(VLOOKUP(B469,EFA!$AC$2:$AD$7,2,0),EFA!$AD$8)</f>
        <v>1.0241967921812636</v>
      </c>
      <c r="H469" s="24">
        <f>LGD!$D$3</f>
        <v>0</v>
      </c>
      <c r="I469" s="10">
        <f>E469*F469*G469*H469</f>
        <v>0</v>
      </c>
      <c r="J469" s="41">
        <f>1/((1+($O$16/12))^(M469-Q469))</f>
        <v>0.64701815217486369</v>
      </c>
      <c r="K469" s="274">
        <f>I469*J469</f>
        <v>0</v>
      </c>
      <c r="M469" s="11">
        <v>108</v>
      </c>
      <c r="N469" s="11">
        <v>1</v>
      </c>
      <c r="O469" s="21">
        <f>$O$16</f>
        <v>0.125041534971747</v>
      </c>
      <c r="P469" s="43">
        <f t="shared" ref="P469:P477" si="416">PMT(O469/12,M469,-N469,0,0)</f>
        <v>1.5469915965052787E-2</v>
      </c>
      <c r="Q469" s="141">
        <f>M469-S469</f>
        <v>66</v>
      </c>
      <c r="R469" s="43">
        <f>PV(O469/12,Q469,-P469,0,0)</f>
        <v>0.73561548964090384</v>
      </c>
      <c r="S469" s="11">
        <f>12+12+12+6</f>
        <v>42</v>
      </c>
    </row>
    <row r="470" spans="2:19" x14ac:dyDescent="0.25">
      <c r="B470" s="16">
        <v>4</v>
      </c>
      <c r="C470" s="11" t="s">
        <v>13</v>
      </c>
      <c r="D470" s="139"/>
      <c r="E470" s="10">
        <f t="shared" ref="E470:E477" si="417">D437*R470</f>
        <v>0</v>
      </c>
      <c r="F470" s="134">
        <f t="shared" ref="F470:F477" si="418">$G$4-$F$4</f>
        <v>6.8409795166940318E-3</v>
      </c>
      <c r="G470" s="8">
        <f>IFERROR(VLOOKUP(B470,EFA!$AC$2:$AD$7,2,0),EFA!$AD$8)</f>
        <v>1.0241967921812636</v>
      </c>
      <c r="H470" s="24">
        <f>LGD!$D$4</f>
        <v>0.6</v>
      </c>
      <c r="I470" s="10">
        <f t="shared" ref="I470:I477" si="419">E470*F470*G470*H470</f>
        <v>0</v>
      </c>
      <c r="J470" s="41">
        <f t="shared" ref="J470:J477" si="420">1/((1+($O$16/12))^(M470-Q470))</f>
        <v>0.64701815217486369</v>
      </c>
      <c r="K470" s="274">
        <f t="shared" ref="K470:K477" si="421">I470*J470</f>
        <v>0</v>
      </c>
      <c r="M470" s="11">
        <v>108</v>
      </c>
      <c r="N470" s="11">
        <v>1</v>
      </c>
      <c r="O470" s="21">
        <f t="shared" ref="O470:O477" si="422">$O$16</f>
        <v>0.125041534971747</v>
      </c>
      <c r="P470" s="43">
        <f t="shared" si="416"/>
        <v>1.5469915965052787E-2</v>
      </c>
      <c r="Q470" s="141">
        <f t="shared" ref="Q470:Q477" si="423">M470-S470</f>
        <v>66</v>
      </c>
      <c r="R470" s="43">
        <f t="shared" ref="R470:R477" si="424">PV(O470/12,Q470,-P470,0,0)</f>
        <v>0.73561548964090384</v>
      </c>
      <c r="S470" s="11">
        <f t="shared" ref="S470:S477" si="425">12+12+12+6</f>
        <v>42</v>
      </c>
    </row>
    <row r="471" spans="2:19" x14ac:dyDescent="0.25">
      <c r="B471" s="16">
        <v>4</v>
      </c>
      <c r="C471" s="11" t="s">
        <v>14</v>
      </c>
      <c r="D471" s="139"/>
      <c r="E471" s="10">
        <f t="shared" si="417"/>
        <v>0</v>
      </c>
      <c r="F471" s="134">
        <f t="shared" si="418"/>
        <v>6.8409795166940318E-3</v>
      </c>
      <c r="G471" s="8">
        <f>IFERROR(VLOOKUP(B471,EFA!$AC$2:$AD$7,2,0),EFA!$AD$8)</f>
        <v>1.0241967921812636</v>
      </c>
      <c r="H471" s="24">
        <f>LGD!$D$5</f>
        <v>0.10763423667737435</v>
      </c>
      <c r="I471" s="10">
        <f t="shared" si="419"/>
        <v>0</v>
      </c>
      <c r="J471" s="41">
        <f t="shared" si="420"/>
        <v>0.64701815217486369</v>
      </c>
      <c r="K471" s="274">
        <f t="shared" si="421"/>
        <v>0</v>
      </c>
      <c r="M471" s="11">
        <v>108</v>
      </c>
      <c r="N471" s="11">
        <v>1</v>
      </c>
      <c r="O471" s="21">
        <f t="shared" si="422"/>
        <v>0.125041534971747</v>
      </c>
      <c r="P471" s="43">
        <f t="shared" si="416"/>
        <v>1.5469915965052787E-2</v>
      </c>
      <c r="Q471" s="141">
        <f t="shared" si="423"/>
        <v>66</v>
      </c>
      <c r="R471" s="43">
        <f t="shared" si="424"/>
        <v>0.73561548964090384</v>
      </c>
      <c r="S471" s="11">
        <f t="shared" si="425"/>
        <v>42</v>
      </c>
    </row>
    <row r="472" spans="2:19" x14ac:dyDescent="0.25">
      <c r="B472" s="16">
        <v>4</v>
      </c>
      <c r="C472" s="11" t="s">
        <v>15</v>
      </c>
      <c r="D472" s="139"/>
      <c r="E472" s="10">
        <f t="shared" si="417"/>
        <v>0</v>
      </c>
      <c r="F472" s="134">
        <f t="shared" si="418"/>
        <v>6.8409795166940318E-3</v>
      </c>
      <c r="G472" s="8">
        <f>IFERROR(VLOOKUP(B472,EFA!$AC$2:$AD$7,2,0),EFA!$AD$8)</f>
        <v>1.0241967921812636</v>
      </c>
      <c r="H472" s="24">
        <f>LGD!$D$6</f>
        <v>0.31756987991080204</v>
      </c>
      <c r="I472" s="10">
        <f t="shared" si="419"/>
        <v>0</v>
      </c>
      <c r="J472" s="41">
        <f t="shared" si="420"/>
        <v>0.64701815217486369</v>
      </c>
      <c r="K472" s="274">
        <f t="shared" si="421"/>
        <v>0</v>
      </c>
      <c r="M472" s="11">
        <v>108</v>
      </c>
      <c r="N472" s="11">
        <v>1</v>
      </c>
      <c r="O472" s="21">
        <f t="shared" si="422"/>
        <v>0.125041534971747</v>
      </c>
      <c r="P472" s="43">
        <f t="shared" si="416"/>
        <v>1.5469915965052787E-2</v>
      </c>
      <c r="Q472" s="141">
        <f t="shared" si="423"/>
        <v>66</v>
      </c>
      <c r="R472" s="43">
        <f t="shared" si="424"/>
        <v>0.73561548964090384</v>
      </c>
      <c r="S472" s="11">
        <f t="shared" si="425"/>
        <v>42</v>
      </c>
    </row>
    <row r="473" spans="2:19" x14ac:dyDescent="0.25">
      <c r="B473" s="16">
        <v>4</v>
      </c>
      <c r="C473" s="11" t="s">
        <v>16</v>
      </c>
      <c r="D473" s="139"/>
      <c r="E473" s="10">
        <f t="shared" si="417"/>
        <v>0</v>
      </c>
      <c r="F473" s="134">
        <f t="shared" si="418"/>
        <v>6.8409795166940318E-3</v>
      </c>
      <c r="G473" s="8">
        <f>IFERROR(VLOOKUP(B473,EFA!$AC$2:$AD$7,2,0),EFA!$AD$8)</f>
        <v>1.0241967921812636</v>
      </c>
      <c r="H473" s="24">
        <f>LGD!$D$7</f>
        <v>0.35327139683478781</v>
      </c>
      <c r="I473" s="10">
        <f t="shared" si="419"/>
        <v>0</v>
      </c>
      <c r="J473" s="41">
        <f t="shared" si="420"/>
        <v>0.64701815217486369</v>
      </c>
      <c r="K473" s="274">
        <f t="shared" si="421"/>
        <v>0</v>
      </c>
      <c r="M473" s="11">
        <v>108</v>
      </c>
      <c r="N473" s="11">
        <v>1</v>
      </c>
      <c r="O473" s="21">
        <f t="shared" si="422"/>
        <v>0.125041534971747</v>
      </c>
      <c r="P473" s="43">
        <f t="shared" si="416"/>
        <v>1.5469915965052787E-2</v>
      </c>
      <c r="Q473" s="141">
        <f t="shared" si="423"/>
        <v>66</v>
      </c>
      <c r="R473" s="43">
        <f t="shared" si="424"/>
        <v>0.73561548964090384</v>
      </c>
      <c r="S473" s="11">
        <f t="shared" si="425"/>
        <v>42</v>
      </c>
    </row>
    <row r="474" spans="2:19" x14ac:dyDescent="0.25">
      <c r="B474" s="16">
        <v>4</v>
      </c>
      <c r="C474" s="11" t="s">
        <v>17</v>
      </c>
      <c r="D474" s="139"/>
      <c r="E474" s="10">
        <f t="shared" si="417"/>
        <v>0</v>
      </c>
      <c r="F474" s="134">
        <f t="shared" si="418"/>
        <v>6.8409795166940318E-3</v>
      </c>
      <c r="G474" s="8">
        <f>IFERROR(VLOOKUP(B474,EFA!$AC$2:$AD$7,2,0),EFA!$AD$8)</f>
        <v>1.0241967921812636</v>
      </c>
      <c r="H474" s="24">
        <f>LGD!$D$8</f>
        <v>4.6364209605119888E-2</v>
      </c>
      <c r="I474" s="10">
        <f t="shared" si="419"/>
        <v>0</v>
      </c>
      <c r="J474" s="41">
        <f t="shared" si="420"/>
        <v>0.64701815217486369</v>
      </c>
      <c r="K474" s="274">
        <f t="shared" si="421"/>
        <v>0</v>
      </c>
      <c r="M474" s="11">
        <v>108</v>
      </c>
      <c r="N474" s="11">
        <v>1</v>
      </c>
      <c r="O474" s="21">
        <f t="shared" si="422"/>
        <v>0.125041534971747</v>
      </c>
      <c r="P474" s="43">
        <f t="shared" si="416"/>
        <v>1.5469915965052787E-2</v>
      </c>
      <c r="Q474" s="141">
        <f t="shared" si="423"/>
        <v>66</v>
      </c>
      <c r="R474" s="43">
        <f t="shared" si="424"/>
        <v>0.73561548964090384</v>
      </c>
      <c r="S474" s="11">
        <f t="shared" si="425"/>
        <v>42</v>
      </c>
    </row>
    <row r="475" spans="2:19" x14ac:dyDescent="0.25">
      <c r="B475" s="16">
        <v>4</v>
      </c>
      <c r="C475" s="11" t="s">
        <v>18</v>
      </c>
      <c r="D475" s="139"/>
      <c r="E475" s="10" t="e">
        <f t="shared" si="417"/>
        <v>#N/A</v>
      </c>
      <c r="F475" s="134">
        <f t="shared" si="418"/>
        <v>6.8409795166940318E-3</v>
      </c>
      <c r="G475" s="8">
        <f>IFERROR(VLOOKUP(B475,EFA!$AC$2:$AD$7,2,0),EFA!$AD$8)</f>
        <v>1.0241967921812636</v>
      </c>
      <c r="H475" s="24">
        <f>LGD!$D$9</f>
        <v>0.5</v>
      </c>
      <c r="I475" s="10" t="e">
        <f t="shared" si="419"/>
        <v>#N/A</v>
      </c>
      <c r="J475" s="41">
        <f t="shared" si="420"/>
        <v>0.64701815217486369</v>
      </c>
      <c r="K475" s="274" t="e">
        <f t="shared" si="421"/>
        <v>#N/A</v>
      </c>
      <c r="M475" s="11">
        <v>108</v>
      </c>
      <c r="N475" s="11">
        <v>1</v>
      </c>
      <c r="O475" s="21">
        <f t="shared" si="422"/>
        <v>0.125041534971747</v>
      </c>
      <c r="P475" s="43">
        <f t="shared" si="416"/>
        <v>1.5469915965052787E-2</v>
      </c>
      <c r="Q475" s="141">
        <f t="shared" si="423"/>
        <v>66</v>
      </c>
      <c r="R475" s="43">
        <f t="shared" si="424"/>
        <v>0.73561548964090384</v>
      </c>
      <c r="S475" s="11">
        <f t="shared" si="425"/>
        <v>42</v>
      </c>
    </row>
    <row r="476" spans="2:19" x14ac:dyDescent="0.25">
      <c r="B476" s="16">
        <v>4</v>
      </c>
      <c r="C476" s="11" t="s">
        <v>19</v>
      </c>
      <c r="D476" s="139"/>
      <c r="E476" s="10">
        <f t="shared" si="417"/>
        <v>0</v>
      </c>
      <c r="F476" s="134">
        <f t="shared" si="418"/>
        <v>6.8409795166940318E-3</v>
      </c>
      <c r="G476" s="8">
        <f>IFERROR(VLOOKUP(B476,EFA!$AC$2:$AD$7,2,0),EFA!$AD$8)</f>
        <v>1.0241967921812636</v>
      </c>
      <c r="H476" s="24">
        <f>LGD!$D$10</f>
        <v>0.4</v>
      </c>
      <c r="I476" s="10">
        <f t="shared" si="419"/>
        <v>0</v>
      </c>
      <c r="J476" s="41">
        <f t="shared" si="420"/>
        <v>0.64701815217486369</v>
      </c>
      <c r="K476" s="274">
        <f t="shared" si="421"/>
        <v>0</v>
      </c>
      <c r="M476" s="11">
        <v>108</v>
      </c>
      <c r="N476" s="11">
        <v>1</v>
      </c>
      <c r="O476" s="21">
        <f t="shared" si="422"/>
        <v>0.125041534971747</v>
      </c>
      <c r="P476" s="43">
        <f t="shared" si="416"/>
        <v>1.5469915965052787E-2</v>
      </c>
      <c r="Q476" s="141">
        <f t="shared" si="423"/>
        <v>66</v>
      </c>
      <c r="R476" s="43">
        <f t="shared" si="424"/>
        <v>0.73561548964090384</v>
      </c>
      <c r="S476" s="11">
        <f t="shared" si="425"/>
        <v>42</v>
      </c>
    </row>
    <row r="477" spans="2:19" x14ac:dyDescent="0.25">
      <c r="B477" s="16">
        <v>4</v>
      </c>
      <c r="C477" s="11" t="s">
        <v>20</v>
      </c>
      <c r="D477" s="139"/>
      <c r="E477" s="10">
        <f t="shared" si="417"/>
        <v>0</v>
      </c>
      <c r="F477" s="134">
        <f t="shared" si="418"/>
        <v>6.8409795166940318E-3</v>
      </c>
      <c r="G477" s="8">
        <f>IFERROR(VLOOKUP(B477,EFA!$AC$2:$AD$7,2,0),EFA!$AD$8)</f>
        <v>1.0241967921812636</v>
      </c>
      <c r="H477" s="24">
        <f>LGD!$D$11</f>
        <v>0.6</v>
      </c>
      <c r="I477" s="10">
        <f t="shared" si="419"/>
        <v>0</v>
      </c>
      <c r="J477" s="41">
        <f t="shared" si="420"/>
        <v>0.64701815217486369</v>
      </c>
      <c r="K477" s="274">
        <f t="shared" si="421"/>
        <v>0</v>
      </c>
      <c r="M477" s="11">
        <v>108</v>
      </c>
      <c r="N477" s="11">
        <v>1</v>
      </c>
      <c r="O477" s="21">
        <f t="shared" si="422"/>
        <v>0.125041534971747</v>
      </c>
      <c r="P477" s="43">
        <f t="shared" si="416"/>
        <v>1.5469915965052787E-2</v>
      </c>
      <c r="Q477" s="141">
        <f t="shared" si="423"/>
        <v>66</v>
      </c>
      <c r="R477" s="43">
        <f t="shared" si="424"/>
        <v>0.73561548964090384</v>
      </c>
      <c r="S477" s="11">
        <f t="shared" si="425"/>
        <v>42</v>
      </c>
    </row>
    <row r="478" spans="2:19" x14ac:dyDescent="0.25">
      <c r="B478" s="16"/>
      <c r="C478" s="83"/>
      <c r="D478" s="84"/>
      <c r="E478" s="84"/>
      <c r="F478" s="85"/>
      <c r="G478" s="86"/>
      <c r="H478" s="87"/>
      <c r="I478" s="84"/>
      <c r="J478" s="88"/>
      <c r="K478" s="84"/>
      <c r="M478" s="68"/>
      <c r="N478" s="68"/>
      <c r="O478" s="89"/>
      <c r="P478" s="90"/>
      <c r="Q478" s="68"/>
      <c r="R478" s="90"/>
      <c r="S478" s="68"/>
    </row>
    <row r="479" spans="2:19" x14ac:dyDescent="0.25">
      <c r="B479" t="s">
        <v>68</v>
      </c>
      <c r="C479" s="40" t="s">
        <v>9</v>
      </c>
      <c r="D479" s="40">
        <v>9</v>
      </c>
      <c r="E479" s="44" t="s">
        <v>26</v>
      </c>
      <c r="F479" s="44" t="s">
        <v>39</v>
      </c>
      <c r="G479" s="44" t="s">
        <v>27</v>
      </c>
      <c r="H479" s="44" t="s">
        <v>28</v>
      </c>
      <c r="I479" s="44" t="s">
        <v>29</v>
      </c>
      <c r="J479" s="44" t="s">
        <v>30</v>
      </c>
      <c r="K479" s="42" t="s">
        <v>31</v>
      </c>
      <c r="M479" s="42" t="s">
        <v>32</v>
      </c>
      <c r="N479" s="42" t="s">
        <v>33</v>
      </c>
      <c r="O479" s="42" t="s">
        <v>34</v>
      </c>
      <c r="P479" s="42" t="s">
        <v>35</v>
      </c>
      <c r="Q479" s="42" t="s">
        <v>36</v>
      </c>
      <c r="R479" s="42" t="s">
        <v>37</v>
      </c>
      <c r="S479" s="42" t="s">
        <v>38</v>
      </c>
    </row>
    <row r="480" spans="2:19" x14ac:dyDescent="0.25">
      <c r="B480" s="16">
        <v>5</v>
      </c>
      <c r="C480" s="11" t="s">
        <v>12</v>
      </c>
      <c r="D480" s="139"/>
      <c r="E480" s="10">
        <f>D436*R480</f>
        <v>0</v>
      </c>
      <c r="F480" s="134">
        <f>$H$4-$G$4</f>
        <v>4.4953534263209305E-3</v>
      </c>
      <c r="G480" s="8">
        <f>IFERROR(VLOOKUP(B480,EFA!$AC$2:$AD$7,2,0),EFA!$AD$8)</f>
        <v>1.0319245803723991</v>
      </c>
      <c r="H480" s="24">
        <f>LGD!$D$3</f>
        <v>0</v>
      </c>
      <c r="I480" s="10">
        <f>E480*F480*G480*H480</f>
        <v>0</v>
      </c>
      <c r="J480" s="41">
        <f>1/((1+($O$16/12))^(M480-Q480))</f>
        <v>0.57133732605149445</v>
      </c>
      <c r="K480" s="274">
        <f>I480*J480</f>
        <v>0</v>
      </c>
      <c r="M480" s="11">
        <v>108</v>
      </c>
      <c r="N480" s="11">
        <v>1</v>
      </c>
      <c r="O480" s="21">
        <f>$O$16</f>
        <v>0.125041534971747</v>
      </c>
      <c r="P480" s="43">
        <f t="shared" ref="P480:P488" si="426">PMT(O480/12,M480,-N480,0,0)</f>
        <v>1.5469915965052787E-2</v>
      </c>
      <c r="Q480" s="141">
        <f>M480-S480</f>
        <v>54</v>
      </c>
      <c r="R480" s="43">
        <f>PV(O480/12,Q480,-P480,0,0)</f>
        <v>0.63640058911655761</v>
      </c>
      <c r="S480" s="11">
        <f>12+12+12+12+6</f>
        <v>54</v>
      </c>
    </row>
    <row r="481" spans="2:19" x14ac:dyDescent="0.25">
      <c r="B481" s="16">
        <v>5</v>
      </c>
      <c r="C481" s="11" t="s">
        <v>13</v>
      </c>
      <c r="D481" s="139"/>
      <c r="E481" s="10">
        <f t="shared" ref="E481:E488" si="427">D437*R481</f>
        <v>0</v>
      </c>
      <c r="F481" s="134">
        <f t="shared" ref="F481:F488" si="428">$H$4-$G$4</f>
        <v>4.4953534263209305E-3</v>
      </c>
      <c r="G481" s="8">
        <f>IFERROR(VLOOKUP(B481,EFA!$AC$2:$AD$7,2,0),EFA!$AD$8)</f>
        <v>1.0319245803723991</v>
      </c>
      <c r="H481" s="24">
        <f>LGD!$D$4</f>
        <v>0.6</v>
      </c>
      <c r="I481" s="10">
        <f t="shared" ref="I481:I488" si="429">E481*F481*G481*H481</f>
        <v>0</v>
      </c>
      <c r="J481" s="41">
        <f t="shared" ref="J481:J488" si="430">1/((1+($O$16/12))^(M481-Q481))</f>
        <v>0.57133732605149445</v>
      </c>
      <c r="K481" s="274">
        <f t="shared" ref="K481:K488" si="431">I481*J481</f>
        <v>0</v>
      </c>
      <c r="M481" s="11">
        <v>108</v>
      </c>
      <c r="N481" s="11">
        <v>1</v>
      </c>
      <c r="O481" s="21">
        <f t="shared" ref="O481:O488" si="432">$O$16</f>
        <v>0.125041534971747</v>
      </c>
      <c r="P481" s="43">
        <f t="shared" si="426"/>
        <v>1.5469915965052787E-2</v>
      </c>
      <c r="Q481" s="141">
        <f t="shared" ref="Q481:Q488" si="433">M481-S481</f>
        <v>54</v>
      </c>
      <c r="R481" s="43">
        <f t="shared" ref="R481:R488" si="434">PV(O481/12,Q481,-P481,0,0)</f>
        <v>0.63640058911655761</v>
      </c>
      <c r="S481" s="11">
        <f t="shared" ref="S481:S488" si="435">12+12+12+12+6</f>
        <v>54</v>
      </c>
    </row>
    <row r="482" spans="2:19" x14ac:dyDescent="0.25">
      <c r="B482" s="16">
        <v>5</v>
      </c>
      <c r="C482" s="11" t="s">
        <v>14</v>
      </c>
      <c r="D482" s="139"/>
      <c r="E482" s="10">
        <f t="shared" si="427"/>
        <v>0</v>
      </c>
      <c r="F482" s="134">
        <f t="shared" si="428"/>
        <v>4.4953534263209305E-3</v>
      </c>
      <c r="G482" s="8">
        <f>IFERROR(VLOOKUP(B482,EFA!$AC$2:$AD$7,2,0),EFA!$AD$8)</f>
        <v>1.0319245803723991</v>
      </c>
      <c r="H482" s="24">
        <f>LGD!$D$5</f>
        <v>0.10763423667737435</v>
      </c>
      <c r="I482" s="10">
        <f t="shared" si="429"/>
        <v>0</v>
      </c>
      <c r="J482" s="41">
        <f t="shared" si="430"/>
        <v>0.57133732605149445</v>
      </c>
      <c r="K482" s="274">
        <f t="shared" si="431"/>
        <v>0</v>
      </c>
      <c r="M482" s="11">
        <v>108</v>
      </c>
      <c r="N482" s="11">
        <v>1</v>
      </c>
      <c r="O482" s="21">
        <f t="shared" si="432"/>
        <v>0.125041534971747</v>
      </c>
      <c r="P482" s="43">
        <f t="shared" si="426"/>
        <v>1.5469915965052787E-2</v>
      </c>
      <c r="Q482" s="141">
        <f t="shared" si="433"/>
        <v>54</v>
      </c>
      <c r="R482" s="43">
        <f t="shared" si="434"/>
        <v>0.63640058911655761</v>
      </c>
      <c r="S482" s="11">
        <f t="shared" si="435"/>
        <v>54</v>
      </c>
    </row>
    <row r="483" spans="2:19" x14ac:dyDescent="0.25">
      <c r="B483" s="16">
        <v>5</v>
      </c>
      <c r="C483" s="11" t="s">
        <v>15</v>
      </c>
      <c r="D483" s="139"/>
      <c r="E483" s="10">
        <f t="shared" si="427"/>
        <v>0</v>
      </c>
      <c r="F483" s="134">
        <f t="shared" si="428"/>
        <v>4.4953534263209305E-3</v>
      </c>
      <c r="G483" s="8">
        <f>IFERROR(VLOOKUP(B483,EFA!$AC$2:$AD$7,2,0),EFA!$AD$8)</f>
        <v>1.0319245803723991</v>
      </c>
      <c r="H483" s="24">
        <f>LGD!$D$6</f>
        <v>0.31756987991080204</v>
      </c>
      <c r="I483" s="10">
        <f t="shared" si="429"/>
        <v>0</v>
      </c>
      <c r="J483" s="41">
        <f t="shared" si="430"/>
        <v>0.57133732605149445</v>
      </c>
      <c r="K483" s="274">
        <f t="shared" si="431"/>
        <v>0</v>
      </c>
      <c r="M483" s="11">
        <v>108</v>
      </c>
      <c r="N483" s="11">
        <v>1</v>
      </c>
      <c r="O483" s="21">
        <f t="shared" si="432"/>
        <v>0.125041534971747</v>
      </c>
      <c r="P483" s="43">
        <f t="shared" si="426"/>
        <v>1.5469915965052787E-2</v>
      </c>
      <c r="Q483" s="141">
        <f t="shared" si="433"/>
        <v>54</v>
      </c>
      <c r="R483" s="43">
        <f t="shared" si="434"/>
        <v>0.63640058911655761</v>
      </c>
      <c r="S483" s="11">
        <f t="shared" si="435"/>
        <v>54</v>
      </c>
    </row>
    <row r="484" spans="2:19" x14ac:dyDescent="0.25">
      <c r="B484" s="16">
        <v>5</v>
      </c>
      <c r="C484" s="11" t="s">
        <v>16</v>
      </c>
      <c r="D484" s="139"/>
      <c r="E484" s="10">
        <f t="shared" si="427"/>
        <v>0</v>
      </c>
      <c r="F484" s="134">
        <f t="shared" si="428"/>
        <v>4.4953534263209305E-3</v>
      </c>
      <c r="G484" s="8">
        <f>IFERROR(VLOOKUP(B484,EFA!$AC$2:$AD$7,2,0),EFA!$AD$8)</f>
        <v>1.0319245803723991</v>
      </c>
      <c r="H484" s="24">
        <f>LGD!$D$7</f>
        <v>0.35327139683478781</v>
      </c>
      <c r="I484" s="10">
        <f t="shared" si="429"/>
        <v>0</v>
      </c>
      <c r="J484" s="41">
        <f t="shared" si="430"/>
        <v>0.57133732605149445</v>
      </c>
      <c r="K484" s="274">
        <f t="shared" si="431"/>
        <v>0</v>
      </c>
      <c r="M484" s="11">
        <v>108</v>
      </c>
      <c r="N484" s="11">
        <v>1</v>
      </c>
      <c r="O484" s="21">
        <f t="shared" si="432"/>
        <v>0.125041534971747</v>
      </c>
      <c r="P484" s="43">
        <f t="shared" si="426"/>
        <v>1.5469915965052787E-2</v>
      </c>
      <c r="Q484" s="141">
        <f t="shared" si="433"/>
        <v>54</v>
      </c>
      <c r="R484" s="43">
        <f t="shared" si="434"/>
        <v>0.63640058911655761</v>
      </c>
      <c r="S484" s="11">
        <f t="shared" si="435"/>
        <v>54</v>
      </c>
    </row>
    <row r="485" spans="2:19" x14ac:dyDescent="0.25">
      <c r="B485" s="16">
        <v>5</v>
      </c>
      <c r="C485" s="11" t="s">
        <v>17</v>
      </c>
      <c r="D485" s="139"/>
      <c r="E485" s="10">
        <f t="shared" si="427"/>
        <v>0</v>
      </c>
      <c r="F485" s="134">
        <f t="shared" si="428"/>
        <v>4.4953534263209305E-3</v>
      </c>
      <c r="G485" s="8">
        <f>IFERROR(VLOOKUP(B485,EFA!$AC$2:$AD$7,2,0),EFA!$AD$8)</f>
        <v>1.0319245803723991</v>
      </c>
      <c r="H485" s="24">
        <f>LGD!$D$8</f>
        <v>4.6364209605119888E-2</v>
      </c>
      <c r="I485" s="10">
        <f t="shared" si="429"/>
        <v>0</v>
      </c>
      <c r="J485" s="41">
        <f t="shared" si="430"/>
        <v>0.57133732605149445</v>
      </c>
      <c r="K485" s="274">
        <f t="shared" si="431"/>
        <v>0</v>
      </c>
      <c r="M485" s="11">
        <v>108</v>
      </c>
      <c r="N485" s="11">
        <v>1</v>
      </c>
      <c r="O485" s="21">
        <f t="shared" si="432"/>
        <v>0.125041534971747</v>
      </c>
      <c r="P485" s="43">
        <f t="shared" si="426"/>
        <v>1.5469915965052787E-2</v>
      </c>
      <c r="Q485" s="141">
        <f t="shared" si="433"/>
        <v>54</v>
      </c>
      <c r="R485" s="43">
        <f t="shared" si="434"/>
        <v>0.63640058911655761</v>
      </c>
      <c r="S485" s="11">
        <f t="shared" si="435"/>
        <v>54</v>
      </c>
    </row>
    <row r="486" spans="2:19" x14ac:dyDescent="0.25">
      <c r="B486" s="16">
        <v>5</v>
      </c>
      <c r="C486" s="11" t="s">
        <v>18</v>
      </c>
      <c r="D486" s="139"/>
      <c r="E486" s="10" t="e">
        <f t="shared" si="427"/>
        <v>#N/A</v>
      </c>
      <c r="F486" s="134">
        <f t="shared" si="428"/>
        <v>4.4953534263209305E-3</v>
      </c>
      <c r="G486" s="8">
        <f>IFERROR(VLOOKUP(B486,EFA!$AC$2:$AD$7,2,0),EFA!$AD$8)</f>
        <v>1.0319245803723991</v>
      </c>
      <c r="H486" s="24">
        <f>LGD!$D$9</f>
        <v>0.5</v>
      </c>
      <c r="I486" s="10" t="e">
        <f t="shared" si="429"/>
        <v>#N/A</v>
      </c>
      <c r="J486" s="41">
        <f t="shared" si="430"/>
        <v>0.57133732605149445</v>
      </c>
      <c r="K486" s="274" t="e">
        <f t="shared" si="431"/>
        <v>#N/A</v>
      </c>
      <c r="M486" s="11">
        <v>108</v>
      </c>
      <c r="N486" s="11">
        <v>1</v>
      </c>
      <c r="O486" s="21">
        <f t="shared" si="432"/>
        <v>0.125041534971747</v>
      </c>
      <c r="P486" s="43">
        <f t="shared" si="426"/>
        <v>1.5469915965052787E-2</v>
      </c>
      <c r="Q486" s="141">
        <f t="shared" si="433"/>
        <v>54</v>
      </c>
      <c r="R486" s="43">
        <f t="shared" si="434"/>
        <v>0.63640058911655761</v>
      </c>
      <c r="S486" s="11">
        <f t="shared" si="435"/>
        <v>54</v>
      </c>
    </row>
    <row r="487" spans="2:19" x14ac:dyDescent="0.25">
      <c r="B487" s="16">
        <v>5</v>
      </c>
      <c r="C487" s="11" t="s">
        <v>19</v>
      </c>
      <c r="D487" s="139"/>
      <c r="E487" s="10">
        <f t="shared" si="427"/>
        <v>0</v>
      </c>
      <c r="F487" s="134">
        <f t="shared" si="428"/>
        <v>4.4953534263209305E-3</v>
      </c>
      <c r="G487" s="8">
        <f>IFERROR(VLOOKUP(B487,EFA!$AC$2:$AD$7,2,0),EFA!$AD$8)</f>
        <v>1.0319245803723991</v>
      </c>
      <c r="H487" s="24">
        <f>LGD!$D$10</f>
        <v>0.4</v>
      </c>
      <c r="I487" s="10">
        <f t="shared" si="429"/>
        <v>0</v>
      </c>
      <c r="J487" s="41">
        <f t="shared" si="430"/>
        <v>0.57133732605149445</v>
      </c>
      <c r="K487" s="274">
        <f t="shared" si="431"/>
        <v>0</v>
      </c>
      <c r="M487" s="11">
        <v>108</v>
      </c>
      <c r="N487" s="11">
        <v>1</v>
      </c>
      <c r="O487" s="21">
        <f t="shared" si="432"/>
        <v>0.125041534971747</v>
      </c>
      <c r="P487" s="43">
        <f t="shared" si="426"/>
        <v>1.5469915965052787E-2</v>
      </c>
      <c r="Q487" s="141">
        <f t="shared" si="433"/>
        <v>54</v>
      </c>
      <c r="R487" s="43">
        <f t="shared" si="434"/>
        <v>0.63640058911655761</v>
      </c>
      <c r="S487" s="11">
        <f t="shared" si="435"/>
        <v>54</v>
      </c>
    </row>
    <row r="488" spans="2:19" x14ac:dyDescent="0.25">
      <c r="B488" s="16">
        <v>5</v>
      </c>
      <c r="C488" s="11" t="s">
        <v>20</v>
      </c>
      <c r="D488" s="139"/>
      <c r="E488" s="10">
        <f t="shared" si="427"/>
        <v>0</v>
      </c>
      <c r="F488" s="134">
        <f t="shared" si="428"/>
        <v>4.4953534263209305E-3</v>
      </c>
      <c r="G488" s="8">
        <f>IFERROR(VLOOKUP(B488,EFA!$AC$2:$AD$7,2,0),EFA!$AD$8)</f>
        <v>1.0319245803723991</v>
      </c>
      <c r="H488" s="24">
        <f>LGD!$D$11</f>
        <v>0.6</v>
      </c>
      <c r="I488" s="10">
        <f t="shared" si="429"/>
        <v>0</v>
      </c>
      <c r="J488" s="41">
        <f t="shared" si="430"/>
        <v>0.57133732605149445</v>
      </c>
      <c r="K488" s="274">
        <f t="shared" si="431"/>
        <v>0</v>
      </c>
      <c r="M488" s="11">
        <v>108</v>
      </c>
      <c r="N488" s="11">
        <v>1</v>
      </c>
      <c r="O488" s="21">
        <f t="shared" si="432"/>
        <v>0.125041534971747</v>
      </c>
      <c r="P488" s="43">
        <f t="shared" si="426"/>
        <v>1.5469915965052787E-2</v>
      </c>
      <c r="Q488" s="141">
        <f t="shared" si="433"/>
        <v>54</v>
      </c>
      <c r="R488" s="43">
        <f t="shared" si="434"/>
        <v>0.63640058911655761</v>
      </c>
      <c r="S488" s="11">
        <f t="shared" si="435"/>
        <v>54</v>
      </c>
    </row>
    <row r="489" spans="2:19" x14ac:dyDescent="0.25">
      <c r="B489" s="16"/>
      <c r="C489" s="83"/>
      <c r="D489" s="84"/>
      <c r="E489" s="84"/>
      <c r="F489" s="85"/>
      <c r="G489" s="86"/>
      <c r="H489" s="87"/>
      <c r="I489" s="84"/>
      <c r="J489" s="88"/>
      <c r="K489" s="84"/>
      <c r="M489" s="68"/>
      <c r="N489" s="68"/>
      <c r="O489" s="89"/>
      <c r="P489" s="90"/>
      <c r="Q489" s="68"/>
      <c r="R489" s="90"/>
      <c r="S489" s="68"/>
    </row>
    <row r="490" spans="2:19" x14ac:dyDescent="0.25">
      <c r="B490" t="s">
        <v>68</v>
      </c>
      <c r="C490" s="40" t="s">
        <v>9</v>
      </c>
      <c r="D490" s="40">
        <v>9</v>
      </c>
      <c r="E490" s="44" t="s">
        <v>26</v>
      </c>
      <c r="F490" s="44" t="s">
        <v>39</v>
      </c>
      <c r="G490" s="44" t="s">
        <v>27</v>
      </c>
      <c r="H490" s="44" t="s">
        <v>28</v>
      </c>
      <c r="I490" s="44" t="s">
        <v>29</v>
      </c>
      <c r="J490" s="44" t="s">
        <v>30</v>
      </c>
      <c r="K490" s="42" t="s">
        <v>31</v>
      </c>
      <c r="M490" s="42" t="s">
        <v>32</v>
      </c>
      <c r="N490" s="42" t="s">
        <v>33</v>
      </c>
      <c r="O490" s="42" t="s">
        <v>34</v>
      </c>
      <c r="P490" s="42" t="s">
        <v>35</v>
      </c>
      <c r="Q490" s="42" t="s">
        <v>36</v>
      </c>
      <c r="R490" s="42" t="s">
        <v>37</v>
      </c>
      <c r="S490" s="42" t="s">
        <v>38</v>
      </c>
    </row>
    <row r="491" spans="2:19" x14ac:dyDescent="0.25">
      <c r="B491" s="16">
        <v>6</v>
      </c>
      <c r="C491" s="11" t="s">
        <v>12</v>
      </c>
      <c r="D491" s="139"/>
      <c r="E491" s="10">
        <f>D436*R491</f>
        <v>0</v>
      </c>
      <c r="F491" s="134">
        <f>$I$4-$H$4</f>
        <v>0.26248140881722226</v>
      </c>
      <c r="G491" s="8">
        <f>IFERROR(VLOOKUP(B491,EFA!$AC$2:$AD$7,2,0),EFA!$AD$8)</f>
        <v>1.0319245803723991</v>
      </c>
      <c r="H491" s="24">
        <f>LGD!$D$3</f>
        <v>0</v>
      </c>
      <c r="I491" s="10">
        <f>E491*F491*G491*H491</f>
        <v>0</v>
      </c>
      <c r="J491" s="41">
        <f>1/((1+($O$16/12))^(M491-Q491))</f>
        <v>0.50450878239263264</v>
      </c>
      <c r="K491" s="274">
        <f>I491*J491</f>
        <v>0</v>
      </c>
      <c r="M491" s="11">
        <v>108</v>
      </c>
      <c r="N491" s="11">
        <v>1</v>
      </c>
      <c r="O491" s="21">
        <f>$O$16</f>
        <v>0.125041534971747</v>
      </c>
      <c r="P491" s="43">
        <f t="shared" ref="P491:P499" si="436">PMT(O491/12,M491,-N491,0,0)</f>
        <v>1.5469915965052787E-2</v>
      </c>
      <c r="Q491" s="141">
        <f>M491-S491</f>
        <v>42</v>
      </c>
      <c r="R491" s="43">
        <f>PV(O491/12,Q491,-P491,0,0)</f>
        <v>0.52404342518134239</v>
      </c>
      <c r="S491" s="11">
        <f>12+12+12+12+12+6</f>
        <v>66</v>
      </c>
    </row>
    <row r="492" spans="2:19" x14ac:dyDescent="0.25">
      <c r="B492" s="16">
        <v>6</v>
      </c>
      <c r="C492" s="11" t="s">
        <v>13</v>
      </c>
      <c r="D492" s="139"/>
      <c r="E492" s="10">
        <f t="shared" ref="E492:E499" si="437">D437*R492</f>
        <v>0</v>
      </c>
      <c r="F492" s="134">
        <f t="shared" ref="F492:F499" si="438">$I$4-$H$4</f>
        <v>0.26248140881722226</v>
      </c>
      <c r="G492" s="8">
        <f>IFERROR(VLOOKUP(B492,EFA!$AC$2:$AD$7,2,0),EFA!$AD$8)</f>
        <v>1.0319245803723991</v>
      </c>
      <c r="H492" s="24">
        <f>LGD!$D$4</f>
        <v>0.6</v>
      </c>
      <c r="I492" s="10">
        <f t="shared" ref="I492:I499" si="439">E492*F492*G492*H492</f>
        <v>0</v>
      </c>
      <c r="J492" s="41">
        <f t="shared" ref="J492:J499" si="440">1/((1+($O$16/12))^(M492-Q492))</f>
        <v>0.50450878239263264</v>
      </c>
      <c r="K492" s="274">
        <f t="shared" ref="K492:K499" si="441">I492*J492</f>
        <v>0</v>
      </c>
      <c r="M492" s="11">
        <v>108</v>
      </c>
      <c r="N492" s="11">
        <v>1</v>
      </c>
      <c r="O492" s="21">
        <f t="shared" ref="O492:O499" si="442">$O$16</f>
        <v>0.125041534971747</v>
      </c>
      <c r="P492" s="43">
        <f t="shared" si="436"/>
        <v>1.5469915965052787E-2</v>
      </c>
      <c r="Q492" s="141">
        <f t="shared" ref="Q492:Q499" si="443">M492-S492</f>
        <v>42</v>
      </c>
      <c r="R492" s="43">
        <f t="shared" ref="R492:R499" si="444">PV(O492/12,Q492,-P492,0,0)</f>
        <v>0.52404342518134239</v>
      </c>
      <c r="S492" s="11">
        <f t="shared" ref="S492:S499" si="445">12+12+12+12+12+6</f>
        <v>66</v>
      </c>
    </row>
    <row r="493" spans="2:19" x14ac:dyDescent="0.25">
      <c r="B493" s="16">
        <v>6</v>
      </c>
      <c r="C493" s="11" t="s">
        <v>14</v>
      </c>
      <c r="D493" s="139"/>
      <c r="E493" s="10">
        <f t="shared" si="437"/>
        <v>0</v>
      </c>
      <c r="F493" s="134">
        <f t="shared" si="438"/>
        <v>0.26248140881722226</v>
      </c>
      <c r="G493" s="8">
        <f>IFERROR(VLOOKUP(B493,EFA!$AC$2:$AD$7,2,0),EFA!$AD$8)</f>
        <v>1.0319245803723991</v>
      </c>
      <c r="H493" s="24">
        <f>LGD!$D$5</f>
        <v>0.10763423667737435</v>
      </c>
      <c r="I493" s="10">
        <f t="shared" si="439"/>
        <v>0</v>
      </c>
      <c r="J493" s="41">
        <f t="shared" si="440"/>
        <v>0.50450878239263264</v>
      </c>
      <c r="K493" s="274">
        <f t="shared" si="441"/>
        <v>0</v>
      </c>
      <c r="M493" s="11">
        <v>108</v>
      </c>
      <c r="N493" s="11">
        <v>1</v>
      </c>
      <c r="O493" s="21">
        <f t="shared" si="442"/>
        <v>0.125041534971747</v>
      </c>
      <c r="P493" s="43">
        <f t="shared" si="436"/>
        <v>1.5469915965052787E-2</v>
      </c>
      <c r="Q493" s="141">
        <f t="shared" si="443"/>
        <v>42</v>
      </c>
      <c r="R493" s="43">
        <f t="shared" si="444"/>
        <v>0.52404342518134239</v>
      </c>
      <c r="S493" s="11">
        <f t="shared" si="445"/>
        <v>66</v>
      </c>
    </row>
    <row r="494" spans="2:19" x14ac:dyDescent="0.25">
      <c r="B494" s="16">
        <v>6</v>
      </c>
      <c r="C494" s="11" t="s">
        <v>15</v>
      </c>
      <c r="D494" s="139"/>
      <c r="E494" s="10">
        <f t="shared" si="437"/>
        <v>0</v>
      </c>
      <c r="F494" s="134">
        <f t="shared" si="438"/>
        <v>0.26248140881722226</v>
      </c>
      <c r="G494" s="8">
        <f>IFERROR(VLOOKUP(B494,EFA!$AC$2:$AD$7,2,0),EFA!$AD$8)</f>
        <v>1.0319245803723991</v>
      </c>
      <c r="H494" s="24">
        <f>LGD!$D$6</f>
        <v>0.31756987991080204</v>
      </c>
      <c r="I494" s="10">
        <f t="shared" si="439"/>
        <v>0</v>
      </c>
      <c r="J494" s="41">
        <f t="shared" si="440"/>
        <v>0.50450878239263264</v>
      </c>
      <c r="K494" s="274">
        <f t="shared" si="441"/>
        <v>0</v>
      </c>
      <c r="M494" s="11">
        <v>108</v>
      </c>
      <c r="N494" s="11">
        <v>1</v>
      </c>
      <c r="O494" s="21">
        <f t="shared" si="442"/>
        <v>0.125041534971747</v>
      </c>
      <c r="P494" s="43">
        <f t="shared" si="436"/>
        <v>1.5469915965052787E-2</v>
      </c>
      <c r="Q494" s="141">
        <f t="shared" si="443"/>
        <v>42</v>
      </c>
      <c r="R494" s="43">
        <f t="shared" si="444"/>
        <v>0.52404342518134239</v>
      </c>
      <c r="S494" s="11">
        <f t="shared" si="445"/>
        <v>66</v>
      </c>
    </row>
    <row r="495" spans="2:19" x14ac:dyDescent="0.25">
      <c r="B495" s="16">
        <v>6</v>
      </c>
      <c r="C495" s="11" t="s">
        <v>16</v>
      </c>
      <c r="D495" s="139"/>
      <c r="E495" s="10">
        <f t="shared" si="437"/>
        <v>0</v>
      </c>
      <c r="F495" s="134">
        <f t="shared" si="438"/>
        <v>0.26248140881722226</v>
      </c>
      <c r="G495" s="8">
        <f>IFERROR(VLOOKUP(B495,EFA!$AC$2:$AD$7,2,0),EFA!$AD$8)</f>
        <v>1.0319245803723991</v>
      </c>
      <c r="H495" s="24">
        <f>LGD!$D$7</f>
        <v>0.35327139683478781</v>
      </c>
      <c r="I495" s="10">
        <f t="shared" si="439"/>
        <v>0</v>
      </c>
      <c r="J495" s="41">
        <f t="shared" si="440"/>
        <v>0.50450878239263264</v>
      </c>
      <c r="K495" s="274">
        <f t="shared" si="441"/>
        <v>0</v>
      </c>
      <c r="M495" s="11">
        <v>108</v>
      </c>
      <c r="N495" s="11">
        <v>1</v>
      </c>
      <c r="O495" s="21">
        <f t="shared" si="442"/>
        <v>0.125041534971747</v>
      </c>
      <c r="P495" s="43">
        <f t="shared" si="436"/>
        <v>1.5469915965052787E-2</v>
      </c>
      <c r="Q495" s="141">
        <f t="shared" si="443"/>
        <v>42</v>
      </c>
      <c r="R495" s="43">
        <f t="shared" si="444"/>
        <v>0.52404342518134239</v>
      </c>
      <c r="S495" s="11">
        <f t="shared" si="445"/>
        <v>66</v>
      </c>
    </row>
    <row r="496" spans="2:19" x14ac:dyDescent="0.25">
      <c r="B496" s="16">
        <v>6</v>
      </c>
      <c r="C496" s="11" t="s">
        <v>17</v>
      </c>
      <c r="D496" s="139"/>
      <c r="E496" s="10">
        <f t="shared" si="437"/>
        <v>0</v>
      </c>
      <c r="F496" s="134">
        <f t="shared" si="438"/>
        <v>0.26248140881722226</v>
      </c>
      <c r="G496" s="8">
        <f>IFERROR(VLOOKUP(B496,EFA!$AC$2:$AD$7,2,0),EFA!$AD$8)</f>
        <v>1.0319245803723991</v>
      </c>
      <c r="H496" s="24">
        <f>LGD!$D$8</f>
        <v>4.6364209605119888E-2</v>
      </c>
      <c r="I496" s="10">
        <f t="shared" si="439"/>
        <v>0</v>
      </c>
      <c r="J496" s="41">
        <f t="shared" si="440"/>
        <v>0.50450878239263264</v>
      </c>
      <c r="K496" s="274">
        <f t="shared" si="441"/>
        <v>0</v>
      </c>
      <c r="M496" s="11">
        <v>108</v>
      </c>
      <c r="N496" s="11">
        <v>1</v>
      </c>
      <c r="O496" s="21">
        <f t="shared" si="442"/>
        <v>0.125041534971747</v>
      </c>
      <c r="P496" s="43">
        <f t="shared" si="436"/>
        <v>1.5469915965052787E-2</v>
      </c>
      <c r="Q496" s="141">
        <f t="shared" si="443"/>
        <v>42</v>
      </c>
      <c r="R496" s="43">
        <f t="shared" si="444"/>
        <v>0.52404342518134239</v>
      </c>
      <c r="S496" s="11">
        <f t="shared" si="445"/>
        <v>66</v>
      </c>
    </row>
    <row r="497" spans="2:19" x14ac:dyDescent="0.25">
      <c r="B497" s="16">
        <v>6</v>
      </c>
      <c r="C497" s="11" t="s">
        <v>18</v>
      </c>
      <c r="D497" s="139"/>
      <c r="E497" s="10" t="e">
        <f t="shared" si="437"/>
        <v>#N/A</v>
      </c>
      <c r="F497" s="134">
        <f t="shared" si="438"/>
        <v>0.26248140881722226</v>
      </c>
      <c r="G497" s="8">
        <f>IFERROR(VLOOKUP(B497,EFA!$AC$2:$AD$7,2,0),EFA!$AD$8)</f>
        <v>1.0319245803723991</v>
      </c>
      <c r="H497" s="24">
        <f>LGD!$D$9</f>
        <v>0.5</v>
      </c>
      <c r="I497" s="10" t="e">
        <f t="shared" si="439"/>
        <v>#N/A</v>
      </c>
      <c r="J497" s="41">
        <f t="shared" si="440"/>
        <v>0.50450878239263264</v>
      </c>
      <c r="K497" s="274" t="e">
        <f t="shared" si="441"/>
        <v>#N/A</v>
      </c>
      <c r="M497" s="11">
        <v>108</v>
      </c>
      <c r="N497" s="11">
        <v>1</v>
      </c>
      <c r="O497" s="21">
        <f t="shared" si="442"/>
        <v>0.125041534971747</v>
      </c>
      <c r="P497" s="43">
        <f t="shared" si="436"/>
        <v>1.5469915965052787E-2</v>
      </c>
      <c r="Q497" s="141">
        <f t="shared" si="443"/>
        <v>42</v>
      </c>
      <c r="R497" s="43">
        <f t="shared" si="444"/>
        <v>0.52404342518134239</v>
      </c>
      <c r="S497" s="11">
        <f t="shared" si="445"/>
        <v>66</v>
      </c>
    </row>
    <row r="498" spans="2:19" x14ac:dyDescent="0.25">
      <c r="B498" s="16">
        <v>6</v>
      </c>
      <c r="C498" s="11" t="s">
        <v>19</v>
      </c>
      <c r="D498" s="139"/>
      <c r="E498" s="10">
        <f t="shared" si="437"/>
        <v>0</v>
      </c>
      <c r="F498" s="134">
        <f t="shared" si="438"/>
        <v>0.26248140881722226</v>
      </c>
      <c r="G498" s="8">
        <f>IFERROR(VLOOKUP(B498,EFA!$AC$2:$AD$7,2,0),EFA!$AD$8)</f>
        <v>1.0319245803723991</v>
      </c>
      <c r="H498" s="24">
        <f>LGD!$D$10</f>
        <v>0.4</v>
      </c>
      <c r="I498" s="10">
        <f t="shared" si="439"/>
        <v>0</v>
      </c>
      <c r="J498" s="41">
        <f t="shared" si="440"/>
        <v>0.50450878239263264</v>
      </c>
      <c r="K498" s="274">
        <f t="shared" si="441"/>
        <v>0</v>
      </c>
      <c r="M498" s="11">
        <v>108</v>
      </c>
      <c r="N498" s="11">
        <v>1</v>
      </c>
      <c r="O498" s="21">
        <f t="shared" si="442"/>
        <v>0.125041534971747</v>
      </c>
      <c r="P498" s="43">
        <f t="shared" si="436"/>
        <v>1.5469915965052787E-2</v>
      </c>
      <c r="Q498" s="141">
        <f t="shared" si="443"/>
        <v>42</v>
      </c>
      <c r="R498" s="43">
        <f t="shared" si="444"/>
        <v>0.52404342518134239</v>
      </c>
      <c r="S498" s="11">
        <f t="shared" si="445"/>
        <v>66</v>
      </c>
    </row>
    <row r="499" spans="2:19" x14ac:dyDescent="0.25">
      <c r="B499" s="16">
        <v>6</v>
      </c>
      <c r="C499" s="11" t="s">
        <v>20</v>
      </c>
      <c r="D499" s="139"/>
      <c r="E499" s="10">
        <f t="shared" si="437"/>
        <v>0</v>
      </c>
      <c r="F499" s="134">
        <f t="shared" si="438"/>
        <v>0.26248140881722226</v>
      </c>
      <c r="G499" s="8">
        <f>IFERROR(VLOOKUP(B499,EFA!$AC$2:$AD$7,2,0),EFA!$AD$8)</f>
        <v>1.0319245803723991</v>
      </c>
      <c r="H499" s="24">
        <f>LGD!$D$11</f>
        <v>0.6</v>
      </c>
      <c r="I499" s="10">
        <f t="shared" si="439"/>
        <v>0</v>
      </c>
      <c r="J499" s="41">
        <f t="shared" si="440"/>
        <v>0.50450878239263264</v>
      </c>
      <c r="K499" s="274">
        <f t="shared" si="441"/>
        <v>0</v>
      </c>
      <c r="M499" s="11">
        <v>108</v>
      </c>
      <c r="N499" s="11">
        <v>1</v>
      </c>
      <c r="O499" s="21">
        <f t="shared" si="442"/>
        <v>0.125041534971747</v>
      </c>
      <c r="P499" s="43">
        <f t="shared" si="436"/>
        <v>1.5469915965052787E-2</v>
      </c>
      <c r="Q499" s="141">
        <f t="shared" si="443"/>
        <v>42</v>
      </c>
      <c r="R499" s="43">
        <f t="shared" si="444"/>
        <v>0.52404342518134239</v>
      </c>
      <c r="S499" s="11">
        <f t="shared" si="445"/>
        <v>66</v>
      </c>
    </row>
    <row r="500" spans="2:19" x14ac:dyDescent="0.25">
      <c r="B500" s="16"/>
      <c r="C500" s="68"/>
      <c r="D500" s="115"/>
      <c r="E500" s="115"/>
      <c r="F500" s="89"/>
      <c r="G500" s="112"/>
      <c r="H500" s="116"/>
      <c r="I500" s="115"/>
      <c r="J500" s="117"/>
      <c r="K500" s="115"/>
    </row>
    <row r="501" spans="2:19" x14ac:dyDescent="0.25">
      <c r="B501" t="s">
        <v>68</v>
      </c>
      <c r="C501" s="40" t="s">
        <v>9</v>
      </c>
      <c r="D501" s="40">
        <v>9</v>
      </c>
      <c r="E501" s="44" t="s">
        <v>26</v>
      </c>
      <c r="F501" s="44" t="s">
        <v>39</v>
      </c>
      <c r="G501" s="44" t="s">
        <v>27</v>
      </c>
      <c r="H501" s="44" t="s">
        <v>28</v>
      </c>
      <c r="I501" s="44" t="s">
        <v>29</v>
      </c>
      <c r="J501" s="44" t="s">
        <v>30</v>
      </c>
      <c r="K501" s="42" t="s">
        <v>31</v>
      </c>
      <c r="M501" s="42" t="s">
        <v>32</v>
      </c>
      <c r="N501" s="42" t="s">
        <v>33</v>
      </c>
      <c r="O501" s="42" t="s">
        <v>34</v>
      </c>
      <c r="P501" s="42" t="s">
        <v>35</v>
      </c>
      <c r="Q501" s="42" t="s">
        <v>36</v>
      </c>
      <c r="R501" s="42" t="s">
        <v>37</v>
      </c>
      <c r="S501" s="42" t="s">
        <v>38</v>
      </c>
    </row>
    <row r="502" spans="2:19" x14ac:dyDescent="0.25">
      <c r="B502" s="16">
        <v>7</v>
      </c>
      <c r="C502" s="11" t="s">
        <v>12</v>
      </c>
      <c r="D502" s="139"/>
      <c r="E502" s="10">
        <f>D436*R502</f>
        <v>0</v>
      </c>
      <c r="F502" s="134">
        <f>$J$4-$I$4</f>
        <v>4.8398060417940481E-2</v>
      </c>
      <c r="G502" s="8">
        <f>IFERROR(VLOOKUP(B502,EFA!$AC$2:$AD$7,2,0),EFA!$AD$8)</f>
        <v>1.0319245803723991</v>
      </c>
      <c r="H502" s="24">
        <f>LGD!$D$3</f>
        <v>0</v>
      </c>
      <c r="I502" s="10">
        <f>E502*F502*G502*H502</f>
        <v>0</v>
      </c>
      <c r="J502" s="41">
        <f>1/((1+($O$16/12))^(M502-Q502))</f>
        <v>0.44549708185590559</v>
      </c>
      <c r="K502" s="274">
        <f>I502*J502</f>
        <v>0</v>
      </c>
      <c r="M502" s="11">
        <v>108</v>
      </c>
      <c r="N502" s="11">
        <v>1</v>
      </c>
      <c r="O502" s="21">
        <f>$O$16</f>
        <v>0.125041534971747</v>
      </c>
      <c r="P502" s="43">
        <f t="shared" ref="P502:P510" si="446">PMT(O502/12,M502,-N502,0,0)</f>
        <v>1.5469915965052787E-2</v>
      </c>
      <c r="Q502" s="141">
        <f>M502-S502</f>
        <v>30</v>
      </c>
      <c r="R502" s="43">
        <f>PV(O502/12,Q502,-P502,0,0)</f>
        <v>0.39680313948990986</v>
      </c>
      <c r="S502" s="11">
        <v>78</v>
      </c>
    </row>
    <row r="503" spans="2:19" x14ac:dyDescent="0.25">
      <c r="B503" s="16">
        <v>7</v>
      </c>
      <c r="C503" s="11" t="s">
        <v>13</v>
      </c>
      <c r="D503" s="139"/>
      <c r="E503" s="10">
        <f t="shared" ref="E503:E510" si="447">D437*R503</f>
        <v>0</v>
      </c>
      <c r="F503" s="134">
        <f t="shared" ref="F503:F510" si="448">$J$4-$I$4</f>
        <v>4.8398060417940481E-2</v>
      </c>
      <c r="G503" s="8">
        <f>IFERROR(VLOOKUP(B503,EFA!$AC$2:$AD$7,2,0),EFA!$AD$8)</f>
        <v>1.0319245803723991</v>
      </c>
      <c r="H503" s="24">
        <f>LGD!$D$4</f>
        <v>0.6</v>
      </c>
      <c r="I503" s="10">
        <f t="shared" ref="I503:I510" si="449">E503*F503*G503*H503</f>
        <v>0</v>
      </c>
      <c r="J503" s="41">
        <f t="shared" ref="J503:J510" si="450">1/((1+($O$16/12))^(M503-Q503))</f>
        <v>0.44549708185590559</v>
      </c>
      <c r="K503" s="274">
        <f t="shared" ref="K503:K510" si="451">I503*J503</f>
        <v>0</v>
      </c>
      <c r="M503" s="11">
        <v>108</v>
      </c>
      <c r="N503" s="11">
        <v>1</v>
      </c>
      <c r="O503" s="21">
        <f t="shared" ref="O503:O510" si="452">$O$16</f>
        <v>0.125041534971747</v>
      </c>
      <c r="P503" s="43">
        <f t="shared" si="446"/>
        <v>1.5469915965052787E-2</v>
      </c>
      <c r="Q503" s="141">
        <f t="shared" ref="Q503:Q510" si="453">M503-S503</f>
        <v>30</v>
      </c>
      <c r="R503" s="43">
        <f t="shared" ref="R503:R510" si="454"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14</v>
      </c>
      <c r="D504" s="139"/>
      <c r="E504" s="10">
        <f t="shared" si="447"/>
        <v>0</v>
      </c>
      <c r="F504" s="134">
        <f t="shared" si="448"/>
        <v>4.8398060417940481E-2</v>
      </c>
      <c r="G504" s="8">
        <f>IFERROR(VLOOKUP(B504,EFA!$AC$2:$AD$7,2,0),EFA!$AD$8)</f>
        <v>1.0319245803723991</v>
      </c>
      <c r="H504" s="24">
        <f>LGD!$D$5</f>
        <v>0.10763423667737435</v>
      </c>
      <c r="I504" s="10">
        <f t="shared" si="449"/>
        <v>0</v>
      </c>
      <c r="J504" s="41">
        <f t="shared" si="450"/>
        <v>0.44549708185590559</v>
      </c>
      <c r="K504" s="274">
        <f t="shared" si="451"/>
        <v>0</v>
      </c>
      <c r="M504" s="11">
        <v>108</v>
      </c>
      <c r="N504" s="11">
        <v>1</v>
      </c>
      <c r="O504" s="21">
        <f t="shared" si="452"/>
        <v>0.125041534971747</v>
      </c>
      <c r="P504" s="43">
        <f t="shared" si="446"/>
        <v>1.5469915965052787E-2</v>
      </c>
      <c r="Q504" s="141">
        <f t="shared" si="453"/>
        <v>30</v>
      </c>
      <c r="R504" s="43">
        <f t="shared" si="454"/>
        <v>0.39680313948990986</v>
      </c>
      <c r="S504" s="11">
        <v>78</v>
      </c>
    </row>
    <row r="505" spans="2:19" x14ac:dyDescent="0.25">
      <c r="B505" s="16">
        <v>7</v>
      </c>
      <c r="C505" s="11" t="s">
        <v>15</v>
      </c>
      <c r="D505" s="139"/>
      <c r="E505" s="10">
        <f t="shared" si="447"/>
        <v>0</v>
      </c>
      <c r="F505" s="134">
        <f t="shared" si="448"/>
        <v>4.8398060417940481E-2</v>
      </c>
      <c r="G505" s="8">
        <f>IFERROR(VLOOKUP(B505,EFA!$AC$2:$AD$7,2,0),EFA!$AD$8)</f>
        <v>1.0319245803723991</v>
      </c>
      <c r="H505" s="24">
        <f>LGD!$D$6</f>
        <v>0.31756987991080204</v>
      </c>
      <c r="I505" s="10">
        <f t="shared" si="449"/>
        <v>0</v>
      </c>
      <c r="J505" s="41">
        <f t="shared" si="450"/>
        <v>0.44549708185590559</v>
      </c>
      <c r="K505" s="274">
        <f t="shared" si="451"/>
        <v>0</v>
      </c>
      <c r="M505" s="11">
        <v>108</v>
      </c>
      <c r="N505" s="11">
        <v>1</v>
      </c>
      <c r="O505" s="21">
        <f t="shared" si="452"/>
        <v>0.125041534971747</v>
      </c>
      <c r="P505" s="43">
        <f t="shared" si="446"/>
        <v>1.5469915965052787E-2</v>
      </c>
      <c r="Q505" s="141">
        <f t="shared" si="453"/>
        <v>30</v>
      </c>
      <c r="R505" s="43">
        <f t="shared" si="454"/>
        <v>0.39680313948990986</v>
      </c>
      <c r="S505" s="11">
        <v>78</v>
      </c>
    </row>
    <row r="506" spans="2:19" x14ac:dyDescent="0.25">
      <c r="B506" s="16">
        <v>7</v>
      </c>
      <c r="C506" s="11" t="s">
        <v>16</v>
      </c>
      <c r="D506" s="139"/>
      <c r="E506" s="10">
        <f t="shared" si="447"/>
        <v>0</v>
      </c>
      <c r="F506" s="134">
        <f t="shared" si="448"/>
        <v>4.8398060417940481E-2</v>
      </c>
      <c r="G506" s="8">
        <f>IFERROR(VLOOKUP(B506,EFA!$AC$2:$AD$7,2,0),EFA!$AD$8)</f>
        <v>1.0319245803723991</v>
      </c>
      <c r="H506" s="24">
        <f>LGD!$D$7</f>
        <v>0.35327139683478781</v>
      </c>
      <c r="I506" s="10">
        <f t="shared" si="449"/>
        <v>0</v>
      </c>
      <c r="J506" s="41">
        <f t="shared" si="450"/>
        <v>0.44549708185590559</v>
      </c>
      <c r="K506" s="274">
        <f t="shared" si="451"/>
        <v>0</v>
      </c>
      <c r="M506" s="11">
        <v>108</v>
      </c>
      <c r="N506" s="11">
        <v>1</v>
      </c>
      <c r="O506" s="21">
        <f t="shared" si="452"/>
        <v>0.125041534971747</v>
      </c>
      <c r="P506" s="43">
        <f t="shared" si="446"/>
        <v>1.5469915965052787E-2</v>
      </c>
      <c r="Q506" s="141">
        <f t="shared" si="453"/>
        <v>30</v>
      </c>
      <c r="R506" s="43">
        <f t="shared" si="454"/>
        <v>0.39680313948990986</v>
      </c>
      <c r="S506" s="11">
        <v>78</v>
      </c>
    </row>
    <row r="507" spans="2:19" x14ac:dyDescent="0.25">
      <c r="B507" s="16">
        <v>7</v>
      </c>
      <c r="C507" s="11" t="s">
        <v>17</v>
      </c>
      <c r="D507" s="139"/>
      <c r="E507" s="10">
        <f t="shared" si="447"/>
        <v>0</v>
      </c>
      <c r="F507" s="134">
        <f t="shared" si="448"/>
        <v>4.8398060417940481E-2</v>
      </c>
      <c r="G507" s="8">
        <f>IFERROR(VLOOKUP(B507,EFA!$AC$2:$AD$7,2,0),EFA!$AD$8)</f>
        <v>1.0319245803723991</v>
      </c>
      <c r="H507" s="24">
        <f>LGD!$D$8</f>
        <v>4.6364209605119888E-2</v>
      </c>
      <c r="I507" s="10">
        <f t="shared" si="449"/>
        <v>0</v>
      </c>
      <c r="J507" s="41">
        <f t="shared" si="450"/>
        <v>0.44549708185590559</v>
      </c>
      <c r="K507" s="274">
        <f t="shared" si="451"/>
        <v>0</v>
      </c>
      <c r="M507" s="11">
        <v>108</v>
      </c>
      <c r="N507" s="11">
        <v>1</v>
      </c>
      <c r="O507" s="21">
        <f t="shared" si="452"/>
        <v>0.125041534971747</v>
      </c>
      <c r="P507" s="43">
        <f t="shared" si="446"/>
        <v>1.5469915965052787E-2</v>
      </c>
      <c r="Q507" s="141">
        <f t="shared" si="453"/>
        <v>30</v>
      </c>
      <c r="R507" s="43">
        <f t="shared" si="454"/>
        <v>0.39680313948990986</v>
      </c>
      <c r="S507" s="11">
        <v>78</v>
      </c>
    </row>
    <row r="508" spans="2:19" x14ac:dyDescent="0.25">
      <c r="B508" s="16">
        <v>7</v>
      </c>
      <c r="C508" s="11" t="s">
        <v>18</v>
      </c>
      <c r="D508" s="139"/>
      <c r="E508" s="10" t="e">
        <f t="shared" si="447"/>
        <v>#N/A</v>
      </c>
      <c r="F508" s="134">
        <f t="shared" si="448"/>
        <v>4.8398060417940481E-2</v>
      </c>
      <c r="G508" s="8">
        <f>IFERROR(VLOOKUP(B508,EFA!$AC$2:$AD$7,2,0),EFA!$AD$8)</f>
        <v>1.0319245803723991</v>
      </c>
      <c r="H508" s="24">
        <f>LGD!$D$9</f>
        <v>0.5</v>
      </c>
      <c r="I508" s="10" t="e">
        <f t="shared" si="449"/>
        <v>#N/A</v>
      </c>
      <c r="J508" s="41">
        <f t="shared" si="450"/>
        <v>0.44549708185590559</v>
      </c>
      <c r="K508" s="274" t="e">
        <f t="shared" si="451"/>
        <v>#N/A</v>
      </c>
      <c r="M508" s="11">
        <v>108</v>
      </c>
      <c r="N508" s="11">
        <v>1</v>
      </c>
      <c r="O508" s="21">
        <f t="shared" si="452"/>
        <v>0.125041534971747</v>
      </c>
      <c r="P508" s="43">
        <f t="shared" si="446"/>
        <v>1.5469915965052787E-2</v>
      </c>
      <c r="Q508" s="141">
        <f t="shared" si="453"/>
        <v>30</v>
      </c>
      <c r="R508" s="43">
        <f t="shared" si="454"/>
        <v>0.39680313948990986</v>
      </c>
      <c r="S508" s="11">
        <v>78</v>
      </c>
    </row>
    <row r="509" spans="2:19" x14ac:dyDescent="0.25">
      <c r="B509" s="16">
        <v>7</v>
      </c>
      <c r="C509" s="11" t="s">
        <v>19</v>
      </c>
      <c r="D509" s="139"/>
      <c r="E509" s="10">
        <f t="shared" si="447"/>
        <v>0</v>
      </c>
      <c r="F509" s="134">
        <f t="shared" si="448"/>
        <v>4.8398060417940481E-2</v>
      </c>
      <c r="G509" s="8">
        <f>IFERROR(VLOOKUP(B509,EFA!$AC$2:$AD$7,2,0),EFA!$AD$8)</f>
        <v>1.0319245803723991</v>
      </c>
      <c r="H509" s="24">
        <f>LGD!$D$10</f>
        <v>0.4</v>
      </c>
      <c r="I509" s="10">
        <f t="shared" si="449"/>
        <v>0</v>
      </c>
      <c r="J509" s="41">
        <f t="shared" si="450"/>
        <v>0.44549708185590559</v>
      </c>
      <c r="K509" s="274">
        <f t="shared" si="451"/>
        <v>0</v>
      </c>
      <c r="M509" s="11">
        <v>108</v>
      </c>
      <c r="N509" s="11">
        <v>1</v>
      </c>
      <c r="O509" s="21">
        <f t="shared" si="452"/>
        <v>0.125041534971747</v>
      </c>
      <c r="P509" s="43">
        <f t="shared" si="446"/>
        <v>1.5469915965052787E-2</v>
      </c>
      <c r="Q509" s="141">
        <f t="shared" si="453"/>
        <v>30</v>
      </c>
      <c r="R509" s="43">
        <f t="shared" si="454"/>
        <v>0.39680313948990986</v>
      </c>
      <c r="S509" s="11">
        <v>78</v>
      </c>
    </row>
    <row r="510" spans="2:19" x14ac:dyDescent="0.25">
      <c r="B510" s="16">
        <v>7</v>
      </c>
      <c r="C510" s="11" t="s">
        <v>20</v>
      </c>
      <c r="D510" s="139"/>
      <c r="E510" s="10">
        <f t="shared" si="447"/>
        <v>0</v>
      </c>
      <c r="F510" s="134">
        <f t="shared" si="448"/>
        <v>4.8398060417940481E-2</v>
      </c>
      <c r="G510" s="8">
        <f>IFERROR(VLOOKUP(B510,EFA!$AC$2:$AD$7,2,0),EFA!$AD$8)</f>
        <v>1.0319245803723991</v>
      </c>
      <c r="H510" s="24">
        <f>LGD!$D$11</f>
        <v>0.6</v>
      </c>
      <c r="I510" s="10">
        <f t="shared" si="449"/>
        <v>0</v>
      </c>
      <c r="J510" s="41">
        <f t="shared" si="450"/>
        <v>0.44549708185590559</v>
      </c>
      <c r="K510" s="274">
        <f t="shared" si="451"/>
        <v>0</v>
      </c>
      <c r="M510" s="11">
        <v>108</v>
      </c>
      <c r="N510" s="11">
        <v>1</v>
      </c>
      <c r="O510" s="21">
        <f t="shared" si="452"/>
        <v>0.125041534971747</v>
      </c>
      <c r="P510" s="43">
        <f t="shared" si="446"/>
        <v>1.5469915965052787E-2</v>
      </c>
      <c r="Q510" s="141">
        <f t="shared" si="453"/>
        <v>30</v>
      </c>
      <c r="R510" s="43">
        <f t="shared" si="454"/>
        <v>0.39680313948990986</v>
      </c>
      <c r="S510" s="11">
        <v>78</v>
      </c>
    </row>
    <row r="511" spans="2:19" x14ac:dyDescent="0.25">
      <c r="B511" s="16"/>
      <c r="C511" s="68"/>
      <c r="D511" s="115"/>
      <c r="E511" s="115"/>
      <c r="F511" s="89"/>
      <c r="G511" s="112"/>
      <c r="H511" s="116"/>
      <c r="I511" s="115"/>
      <c r="J511" s="117"/>
      <c r="K511" s="115"/>
    </row>
    <row r="512" spans="2:19" x14ac:dyDescent="0.25">
      <c r="B512" t="s">
        <v>68</v>
      </c>
      <c r="C512" s="40" t="s">
        <v>9</v>
      </c>
      <c r="D512" s="40">
        <v>9</v>
      </c>
      <c r="E512" s="44" t="s">
        <v>26</v>
      </c>
      <c r="F512" s="44" t="s">
        <v>39</v>
      </c>
      <c r="G512" s="44" t="s">
        <v>27</v>
      </c>
      <c r="H512" s="44" t="s">
        <v>28</v>
      </c>
      <c r="I512" s="44" t="s">
        <v>29</v>
      </c>
      <c r="J512" s="44" t="s">
        <v>30</v>
      </c>
      <c r="K512" s="42" t="s">
        <v>31</v>
      </c>
      <c r="M512" s="42" t="s">
        <v>32</v>
      </c>
      <c r="N512" s="42" t="s">
        <v>33</v>
      </c>
      <c r="O512" s="42" t="s">
        <v>34</v>
      </c>
      <c r="P512" s="42" t="s">
        <v>35</v>
      </c>
      <c r="Q512" s="42" t="s">
        <v>36</v>
      </c>
      <c r="R512" s="42" t="s">
        <v>37</v>
      </c>
      <c r="S512" s="42" t="s">
        <v>38</v>
      </c>
    </row>
    <row r="513" spans="2:19" x14ac:dyDescent="0.25">
      <c r="B513" s="16">
        <v>8</v>
      </c>
      <c r="C513" s="11" t="s">
        <v>12</v>
      </c>
      <c r="D513" s="139"/>
      <c r="E513" s="10">
        <f>D436*R513</f>
        <v>0</v>
      </c>
      <c r="F513" s="134">
        <f>$K$4-$J$4</f>
        <v>4.45445561639084E-2</v>
      </c>
      <c r="G513" s="8">
        <f>IFERROR(VLOOKUP(B513,EFA!$AC$2:$AD$7,2,0),EFA!$AD$8)</f>
        <v>1.0319245803723991</v>
      </c>
      <c r="H513" s="24">
        <f>LGD!$D$3</f>
        <v>0</v>
      </c>
      <c r="I513" s="10">
        <f>E513*F513*G513*H513</f>
        <v>0</v>
      </c>
      <c r="J513" s="41">
        <f>1/((1+($O$16/12))^(M513-Q513))</f>
        <v>0.39338789901911059</v>
      </c>
      <c r="K513" s="274">
        <f>I513*J513</f>
        <v>0</v>
      </c>
      <c r="M513" s="11">
        <v>108</v>
      </c>
      <c r="N513" s="11">
        <v>1</v>
      </c>
      <c r="O513" s="21">
        <f>$O$16</f>
        <v>0.125041534971747</v>
      </c>
      <c r="P513" s="43">
        <f t="shared" ref="P513:P521" si="455">PMT(O513/12,M513,-N513,0,0)</f>
        <v>1.5469915965052787E-2</v>
      </c>
      <c r="Q513" s="141">
        <f>M513-S513</f>
        <v>18</v>
      </c>
      <c r="R513" s="43">
        <f>PV(O513/12,Q513,-P513,0,0)</f>
        <v>0.25270827507901683</v>
      </c>
      <c r="S513" s="11">
        <v>90</v>
      </c>
    </row>
    <row r="514" spans="2:19" x14ac:dyDescent="0.25">
      <c r="B514" s="16">
        <v>8</v>
      </c>
      <c r="C514" s="11" t="s">
        <v>13</v>
      </c>
      <c r="D514" s="139"/>
      <c r="E514" s="10">
        <f t="shared" ref="E514:E521" si="456">D437*R514</f>
        <v>0</v>
      </c>
      <c r="F514" s="134">
        <f t="shared" ref="F514:F521" si="457">$K$4-$J$4</f>
        <v>4.45445561639084E-2</v>
      </c>
      <c r="G514" s="8">
        <f>IFERROR(VLOOKUP(B514,EFA!$AC$2:$AD$7,2,0),EFA!$AD$8)</f>
        <v>1.0319245803723991</v>
      </c>
      <c r="H514" s="24">
        <f>LGD!$D$4</f>
        <v>0.6</v>
      </c>
      <c r="I514" s="10">
        <f t="shared" ref="I514:I521" si="458">E514*F514*G514*H514</f>
        <v>0</v>
      </c>
      <c r="J514" s="41">
        <f t="shared" ref="J514:J521" si="459">1/((1+($O$16/12))^(M514-Q514))</f>
        <v>0.39338789901911059</v>
      </c>
      <c r="K514" s="274">
        <f t="shared" ref="K514:K521" si="460">I514*J514</f>
        <v>0</v>
      </c>
      <c r="M514" s="11">
        <v>108</v>
      </c>
      <c r="N514" s="11">
        <v>1</v>
      </c>
      <c r="O514" s="21">
        <f t="shared" ref="O514:O521" si="461">$O$16</f>
        <v>0.125041534971747</v>
      </c>
      <c r="P514" s="43">
        <f t="shared" si="455"/>
        <v>1.5469915965052787E-2</v>
      </c>
      <c r="Q514" s="141">
        <f t="shared" ref="Q514:Q521" si="462">M514-S514</f>
        <v>18</v>
      </c>
      <c r="R514" s="43">
        <f t="shared" ref="R514:R521" si="463"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14</v>
      </c>
      <c r="D515" s="139"/>
      <c r="E515" s="10">
        <f t="shared" si="456"/>
        <v>0</v>
      </c>
      <c r="F515" s="134">
        <f t="shared" si="457"/>
        <v>4.45445561639084E-2</v>
      </c>
      <c r="G515" s="8">
        <f>IFERROR(VLOOKUP(B515,EFA!$AC$2:$AD$7,2,0),EFA!$AD$8)</f>
        <v>1.0319245803723991</v>
      </c>
      <c r="H515" s="24">
        <f>LGD!$D$5</f>
        <v>0.10763423667737435</v>
      </c>
      <c r="I515" s="10">
        <f t="shared" si="458"/>
        <v>0</v>
      </c>
      <c r="J515" s="41">
        <f t="shared" si="459"/>
        <v>0.39338789901911059</v>
      </c>
      <c r="K515" s="274">
        <f t="shared" si="460"/>
        <v>0</v>
      </c>
      <c r="M515" s="11">
        <v>108</v>
      </c>
      <c r="N515" s="11">
        <v>1</v>
      </c>
      <c r="O515" s="21">
        <f t="shared" si="461"/>
        <v>0.125041534971747</v>
      </c>
      <c r="P515" s="43">
        <f t="shared" si="455"/>
        <v>1.5469915965052787E-2</v>
      </c>
      <c r="Q515" s="141">
        <f t="shared" si="462"/>
        <v>18</v>
      </c>
      <c r="R515" s="43">
        <f t="shared" si="463"/>
        <v>0.25270827507901683</v>
      </c>
      <c r="S515" s="11">
        <v>90</v>
      </c>
    </row>
    <row r="516" spans="2:19" x14ac:dyDescent="0.25">
      <c r="B516" s="16">
        <v>8</v>
      </c>
      <c r="C516" s="11" t="s">
        <v>15</v>
      </c>
      <c r="D516" s="139"/>
      <c r="E516" s="10">
        <f t="shared" si="456"/>
        <v>0</v>
      </c>
      <c r="F516" s="134">
        <f t="shared" si="457"/>
        <v>4.45445561639084E-2</v>
      </c>
      <c r="G516" s="8">
        <f>IFERROR(VLOOKUP(B516,EFA!$AC$2:$AD$7,2,0),EFA!$AD$8)</f>
        <v>1.0319245803723991</v>
      </c>
      <c r="H516" s="24">
        <f>LGD!$D$6</f>
        <v>0.31756987991080204</v>
      </c>
      <c r="I516" s="10">
        <f t="shared" si="458"/>
        <v>0</v>
      </c>
      <c r="J516" s="41">
        <f t="shared" si="459"/>
        <v>0.39338789901911059</v>
      </c>
      <c r="K516" s="274">
        <f t="shared" si="460"/>
        <v>0</v>
      </c>
      <c r="M516" s="11">
        <v>108</v>
      </c>
      <c r="N516" s="11">
        <v>1</v>
      </c>
      <c r="O516" s="21">
        <f t="shared" si="461"/>
        <v>0.125041534971747</v>
      </c>
      <c r="P516" s="43">
        <f t="shared" si="455"/>
        <v>1.5469915965052787E-2</v>
      </c>
      <c r="Q516" s="141">
        <f t="shared" si="462"/>
        <v>18</v>
      </c>
      <c r="R516" s="43">
        <f t="shared" si="463"/>
        <v>0.25270827507901683</v>
      </c>
      <c r="S516" s="11">
        <v>90</v>
      </c>
    </row>
    <row r="517" spans="2:19" x14ac:dyDescent="0.25">
      <c r="B517" s="16">
        <v>8</v>
      </c>
      <c r="C517" s="11" t="s">
        <v>16</v>
      </c>
      <c r="D517" s="139"/>
      <c r="E517" s="10">
        <f t="shared" si="456"/>
        <v>0</v>
      </c>
      <c r="F517" s="134">
        <f t="shared" si="457"/>
        <v>4.45445561639084E-2</v>
      </c>
      <c r="G517" s="8">
        <f>IFERROR(VLOOKUP(B517,EFA!$AC$2:$AD$7,2,0),EFA!$AD$8)</f>
        <v>1.0319245803723991</v>
      </c>
      <c r="H517" s="24">
        <f>LGD!$D$7</f>
        <v>0.35327139683478781</v>
      </c>
      <c r="I517" s="10">
        <f t="shared" si="458"/>
        <v>0</v>
      </c>
      <c r="J517" s="41">
        <f t="shared" si="459"/>
        <v>0.39338789901911059</v>
      </c>
      <c r="K517" s="274">
        <f t="shared" si="460"/>
        <v>0</v>
      </c>
      <c r="M517" s="11">
        <v>108</v>
      </c>
      <c r="N517" s="11">
        <v>1</v>
      </c>
      <c r="O517" s="21">
        <f t="shared" si="461"/>
        <v>0.125041534971747</v>
      </c>
      <c r="P517" s="43">
        <f t="shared" si="455"/>
        <v>1.5469915965052787E-2</v>
      </c>
      <c r="Q517" s="141">
        <f t="shared" si="462"/>
        <v>18</v>
      </c>
      <c r="R517" s="43">
        <f t="shared" si="463"/>
        <v>0.25270827507901683</v>
      </c>
      <c r="S517" s="11">
        <v>90</v>
      </c>
    </row>
    <row r="518" spans="2:19" x14ac:dyDescent="0.25">
      <c r="B518" s="16">
        <v>8</v>
      </c>
      <c r="C518" s="11" t="s">
        <v>17</v>
      </c>
      <c r="D518" s="139"/>
      <c r="E518" s="10">
        <f t="shared" si="456"/>
        <v>0</v>
      </c>
      <c r="F518" s="134">
        <f t="shared" si="457"/>
        <v>4.45445561639084E-2</v>
      </c>
      <c r="G518" s="8">
        <f>IFERROR(VLOOKUP(B518,EFA!$AC$2:$AD$7,2,0),EFA!$AD$8)</f>
        <v>1.0319245803723991</v>
      </c>
      <c r="H518" s="24">
        <f>LGD!$D$8</f>
        <v>4.6364209605119888E-2</v>
      </c>
      <c r="I518" s="10">
        <f t="shared" si="458"/>
        <v>0</v>
      </c>
      <c r="J518" s="41">
        <f t="shared" si="459"/>
        <v>0.39338789901911059</v>
      </c>
      <c r="K518" s="274">
        <f t="shared" si="460"/>
        <v>0</v>
      </c>
      <c r="M518" s="11">
        <v>108</v>
      </c>
      <c r="N518" s="11">
        <v>1</v>
      </c>
      <c r="O518" s="21">
        <f t="shared" si="461"/>
        <v>0.125041534971747</v>
      </c>
      <c r="P518" s="43">
        <f t="shared" si="455"/>
        <v>1.5469915965052787E-2</v>
      </c>
      <c r="Q518" s="141">
        <f t="shared" si="462"/>
        <v>18</v>
      </c>
      <c r="R518" s="43">
        <f t="shared" si="463"/>
        <v>0.25270827507901683</v>
      </c>
      <c r="S518" s="11">
        <v>90</v>
      </c>
    </row>
    <row r="519" spans="2:19" x14ac:dyDescent="0.25">
      <c r="B519" s="16">
        <v>8</v>
      </c>
      <c r="C519" s="11" t="s">
        <v>18</v>
      </c>
      <c r="D519" s="139"/>
      <c r="E519" s="10" t="e">
        <f t="shared" si="456"/>
        <v>#N/A</v>
      </c>
      <c r="F519" s="134">
        <f t="shared" si="457"/>
        <v>4.45445561639084E-2</v>
      </c>
      <c r="G519" s="8">
        <f>IFERROR(VLOOKUP(B519,EFA!$AC$2:$AD$7,2,0),EFA!$AD$8)</f>
        <v>1.0319245803723991</v>
      </c>
      <c r="H519" s="24">
        <f>LGD!$D$9</f>
        <v>0.5</v>
      </c>
      <c r="I519" s="10" t="e">
        <f t="shared" si="458"/>
        <v>#N/A</v>
      </c>
      <c r="J519" s="41">
        <f t="shared" si="459"/>
        <v>0.39338789901911059</v>
      </c>
      <c r="K519" s="274" t="e">
        <f t="shared" si="460"/>
        <v>#N/A</v>
      </c>
      <c r="M519" s="11">
        <v>108</v>
      </c>
      <c r="N519" s="11">
        <v>1</v>
      </c>
      <c r="O519" s="21">
        <f t="shared" si="461"/>
        <v>0.125041534971747</v>
      </c>
      <c r="P519" s="43">
        <f t="shared" si="455"/>
        <v>1.5469915965052787E-2</v>
      </c>
      <c r="Q519" s="141">
        <f t="shared" si="462"/>
        <v>18</v>
      </c>
      <c r="R519" s="43">
        <f t="shared" si="463"/>
        <v>0.25270827507901683</v>
      </c>
      <c r="S519" s="11">
        <v>90</v>
      </c>
    </row>
    <row r="520" spans="2:19" x14ac:dyDescent="0.25">
      <c r="B520" s="16">
        <v>8</v>
      </c>
      <c r="C520" s="11" t="s">
        <v>19</v>
      </c>
      <c r="D520" s="139"/>
      <c r="E520" s="10">
        <f t="shared" si="456"/>
        <v>0</v>
      </c>
      <c r="F520" s="134">
        <f t="shared" si="457"/>
        <v>4.45445561639084E-2</v>
      </c>
      <c r="G520" s="8">
        <f>IFERROR(VLOOKUP(B520,EFA!$AC$2:$AD$7,2,0),EFA!$AD$8)</f>
        <v>1.0319245803723991</v>
      </c>
      <c r="H520" s="24">
        <f>LGD!$D$10</f>
        <v>0.4</v>
      </c>
      <c r="I520" s="10">
        <f t="shared" si="458"/>
        <v>0</v>
      </c>
      <c r="J520" s="41">
        <f t="shared" si="459"/>
        <v>0.39338789901911059</v>
      </c>
      <c r="K520" s="274">
        <f t="shared" si="460"/>
        <v>0</v>
      </c>
      <c r="M520" s="11">
        <v>108</v>
      </c>
      <c r="N520" s="11">
        <v>1</v>
      </c>
      <c r="O520" s="21">
        <f t="shared" si="461"/>
        <v>0.125041534971747</v>
      </c>
      <c r="P520" s="43">
        <f t="shared" si="455"/>
        <v>1.5469915965052787E-2</v>
      </c>
      <c r="Q520" s="141">
        <f t="shared" si="462"/>
        <v>18</v>
      </c>
      <c r="R520" s="43">
        <f t="shared" si="463"/>
        <v>0.25270827507901683</v>
      </c>
      <c r="S520" s="11">
        <v>90</v>
      </c>
    </row>
    <row r="521" spans="2:19" x14ac:dyDescent="0.25">
      <c r="B521" s="16">
        <v>8</v>
      </c>
      <c r="C521" s="11" t="s">
        <v>20</v>
      </c>
      <c r="D521" s="139"/>
      <c r="E521" s="10">
        <f t="shared" si="456"/>
        <v>0</v>
      </c>
      <c r="F521" s="134">
        <f t="shared" si="457"/>
        <v>4.45445561639084E-2</v>
      </c>
      <c r="G521" s="8">
        <f>IFERROR(VLOOKUP(B521,EFA!$AC$2:$AD$7,2,0),EFA!$AD$8)</f>
        <v>1.0319245803723991</v>
      </c>
      <c r="H521" s="24">
        <f>LGD!$D$11</f>
        <v>0.6</v>
      </c>
      <c r="I521" s="10">
        <f t="shared" si="458"/>
        <v>0</v>
      </c>
      <c r="J521" s="41">
        <f t="shared" si="459"/>
        <v>0.39338789901911059</v>
      </c>
      <c r="K521" s="274">
        <f t="shared" si="460"/>
        <v>0</v>
      </c>
      <c r="M521" s="11">
        <v>108</v>
      </c>
      <c r="N521" s="11">
        <v>1</v>
      </c>
      <c r="O521" s="21">
        <f t="shared" si="461"/>
        <v>0.125041534971747</v>
      </c>
      <c r="P521" s="43">
        <f t="shared" si="455"/>
        <v>1.5469915965052787E-2</v>
      </c>
      <c r="Q521" s="141">
        <f t="shared" si="462"/>
        <v>18</v>
      </c>
      <c r="R521" s="43">
        <f t="shared" si="463"/>
        <v>0.25270827507901683</v>
      </c>
      <c r="S521" s="11">
        <v>90</v>
      </c>
    </row>
    <row r="522" spans="2:19" x14ac:dyDescent="0.25">
      <c r="B522" s="16"/>
      <c r="C522" s="68"/>
      <c r="D522" s="115"/>
      <c r="E522" s="115"/>
      <c r="F522" s="89"/>
      <c r="G522" s="112"/>
      <c r="H522" s="116"/>
      <c r="I522" s="115"/>
      <c r="J522" s="117"/>
      <c r="K522" s="115"/>
    </row>
    <row r="523" spans="2:19" x14ac:dyDescent="0.25">
      <c r="B523" t="s">
        <v>68</v>
      </c>
      <c r="C523" s="40" t="s">
        <v>9</v>
      </c>
      <c r="D523" s="40">
        <v>9</v>
      </c>
      <c r="E523" s="44" t="s">
        <v>26</v>
      </c>
      <c r="F523" s="44" t="s">
        <v>39</v>
      </c>
      <c r="G523" s="44" t="s">
        <v>27</v>
      </c>
      <c r="H523" s="44" t="s">
        <v>28</v>
      </c>
      <c r="I523" s="44" t="s">
        <v>29</v>
      </c>
      <c r="J523" s="44" t="s">
        <v>30</v>
      </c>
      <c r="K523" s="42" t="s">
        <v>31</v>
      </c>
      <c r="M523" s="42" t="s">
        <v>32</v>
      </c>
      <c r="N523" s="42" t="s">
        <v>33</v>
      </c>
      <c r="O523" s="42" t="s">
        <v>34</v>
      </c>
      <c r="P523" s="42" t="s">
        <v>35</v>
      </c>
      <c r="Q523" s="42" t="s">
        <v>36</v>
      </c>
      <c r="R523" s="42" t="s">
        <v>37</v>
      </c>
      <c r="S523" s="42" t="s">
        <v>38</v>
      </c>
    </row>
    <row r="524" spans="2:19" x14ac:dyDescent="0.25">
      <c r="B524" s="16">
        <v>9</v>
      </c>
      <c r="C524" s="11" t="s">
        <v>12</v>
      </c>
      <c r="D524" s="139"/>
      <c r="E524" s="10">
        <f>D436*R524</f>
        <v>0</v>
      </c>
      <c r="F524" s="134">
        <f>$L$4-$K$4</f>
        <v>4.0997871954060239E-2</v>
      </c>
      <c r="G524" s="8">
        <f>IFERROR(VLOOKUP(B524,EFA!$AC$2:$AD$7,2,0),EFA!$AD$8)</f>
        <v>1.0319245803723991</v>
      </c>
      <c r="H524" s="24">
        <f>LGD!$D$3</f>
        <v>0</v>
      </c>
      <c r="I524" s="10">
        <f>E524*F524*G524*H524</f>
        <v>0</v>
      </c>
      <c r="J524" s="41">
        <f>1/((1+($O$16/12))^(M524-Q524))</f>
        <v>0.34737385585103475</v>
      </c>
      <c r="K524" s="274">
        <f>I524*J524</f>
        <v>0</v>
      </c>
      <c r="M524" s="11">
        <v>108</v>
      </c>
      <c r="N524" s="11">
        <v>1</v>
      </c>
      <c r="O524" s="21">
        <f>$O$16</f>
        <v>0.125041534971747</v>
      </c>
      <c r="P524" s="43">
        <f t="shared" ref="P524:P532" si="464">PMT(O524/12,M524,-N524,0,0)</f>
        <v>1.5469915965052787E-2</v>
      </c>
      <c r="Q524" s="141">
        <f>M524-S524</f>
        <v>6</v>
      </c>
      <c r="R524" s="43">
        <f>PV(O524/12,Q524,-P524,0,0)</f>
        <v>8.9526230675671142E-2</v>
      </c>
      <c r="S524" s="11">
        <v>102</v>
      </c>
    </row>
    <row r="525" spans="2:19" x14ac:dyDescent="0.25">
      <c r="B525" s="16">
        <v>9</v>
      </c>
      <c r="C525" s="11" t="s">
        <v>13</v>
      </c>
      <c r="D525" s="139"/>
      <c r="E525" s="10">
        <f t="shared" ref="E525:E532" si="465">D437*R525</f>
        <v>0</v>
      </c>
      <c r="F525" s="134">
        <f t="shared" ref="F525:F532" si="466">$L$4-$K$4</f>
        <v>4.0997871954060239E-2</v>
      </c>
      <c r="G525" s="8">
        <f>IFERROR(VLOOKUP(B525,EFA!$AC$2:$AD$7,2,0),EFA!$AD$8)</f>
        <v>1.0319245803723991</v>
      </c>
      <c r="H525" s="24">
        <f>LGD!$D$4</f>
        <v>0.6</v>
      </c>
      <c r="I525" s="10">
        <f t="shared" ref="I525:I532" si="467">E525*F525*G525*H525</f>
        <v>0</v>
      </c>
      <c r="J525" s="41">
        <f t="shared" ref="J525:J532" si="468">1/((1+($O$16/12))^(M525-Q525))</f>
        <v>0.34737385585103475</v>
      </c>
      <c r="K525" s="274">
        <f t="shared" ref="K525:K532" si="469">I525*J525</f>
        <v>0</v>
      </c>
      <c r="M525" s="11">
        <v>108</v>
      </c>
      <c r="N525" s="11">
        <v>1</v>
      </c>
      <c r="O525" s="21">
        <f t="shared" ref="O525:O532" si="470">$O$16</f>
        <v>0.125041534971747</v>
      </c>
      <c r="P525" s="43">
        <f t="shared" si="464"/>
        <v>1.5469915965052787E-2</v>
      </c>
      <c r="Q525" s="141">
        <f t="shared" ref="Q525:Q532" si="471">M525-S525</f>
        <v>6</v>
      </c>
      <c r="R525" s="43">
        <f t="shared" ref="R525:R532" si="472"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14</v>
      </c>
      <c r="D526" s="139"/>
      <c r="E526" s="10">
        <f t="shared" si="465"/>
        <v>0</v>
      </c>
      <c r="F526" s="134">
        <f t="shared" si="466"/>
        <v>4.0997871954060239E-2</v>
      </c>
      <c r="G526" s="8">
        <f>IFERROR(VLOOKUP(B526,EFA!$AC$2:$AD$7,2,0),EFA!$AD$8)</f>
        <v>1.0319245803723991</v>
      </c>
      <c r="H526" s="24">
        <f>LGD!$D$5</f>
        <v>0.10763423667737435</v>
      </c>
      <c r="I526" s="10">
        <f t="shared" si="467"/>
        <v>0</v>
      </c>
      <c r="J526" s="41">
        <f t="shared" si="468"/>
        <v>0.34737385585103475</v>
      </c>
      <c r="K526" s="274">
        <f t="shared" si="469"/>
        <v>0</v>
      </c>
      <c r="M526" s="11">
        <v>108</v>
      </c>
      <c r="N526" s="11">
        <v>1</v>
      </c>
      <c r="O526" s="21">
        <f t="shared" si="470"/>
        <v>0.125041534971747</v>
      </c>
      <c r="P526" s="43">
        <f t="shared" si="464"/>
        <v>1.5469915965052787E-2</v>
      </c>
      <c r="Q526" s="141">
        <f t="shared" si="471"/>
        <v>6</v>
      </c>
      <c r="R526" s="43">
        <f t="shared" si="472"/>
        <v>8.9526230675671142E-2</v>
      </c>
      <c r="S526" s="11">
        <v>102</v>
      </c>
    </row>
    <row r="527" spans="2:19" x14ac:dyDescent="0.25">
      <c r="B527" s="16">
        <v>9</v>
      </c>
      <c r="C527" s="11" t="s">
        <v>15</v>
      </c>
      <c r="D527" s="139"/>
      <c r="E527" s="10">
        <f t="shared" si="465"/>
        <v>0</v>
      </c>
      <c r="F527" s="134">
        <f t="shared" si="466"/>
        <v>4.0997871954060239E-2</v>
      </c>
      <c r="G527" s="8">
        <f>IFERROR(VLOOKUP(B527,EFA!$AC$2:$AD$7,2,0),EFA!$AD$8)</f>
        <v>1.0319245803723991</v>
      </c>
      <c r="H527" s="24">
        <f>LGD!$D$6</f>
        <v>0.31756987991080204</v>
      </c>
      <c r="I527" s="10">
        <f t="shared" si="467"/>
        <v>0</v>
      </c>
      <c r="J527" s="41">
        <f t="shared" si="468"/>
        <v>0.34737385585103475</v>
      </c>
      <c r="K527" s="274">
        <f t="shared" si="469"/>
        <v>0</v>
      </c>
      <c r="M527" s="11">
        <v>108</v>
      </c>
      <c r="N527" s="11">
        <v>1</v>
      </c>
      <c r="O527" s="21">
        <f t="shared" si="470"/>
        <v>0.125041534971747</v>
      </c>
      <c r="P527" s="43">
        <f t="shared" si="464"/>
        <v>1.5469915965052787E-2</v>
      </c>
      <c r="Q527" s="141">
        <f t="shared" si="471"/>
        <v>6</v>
      </c>
      <c r="R527" s="43">
        <f t="shared" si="472"/>
        <v>8.9526230675671142E-2</v>
      </c>
      <c r="S527" s="11">
        <v>102</v>
      </c>
    </row>
    <row r="528" spans="2:19" x14ac:dyDescent="0.25">
      <c r="B528" s="16">
        <v>9</v>
      </c>
      <c r="C528" s="11" t="s">
        <v>16</v>
      </c>
      <c r="D528" s="139"/>
      <c r="E528" s="10">
        <f t="shared" si="465"/>
        <v>0</v>
      </c>
      <c r="F528" s="134">
        <f t="shared" si="466"/>
        <v>4.0997871954060239E-2</v>
      </c>
      <c r="G528" s="8">
        <f>IFERROR(VLOOKUP(B528,EFA!$AC$2:$AD$7,2,0),EFA!$AD$8)</f>
        <v>1.0319245803723991</v>
      </c>
      <c r="H528" s="24">
        <f>LGD!$D$7</f>
        <v>0.35327139683478781</v>
      </c>
      <c r="I528" s="10">
        <f t="shared" si="467"/>
        <v>0</v>
      </c>
      <c r="J528" s="41">
        <f t="shared" si="468"/>
        <v>0.34737385585103475</v>
      </c>
      <c r="K528" s="274">
        <f t="shared" si="469"/>
        <v>0</v>
      </c>
      <c r="M528" s="11">
        <v>108</v>
      </c>
      <c r="N528" s="11">
        <v>1</v>
      </c>
      <c r="O528" s="21">
        <f t="shared" si="470"/>
        <v>0.125041534971747</v>
      </c>
      <c r="P528" s="43">
        <f t="shared" si="464"/>
        <v>1.5469915965052787E-2</v>
      </c>
      <c r="Q528" s="141">
        <f t="shared" si="471"/>
        <v>6</v>
      </c>
      <c r="R528" s="43">
        <f t="shared" si="472"/>
        <v>8.9526230675671142E-2</v>
      </c>
      <c r="S528" s="11">
        <v>102</v>
      </c>
    </row>
    <row r="529" spans="2:19" x14ac:dyDescent="0.25">
      <c r="B529" s="16">
        <v>9</v>
      </c>
      <c r="C529" s="11" t="s">
        <v>17</v>
      </c>
      <c r="D529" s="139"/>
      <c r="E529" s="10">
        <f t="shared" si="465"/>
        <v>0</v>
      </c>
      <c r="F529" s="134">
        <f t="shared" si="466"/>
        <v>4.0997871954060239E-2</v>
      </c>
      <c r="G529" s="8">
        <f>IFERROR(VLOOKUP(B529,EFA!$AC$2:$AD$7,2,0),EFA!$AD$8)</f>
        <v>1.0319245803723991</v>
      </c>
      <c r="H529" s="24">
        <f>LGD!$D$8</f>
        <v>4.6364209605119888E-2</v>
      </c>
      <c r="I529" s="10">
        <f t="shared" si="467"/>
        <v>0</v>
      </c>
      <c r="J529" s="41">
        <f t="shared" si="468"/>
        <v>0.34737385585103475</v>
      </c>
      <c r="K529" s="274">
        <f t="shared" si="469"/>
        <v>0</v>
      </c>
      <c r="M529" s="11">
        <v>108</v>
      </c>
      <c r="N529" s="11">
        <v>1</v>
      </c>
      <c r="O529" s="21">
        <f t="shared" si="470"/>
        <v>0.125041534971747</v>
      </c>
      <c r="P529" s="43">
        <f t="shared" si="464"/>
        <v>1.5469915965052787E-2</v>
      </c>
      <c r="Q529" s="141">
        <f t="shared" si="471"/>
        <v>6</v>
      </c>
      <c r="R529" s="43">
        <f t="shared" si="472"/>
        <v>8.9526230675671142E-2</v>
      </c>
      <c r="S529" s="11">
        <v>102</v>
      </c>
    </row>
    <row r="530" spans="2:19" x14ac:dyDescent="0.25">
      <c r="B530" s="16">
        <v>9</v>
      </c>
      <c r="C530" s="11" t="s">
        <v>18</v>
      </c>
      <c r="D530" s="139"/>
      <c r="E530" s="10" t="e">
        <f t="shared" si="465"/>
        <v>#N/A</v>
      </c>
      <c r="F530" s="134">
        <f t="shared" si="466"/>
        <v>4.0997871954060239E-2</v>
      </c>
      <c r="G530" s="8">
        <f>IFERROR(VLOOKUP(B530,EFA!$AC$2:$AD$7,2,0),EFA!$AD$8)</f>
        <v>1.0319245803723991</v>
      </c>
      <c r="H530" s="24">
        <f>LGD!$D$9</f>
        <v>0.5</v>
      </c>
      <c r="I530" s="10" t="e">
        <f t="shared" si="467"/>
        <v>#N/A</v>
      </c>
      <c r="J530" s="41">
        <f t="shared" si="468"/>
        <v>0.34737385585103475</v>
      </c>
      <c r="K530" s="274" t="e">
        <f t="shared" si="469"/>
        <v>#N/A</v>
      </c>
      <c r="M530" s="11">
        <v>108</v>
      </c>
      <c r="N530" s="11">
        <v>1</v>
      </c>
      <c r="O530" s="21">
        <f t="shared" si="470"/>
        <v>0.125041534971747</v>
      </c>
      <c r="P530" s="43">
        <f t="shared" si="464"/>
        <v>1.5469915965052787E-2</v>
      </c>
      <c r="Q530" s="141">
        <f t="shared" si="471"/>
        <v>6</v>
      </c>
      <c r="R530" s="43">
        <f t="shared" si="472"/>
        <v>8.9526230675671142E-2</v>
      </c>
      <c r="S530" s="11">
        <v>102</v>
      </c>
    </row>
    <row r="531" spans="2:19" x14ac:dyDescent="0.25">
      <c r="B531" s="16">
        <v>9</v>
      </c>
      <c r="C531" s="11" t="s">
        <v>19</v>
      </c>
      <c r="D531" s="139"/>
      <c r="E531" s="10">
        <f t="shared" si="465"/>
        <v>0</v>
      </c>
      <c r="F531" s="134">
        <f t="shared" si="466"/>
        <v>4.0997871954060239E-2</v>
      </c>
      <c r="G531" s="8">
        <f>IFERROR(VLOOKUP(B531,EFA!$AC$2:$AD$7,2,0),EFA!$AD$8)</f>
        <v>1.0319245803723991</v>
      </c>
      <c r="H531" s="24">
        <f>LGD!$D$10</f>
        <v>0.4</v>
      </c>
      <c r="I531" s="10">
        <f t="shared" si="467"/>
        <v>0</v>
      </c>
      <c r="J531" s="41">
        <f t="shared" si="468"/>
        <v>0.34737385585103475</v>
      </c>
      <c r="K531" s="274">
        <f t="shared" si="469"/>
        <v>0</v>
      </c>
      <c r="M531" s="11">
        <v>108</v>
      </c>
      <c r="N531" s="11">
        <v>1</v>
      </c>
      <c r="O531" s="21">
        <f t="shared" si="470"/>
        <v>0.125041534971747</v>
      </c>
      <c r="P531" s="43">
        <f t="shared" si="464"/>
        <v>1.5469915965052787E-2</v>
      </c>
      <c r="Q531" s="141">
        <f t="shared" si="471"/>
        <v>6</v>
      </c>
      <c r="R531" s="43">
        <f t="shared" si="472"/>
        <v>8.9526230675671142E-2</v>
      </c>
      <c r="S531" s="11">
        <v>102</v>
      </c>
    </row>
    <row r="532" spans="2:19" x14ac:dyDescent="0.25">
      <c r="B532" s="16">
        <v>9</v>
      </c>
      <c r="C532" s="11" t="s">
        <v>20</v>
      </c>
      <c r="D532" s="139"/>
      <c r="E532" s="10">
        <f t="shared" si="465"/>
        <v>0</v>
      </c>
      <c r="F532" s="134">
        <f t="shared" si="466"/>
        <v>4.0997871954060239E-2</v>
      </c>
      <c r="G532" s="8">
        <f>IFERROR(VLOOKUP(B532,EFA!$AC$2:$AD$7,2,0),EFA!$AD$8)</f>
        <v>1.0319245803723991</v>
      </c>
      <c r="H532" s="24">
        <f>LGD!$D$11</f>
        <v>0.6</v>
      </c>
      <c r="I532" s="10">
        <f t="shared" si="467"/>
        <v>0</v>
      </c>
      <c r="J532" s="41">
        <f t="shared" si="468"/>
        <v>0.34737385585103475</v>
      </c>
      <c r="K532" s="274">
        <f t="shared" si="469"/>
        <v>0</v>
      </c>
      <c r="M532" s="11">
        <v>108</v>
      </c>
      <c r="N532" s="11">
        <v>1</v>
      </c>
      <c r="O532" s="21">
        <f t="shared" si="470"/>
        <v>0.125041534971747</v>
      </c>
      <c r="P532" s="43">
        <f t="shared" si="464"/>
        <v>1.5469915965052787E-2</v>
      </c>
      <c r="Q532" s="141">
        <f t="shared" si="471"/>
        <v>6</v>
      </c>
      <c r="R532" s="43">
        <f t="shared" si="472"/>
        <v>8.9526230675671142E-2</v>
      </c>
      <c r="S532" s="11">
        <v>102</v>
      </c>
    </row>
    <row r="533" spans="2:19" s="242" customFormat="1" x14ac:dyDescent="0.25">
      <c r="C533" s="249"/>
      <c r="D533" s="252"/>
      <c r="E533" s="252"/>
      <c r="F533" s="250"/>
      <c r="G533" s="253"/>
      <c r="H533" s="254"/>
      <c r="I533" s="252"/>
      <c r="J533" s="255"/>
      <c r="K533" s="252"/>
    </row>
    <row r="534" spans="2:19" x14ac:dyDescent="0.25">
      <c r="B534" t="s">
        <v>68</v>
      </c>
      <c r="C534" s="40" t="s">
        <v>9</v>
      </c>
      <c r="D534" s="40">
        <v>10</v>
      </c>
      <c r="E534" s="44" t="s">
        <v>26</v>
      </c>
      <c r="F534" s="44" t="s">
        <v>39</v>
      </c>
      <c r="G534" s="44" t="s">
        <v>27</v>
      </c>
      <c r="H534" s="44" t="s">
        <v>28</v>
      </c>
      <c r="I534" s="44" t="s">
        <v>29</v>
      </c>
      <c r="J534" s="44" t="s">
        <v>30</v>
      </c>
      <c r="K534" s="42" t="s">
        <v>31</v>
      </c>
      <c r="M534" s="42" t="s">
        <v>32</v>
      </c>
      <c r="N534" s="42" t="s">
        <v>33</v>
      </c>
      <c r="O534" s="42" t="s">
        <v>34</v>
      </c>
      <c r="P534" s="42" t="s">
        <v>35</v>
      </c>
      <c r="Q534" s="42" t="s">
        <v>36</v>
      </c>
      <c r="R534" s="42" t="s">
        <v>37</v>
      </c>
      <c r="S534" s="42" t="s">
        <v>38</v>
      </c>
    </row>
    <row r="535" spans="2:19" x14ac:dyDescent="0.25">
      <c r="B535" s="16">
        <v>1</v>
      </c>
      <c r="C535" s="11" t="s">
        <v>12</v>
      </c>
      <c r="D535" s="138">
        <f>'0 days'!$K$14+'0-30 days'!$K$14+'31-60 days'!$K$14</f>
        <v>0</v>
      </c>
      <c r="E535" s="10">
        <f>D535*R535</f>
        <v>0</v>
      </c>
      <c r="F535" s="134">
        <f>$D$4</f>
        <v>7.9621047222867447E-2</v>
      </c>
      <c r="G535" s="8">
        <f>IFERROR(VLOOKUP(B535,EFA!$AC$2:$AD$7,2,0),EFA!$AD$8)</f>
        <v>1.1479621662027979</v>
      </c>
      <c r="H535" s="24">
        <f>LGD!$D$3</f>
        <v>0</v>
      </c>
      <c r="I535" s="10">
        <f>E535*F535*G535*H535</f>
        <v>0</v>
      </c>
      <c r="J535" s="41">
        <f>1/((1+($O$16/12))^(M535-Q535))</f>
        <v>0.93969748915028861</v>
      </c>
      <c r="K535" s="274">
        <f>I535*J535</f>
        <v>0</v>
      </c>
      <c r="M535" s="11">
        <v>120</v>
      </c>
      <c r="N535" s="11">
        <v>1</v>
      </c>
      <c r="O535" s="21">
        <f>$O$16</f>
        <v>0.125041534971747</v>
      </c>
      <c r="P535" s="43">
        <f t="shared" ref="P535:P543" si="473">PMT(O535/12,M535,-N535,0,0)</f>
        <v>1.4640042575454214E-2</v>
      </c>
      <c r="Q535" s="141">
        <f>M535-S535</f>
        <v>114</v>
      </c>
      <c r="R535" s="43">
        <f>PV(O535/12,Q535,-P535,0,0)</f>
        <v>0.97401169547129485</v>
      </c>
      <c r="S535" s="11">
        <v>6</v>
      </c>
    </row>
    <row r="536" spans="2:19" x14ac:dyDescent="0.25">
      <c r="B536" s="16">
        <v>1</v>
      </c>
      <c r="C536" s="11" t="s">
        <v>13</v>
      </c>
      <c r="D536" s="138">
        <f>'0 days'!$J$14+'0-30 days'!$J$14+'31-60 days'!$J$14</f>
        <v>0</v>
      </c>
      <c r="E536" s="10">
        <f t="shared" ref="E536:E543" si="474">D536*R536</f>
        <v>0</v>
      </c>
      <c r="F536" s="134">
        <f t="shared" ref="F536:F543" si="475">$D$4</f>
        <v>7.9621047222867447E-2</v>
      </c>
      <c r="G536" s="8">
        <f>IFERROR(VLOOKUP(B536,EFA!$AC$2:$AD$7,2,0),EFA!$AD$8)</f>
        <v>1.1479621662027979</v>
      </c>
      <c r="H536" s="24">
        <f>LGD!$D$4</f>
        <v>0.6</v>
      </c>
      <c r="I536" s="10">
        <f t="shared" ref="I536:I543" si="476">E536*F536*G536*H536</f>
        <v>0</v>
      </c>
      <c r="J536" s="41">
        <f t="shared" ref="J536:J543" si="477">1/((1+($O$16/12))^(M536-Q536))</f>
        <v>0.93969748915028861</v>
      </c>
      <c r="K536" s="274">
        <f t="shared" ref="K536:K543" si="478">I536*J536</f>
        <v>0</v>
      </c>
      <c r="M536" s="11">
        <v>120</v>
      </c>
      <c r="N536" s="11">
        <v>1</v>
      </c>
      <c r="O536" s="21">
        <f t="shared" ref="O536:O543" si="479">$O$16</f>
        <v>0.125041534971747</v>
      </c>
      <c r="P536" s="43">
        <f t="shared" si="473"/>
        <v>1.4640042575454214E-2</v>
      </c>
      <c r="Q536" s="141">
        <f t="shared" ref="Q536:Q543" si="480">M536-S536</f>
        <v>114</v>
      </c>
      <c r="R536" s="43">
        <f t="shared" ref="R536:R543" si="481"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14</v>
      </c>
      <c r="D537" s="138">
        <f>'0 days'!$I$14+'0-30 days'!$I$14+'31-60 days'!$I$14</f>
        <v>0</v>
      </c>
      <c r="E537" s="10">
        <f t="shared" si="474"/>
        <v>0</v>
      </c>
      <c r="F537" s="134">
        <f t="shared" si="475"/>
        <v>7.9621047222867447E-2</v>
      </c>
      <c r="G537" s="8">
        <f>IFERROR(VLOOKUP(B537,EFA!$AC$2:$AD$7,2,0),EFA!$AD$8)</f>
        <v>1.1479621662027979</v>
      </c>
      <c r="H537" s="24">
        <f>LGD!$D$5</f>
        <v>0.10763423667737435</v>
      </c>
      <c r="I537" s="10">
        <f t="shared" si="476"/>
        <v>0</v>
      </c>
      <c r="J537" s="41">
        <f t="shared" si="477"/>
        <v>0.93969748915028861</v>
      </c>
      <c r="K537" s="274">
        <f t="shared" si="478"/>
        <v>0</v>
      </c>
      <c r="M537" s="11">
        <v>120</v>
      </c>
      <c r="N537" s="11">
        <v>1</v>
      </c>
      <c r="O537" s="21">
        <f t="shared" si="479"/>
        <v>0.125041534971747</v>
      </c>
      <c r="P537" s="43">
        <f t="shared" si="473"/>
        <v>1.4640042575454214E-2</v>
      </c>
      <c r="Q537" s="141">
        <f t="shared" si="480"/>
        <v>114</v>
      </c>
      <c r="R537" s="43">
        <f t="shared" si="481"/>
        <v>0.97401169547129485</v>
      </c>
      <c r="S537" s="11">
        <v>6</v>
      </c>
    </row>
    <row r="538" spans="2:19" x14ac:dyDescent="0.25">
      <c r="B538" s="16">
        <v>1</v>
      </c>
      <c r="C538" s="11" t="s">
        <v>15</v>
      </c>
      <c r="D538" s="138">
        <f>'0 days'!$G$14+'0-30 days'!$G$14+'31-60 days'!$G$14</f>
        <v>233354223.85000002</v>
      </c>
      <c r="E538" s="10">
        <f t="shared" si="474"/>
        <v>227289743.21752658</v>
      </c>
      <c r="F538" s="134">
        <f t="shared" si="475"/>
        <v>7.9621047222867447E-2</v>
      </c>
      <c r="G538" s="8">
        <f>IFERROR(VLOOKUP(B538,EFA!$AC$2:$AD$7,2,0),EFA!$AD$8)</f>
        <v>1.1479621662027979</v>
      </c>
      <c r="H538" s="24">
        <f>LGD!$D$6</f>
        <v>0.31756987991080204</v>
      </c>
      <c r="I538" s="10">
        <f t="shared" si="476"/>
        <v>6597427.14887885</v>
      </c>
      <c r="J538" s="41">
        <f t="shared" si="477"/>
        <v>0.93969748915028861</v>
      </c>
      <c r="K538" s="274">
        <f t="shared" si="478"/>
        <v>6199585.7266534027</v>
      </c>
      <c r="M538" s="11">
        <v>120</v>
      </c>
      <c r="N538" s="11">
        <v>1</v>
      </c>
      <c r="O538" s="21">
        <f t="shared" si="479"/>
        <v>0.125041534971747</v>
      </c>
      <c r="P538" s="43">
        <f t="shared" si="473"/>
        <v>1.4640042575454214E-2</v>
      </c>
      <c r="Q538" s="141">
        <f t="shared" si="480"/>
        <v>114</v>
      </c>
      <c r="R538" s="43">
        <f t="shared" si="481"/>
        <v>0.97401169547129485</v>
      </c>
      <c r="S538" s="11">
        <v>6</v>
      </c>
    </row>
    <row r="539" spans="2:19" x14ac:dyDescent="0.25">
      <c r="B539" s="16">
        <v>1</v>
      </c>
      <c r="C539" s="11" t="s">
        <v>16</v>
      </c>
      <c r="D539" s="138">
        <f>'0 days'!$H$14+'0-30 days'!$H$14+'31-60 days'!$H$14</f>
        <v>2931010.27</v>
      </c>
      <c r="E539" s="10">
        <f t="shared" si="474"/>
        <v>2854838.2825264777</v>
      </c>
      <c r="F539" s="134">
        <f t="shared" si="475"/>
        <v>7.9621047222867447E-2</v>
      </c>
      <c r="G539" s="8">
        <f>IFERROR(VLOOKUP(B539,EFA!$AC$2:$AD$7,2,0),EFA!$AD$8)</f>
        <v>1.1479621662027979</v>
      </c>
      <c r="H539" s="24">
        <f>LGD!$D$7</f>
        <v>0.35327139683478781</v>
      </c>
      <c r="I539" s="10">
        <f t="shared" si="476"/>
        <v>92181.855976186125</v>
      </c>
      <c r="J539" s="41">
        <f t="shared" si="477"/>
        <v>0.93969748915028861</v>
      </c>
      <c r="K539" s="274">
        <f t="shared" si="478"/>
        <v>86623.058606035629</v>
      </c>
      <c r="M539" s="11">
        <v>120</v>
      </c>
      <c r="N539" s="11">
        <v>1</v>
      </c>
      <c r="O539" s="21">
        <f t="shared" si="479"/>
        <v>0.125041534971747</v>
      </c>
      <c r="P539" s="43">
        <f t="shared" si="473"/>
        <v>1.4640042575454214E-2</v>
      </c>
      <c r="Q539" s="141">
        <f t="shared" si="480"/>
        <v>114</v>
      </c>
      <c r="R539" s="43">
        <f t="shared" si="481"/>
        <v>0.97401169547129485</v>
      </c>
      <c r="S539" s="11">
        <v>6</v>
      </c>
    </row>
    <row r="540" spans="2:19" x14ac:dyDescent="0.25">
      <c r="B540" s="16">
        <v>1</v>
      </c>
      <c r="C540" s="11" t="s">
        <v>17</v>
      </c>
      <c r="D540" s="138">
        <f>'0 days'!$C$14+'0-30 days'!$C$14+'31-60 days'!$C$14</f>
        <v>0</v>
      </c>
      <c r="E540" s="10">
        <f t="shared" si="474"/>
        <v>0</v>
      </c>
      <c r="F540" s="134">
        <f t="shared" si="475"/>
        <v>7.9621047222867447E-2</v>
      </c>
      <c r="G540" s="8">
        <f>IFERROR(VLOOKUP(B540,EFA!$AC$2:$AD$7,2,0),EFA!$AD$8)</f>
        <v>1.1479621662027979</v>
      </c>
      <c r="H540" s="24">
        <f>LGD!$D$8</f>
        <v>4.6364209605119888E-2</v>
      </c>
      <c r="I540" s="10">
        <f t="shared" si="476"/>
        <v>0</v>
      </c>
      <c r="J540" s="41">
        <f t="shared" si="477"/>
        <v>0.93969748915028861</v>
      </c>
      <c r="K540" s="274">
        <f t="shared" si="478"/>
        <v>0</v>
      </c>
      <c r="M540" s="11">
        <v>120</v>
      </c>
      <c r="N540" s="11">
        <v>1</v>
      </c>
      <c r="O540" s="21">
        <f t="shared" si="479"/>
        <v>0.125041534971747</v>
      </c>
      <c r="P540" s="43">
        <f t="shared" si="473"/>
        <v>1.4640042575454214E-2</v>
      </c>
      <c r="Q540" s="141">
        <f t="shared" si="480"/>
        <v>114</v>
      </c>
      <c r="R540" s="43">
        <f t="shared" si="481"/>
        <v>0.97401169547129485</v>
      </c>
      <c r="S540" s="11">
        <v>6</v>
      </c>
    </row>
    <row r="541" spans="2:19" x14ac:dyDescent="0.25">
      <c r="B541" s="16">
        <v>1</v>
      </c>
      <c r="C541" s="11" t="s">
        <v>18</v>
      </c>
      <c r="D541" s="138" t="e">
        <f>'0 days'!$F$14+'0-30 days'!$F$14+'31-60 days'!$F$14</f>
        <v>#N/A</v>
      </c>
      <c r="E541" s="10" t="e">
        <f t="shared" si="474"/>
        <v>#N/A</v>
      </c>
      <c r="F541" s="134">
        <f t="shared" si="475"/>
        <v>7.9621047222867447E-2</v>
      </c>
      <c r="G541" s="8">
        <f>IFERROR(VLOOKUP(B541,EFA!$AC$2:$AD$7,2,0),EFA!$AD$8)</f>
        <v>1.1479621662027979</v>
      </c>
      <c r="H541" s="24">
        <f>LGD!$D$9</f>
        <v>0.5</v>
      </c>
      <c r="I541" s="10" t="e">
        <f t="shared" si="476"/>
        <v>#N/A</v>
      </c>
      <c r="J541" s="41">
        <f t="shared" si="477"/>
        <v>0.93969748915028861</v>
      </c>
      <c r="K541" s="274" t="e">
        <f t="shared" si="478"/>
        <v>#N/A</v>
      </c>
      <c r="M541" s="11">
        <v>120</v>
      </c>
      <c r="N541" s="11">
        <v>1</v>
      </c>
      <c r="O541" s="21">
        <f t="shared" si="479"/>
        <v>0.125041534971747</v>
      </c>
      <c r="P541" s="43">
        <f t="shared" si="473"/>
        <v>1.4640042575454214E-2</v>
      </c>
      <c r="Q541" s="141">
        <f t="shared" si="480"/>
        <v>114</v>
      </c>
      <c r="R541" s="43">
        <f t="shared" si="481"/>
        <v>0.97401169547129485</v>
      </c>
      <c r="S541" s="11">
        <v>6</v>
      </c>
    </row>
    <row r="542" spans="2:19" x14ac:dyDescent="0.25">
      <c r="B542" s="16">
        <v>1</v>
      </c>
      <c r="C542" s="11" t="s">
        <v>19</v>
      </c>
      <c r="D542" s="138">
        <f>'0 days'!$E$14+'0-30 days'!$E$14+'31-60 days'!$E$14</f>
        <v>0</v>
      </c>
      <c r="E542" s="10">
        <f t="shared" si="474"/>
        <v>0</v>
      </c>
      <c r="F542" s="134">
        <f t="shared" si="475"/>
        <v>7.9621047222867447E-2</v>
      </c>
      <c r="G542" s="8">
        <f>IFERROR(VLOOKUP(B542,EFA!$AC$2:$AD$7,2,0),EFA!$AD$8)</f>
        <v>1.1479621662027979</v>
      </c>
      <c r="H542" s="24">
        <f>LGD!$D$10</f>
        <v>0.4</v>
      </c>
      <c r="I542" s="10">
        <f t="shared" si="476"/>
        <v>0</v>
      </c>
      <c r="J542" s="41">
        <f t="shared" si="477"/>
        <v>0.93969748915028861</v>
      </c>
      <c r="K542" s="274">
        <f t="shared" si="478"/>
        <v>0</v>
      </c>
      <c r="M542" s="11">
        <v>120</v>
      </c>
      <c r="N542" s="11">
        <v>1</v>
      </c>
      <c r="O542" s="21">
        <f t="shared" si="479"/>
        <v>0.125041534971747</v>
      </c>
      <c r="P542" s="43">
        <f t="shared" si="473"/>
        <v>1.4640042575454214E-2</v>
      </c>
      <c r="Q542" s="141">
        <f t="shared" si="480"/>
        <v>114</v>
      </c>
      <c r="R542" s="43">
        <f t="shared" si="481"/>
        <v>0.97401169547129485</v>
      </c>
      <c r="S542" s="11">
        <v>6</v>
      </c>
    </row>
    <row r="543" spans="2:19" x14ac:dyDescent="0.25">
      <c r="B543" s="16">
        <v>1</v>
      </c>
      <c r="C543" s="11" t="s">
        <v>20</v>
      </c>
      <c r="D543" s="138">
        <f>'0 days'!$L$14+'0-30 days'!$L$14+'31-60 days'!$L$14</f>
        <v>-3.9999991655349731E-2</v>
      </c>
      <c r="E543" s="10">
        <f t="shared" si="474"/>
        <v>-3.896045969106484E-2</v>
      </c>
      <c r="F543" s="134">
        <f t="shared" si="475"/>
        <v>7.9621047222867447E-2</v>
      </c>
      <c r="G543" s="8">
        <f>IFERROR(VLOOKUP(B543,EFA!$AC$2:$AD$7,2,0),EFA!$AD$8)</f>
        <v>1.1479621662027979</v>
      </c>
      <c r="H543" s="24">
        <f>LGD!$D$11</f>
        <v>0.6</v>
      </c>
      <c r="I543" s="10">
        <f t="shared" si="476"/>
        <v>-2.1366371895794821E-3</v>
      </c>
      <c r="J543" s="41">
        <f t="shared" si="477"/>
        <v>0.93969748915028861</v>
      </c>
      <c r="K543" s="274">
        <f t="shared" si="478"/>
        <v>-2.0077926022729685E-3</v>
      </c>
      <c r="M543" s="11">
        <v>120</v>
      </c>
      <c r="N543" s="11">
        <v>1</v>
      </c>
      <c r="O543" s="21">
        <f t="shared" si="479"/>
        <v>0.125041534971747</v>
      </c>
      <c r="P543" s="43">
        <f t="shared" si="473"/>
        <v>1.4640042575454214E-2</v>
      </c>
      <c r="Q543" s="141">
        <f t="shared" si="480"/>
        <v>114</v>
      </c>
      <c r="R543" s="43">
        <f t="shared" si="481"/>
        <v>0.97401169547129485</v>
      </c>
      <c r="S543" s="11">
        <v>6</v>
      </c>
    </row>
    <row r="544" spans="2:19" x14ac:dyDescent="0.25">
      <c r="B544" s="16"/>
      <c r="C544" s="83"/>
      <c r="D544" s="84"/>
      <c r="E544" s="84"/>
      <c r="F544" s="85"/>
      <c r="G544" s="86"/>
      <c r="H544" s="87"/>
      <c r="I544" s="84"/>
      <c r="J544" s="88"/>
      <c r="K544" s="84"/>
      <c r="M544" s="68"/>
      <c r="N544" s="68"/>
      <c r="O544" s="89"/>
      <c r="P544" s="90"/>
      <c r="Q544" s="68"/>
      <c r="R544" s="90"/>
      <c r="S544" s="68"/>
    </row>
    <row r="545" spans="2:19" x14ac:dyDescent="0.25">
      <c r="B545" t="s">
        <v>68</v>
      </c>
      <c r="C545" s="40" t="s">
        <v>9</v>
      </c>
      <c r="D545" s="40">
        <v>10</v>
      </c>
      <c r="E545" s="44" t="s">
        <v>26</v>
      </c>
      <c r="F545" s="44" t="s">
        <v>39</v>
      </c>
      <c r="G545" s="44" t="s">
        <v>27</v>
      </c>
      <c r="H545" s="44" t="s">
        <v>28</v>
      </c>
      <c r="I545" s="44" t="s">
        <v>29</v>
      </c>
      <c r="J545" s="44" t="s">
        <v>30</v>
      </c>
      <c r="K545" s="42" t="s">
        <v>31</v>
      </c>
      <c r="M545" s="42" t="s">
        <v>32</v>
      </c>
      <c r="N545" s="42" t="s">
        <v>33</v>
      </c>
      <c r="O545" s="42" t="s">
        <v>34</v>
      </c>
      <c r="P545" s="42" t="s">
        <v>35</v>
      </c>
      <c r="Q545" s="42" t="s">
        <v>36</v>
      </c>
      <c r="R545" s="42" t="s">
        <v>37</v>
      </c>
      <c r="S545" s="42" t="s">
        <v>38</v>
      </c>
    </row>
    <row r="546" spans="2:19" x14ac:dyDescent="0.25">
      <c r="B546" s="16">
        <v>2</v>
      </c>
      <c r="C546" s="11" t="s">
        <v>12</v>
      </c>
      <c r="D546" s="139"/>
      <c r="E546" s="10">
        <f>D535*R546</f>
        <v>0</v>
      </c>
      <c r="F546" s="134">
        <f>$E$4-$D$4</f>
        <v>2.6741122003578519E-2</v>
      </c>
      <c r="G546" s="8">
        <f>IFERROR(VLOOKUP(B546,EFA!$AC$2:$AD$7,2,0),EFA!$AD$8)</f>
        <v>1.0690110110560367</v>
      </c>
      <c r="H546" s="24">
        <f>LGD!$D$3</f>
        <v>0</v>
      </c>
      <c r="I546" s="10">
        <f>E546*F546*G546*H546</f>
        <v>0</v>
      </c>
      <c r="J546" s="41">
        <f>1/((1+($O$16/12))^(M546-Q546))</f>
        <v>0.82978236227803737</v>
      </c>
      <c r="K546" s="274">
        <f>I546*J546</f>
        <v>0</v>
      </c>
      <c r="M546" s="11">
        <v>120</v>
      </c>
      <c r="N546" s="11">
        <v>1</v>
      </c>
      <c r="O546" s="21">
        <f>$O$16</f>
        <v>0.125041534971747</v>
      </c>
      <c r="P546" s="43">
        <f t="shared" ref="P546:P554" si="482">PMT(O546/12,M546,-N546,0,0)</f>
        <v>1.4640042575454214E-2</v>
      </c>
      <c r="Q546" s="141">
        <f>M546-S546</f>
        <v>102</v>
      </c>
      <c r="R546" s="43">
        <f>PV(O546/12,Q546,-P546,0,0)</f>
        <v>0.91692487988291504</v>
      </c>
      <c r="S546" s="11">
        <f>12+6</f>
        <v>18</v>
      </c>
    </row>
    <row r="547" spans="2:19" x14ac:dyDescent="0.25">
      <c r="B547" s="16">
        <v>2</v>
      </c>
      <c r="C547" s="11" t="s">
        <v>13</v>
      </c>
      <c r="D547" s="139"/>
      <c r="E547" s="10">
        <f t="shared" ref="E547:E554" si="483">D536*R547</f>
        <v>0</v>
      </c>
      <c r="F547" s="134">
        <f t="shared" ref="F547:F554" si="484">$E$4-$D$4</f>
        <v>2.6741122003578519E-2</v>
      </c>
      <c r="G547" s="8">
        <f>IFERROR(VLOOKUP(B547,EFA!$AC$2:$AD$7,2,0),EFA!$AD$8)</f>
        <v>1.0690110110560367</v>
      </c>
      <c r="H547" s="24">
        <f>LGD!$D$4</f>
        <v>0.6</v>
      </c>
      <c r="I547" s="10">
        <f t="shared" ref="I547:I554" si="485">E547*F547*G547*H547</f>
        <v>0</v>
      </c>
      <c r="J547" s="41">
        <f t="shared" ref="J547:J554" si="486">1/((1+($O$16/12))^(M547-Q547))</f>
        <v>0.82978236227803737</v>
      </c>
      <c r="K547" s="274">
        <f t="shared" ref="K547:K554" si="487">I547*J547</f>
        <v>0</v>
      </c>
      <c r="M547" s="11">
        <v>120</v>
      </c>
      <c r="N547" s="11">
        <v>1</v>
      </c>
      <c r="O547" s="21">
        <f t="shared" ref="O547:O554" si="488">$O$16</f>
        <v>0.125041534971747</v>
      </c>
      <c r="P547" s="43">
        <f t="shared" si="482"/>
        <v>1.4640042575454214E-2</v>
      </c>
      <c r="Q547" s="141">
        <f t="shared" ref="Q547:Q554" si="489">M547-S547</f>
        <v>102</v>
      </c>
      <c r="R547" s="43">
        <f t="shared" ref="R547:R554" si="490">PV(O547/12,Q547,-P547,0,0)</f>
        <v>0.91692487988291504</v>
      </c>
      <c r="S547" s="11">
        <f t="shared" ref="S547:S554" si="491">12+6</f>
        <v>18</v>
      </c>
    </row>
    <row r="548" spans="2:19" x14ac:dyDescent="0.25">
      <c r="B548" s="16">
        <v>2</v>
      </c>
      <c r="C548" s="11" t="s">
        <v>14</v>
      </c>
      <c r="D548" s="139"/>
      <c r="E548" s="10">
        <f t="shared" si="483"/>
        <v>0</v>
      </c>
      <c r="F548" s="134">
        <f t="shared" si="484"/>
        <v>2.6741122003578519E-2</v>
      </c>
      <c r="G548" s="8">
        <f>IFERROR(VLOOKUP(B548,EFA!$AC$2:$AD$7,2,0),EFA!$AD$8)</f>
        <v>1.0690110110560367</v>
      </c>
      <c r="H548" s="24">
        <f>LGD!$D$5</f>
        <v>0.10763423667737435</v>
      </c>
      <c r="I548" s="10">
        <f t="shared" si="485"/>
        <v>0</v>
      </c>
      <c r="J548" s="41">
        <f t="shared" si="486"/>
        <v>0.82978236227803737</v>
      </c>
      <c r="K548" s="274">
        <f t="shared" si="487"/>
        <v>0</v>
      </c>
      <c r="M548" s="11">
        <v>120</v>
      </c>
      <c r="N548" s="11">
        <v>1</v>
      </c>
      <c r="O548" s="21">
        <f t="shared" si="488"/>
        <v>0.125041534971747</v>
      </c>
      <c r="P548" s="43">
        <f t="shared" si="482"/>
        <v>1.4640042575454214E-2</v>
      </c>
      <c r="Q548" s="141">
        <f t="shared" si="489"/>
        <v>102</v>
      </c>
      <c r="R548" s="43">
        <f t="shared" si="490"/>
        <v>0.91692487988291504</v>
      </c>
      <c r="S548" s="11">
        <f t="shared" si="491"/>
        <v>18</v>
      </c>
    </row>
    <row r="549" spans="2:19" x14ac:dyDescent="0.25">
      <c r="B549" s="16">
        <v>2</v>
      </c>
      <c r="C549" s="11" t="s">
        <v>15</v>
      </c>
      <c r="D549" s="139"/>
      <c r="E549" s="10">
        <f t="shared" si="483"/>
        <v>213968293.67383215</v>
      </c>
      <c r="F549" s="134">
        <f t="shared" si="484"/>
        <v>2.6741122003578519E-2</v>
      </c>
      <c r="G549" s="8">
        <f>IFERROR(VLOOKUP(B549,EFA!$AC$2:$AD$7,2,0),EFA!$AD$8)</f>
        <v>1.0690110110560367</v>
      </c>
      <c r="H549" s="24">
        <f>LGD!$D$6</f>
        <v>0.31756987991080204</v>
      </c>
      <c r="I549" s="10">
        <f t="shared" si="485"/>
        <v>1942453.0573402033</v>
      </c>
      <c r="J549" s="41">
        <f t="shared" si="486"/>
        <v>0.82978236227803737</v>
      </c>
      <c r="K549" s="274">
        <f t="shared" si="487"/>
        <v>1611813.2865339499</v>
      </c>
      <c r="M549" s="11">
        <v>120</v>
      </c>
      <c r="N549" s="11">
        <v>1</v>
      </c>
      <c r="O549" s="21">
        <f t="shared" si="488"/>
        <v>0.125041534971747</v>
      </c>
      <c r="P549" s="43">
        <f t="shared" si="482"/>
        <v>1.4640042575454214E-2</v>
      </c>
      <c r="Q549" s="141">
        <f t="shared" si="489"/>
        <v>102</v>
      </c>
      <c r="R549" s="43">
        <f t="shared" si="490"/>
        <v>0.91692487988291504</v>
      </c>
      <c r="S549" s="11">
        <f t="shared" si="491"/>
        <v>18</v>
      </c>
    </row>
    <row r="550" spans="2:19" x14ac:dyDescent="0.25">
      <c r="B550" s="16">
        <v>2</v>
      </c>
      <c r="C550" s="11" t="s">
        <v>16</v>
      </c>
      <c r="D550" s="139"/>
      <c r="E550" s="10">
        <f t="shared" si="483"/>
        <v>2687516.2397553404</v>
      </c>
      <c r="F550" s="134">
        <f t="shared" si="484"/>
        <v>2.6741122003578519E-2</v>
      </c>
      <c r="G550" s="8">
        <f>IFERROR(VLOOKUP(B550,EFA!$AC$2:$AD$7,2,0),EFA!$AD$8)</f>
        <v>1.0690110110560367</v>
      </c>
      <c r="H550" s="24">
        <f>LGD!$D$7</f>
        <v>0.35327139683478781</v>
      </c>
      <c r="I550" s="10">
        <f t="shared" si="485"/>
        <v>27140.720758495358</v>
      </c>
      <c r="J550" s="41">
        <f t="shared" si="486"/>
        <v>0.82978236227803737</v>
      </c>
      <c r="K550" s="274">
        <f t="shared" si="487"/>
        <v>22520.891384912844</v>
      </c>
      <c r="M550" s="11">
        <v>120</v>
      </c>
      <c r="N550" s="11">
        <v>1</v>
      </c>
      <c r="O550" s="21">
        <f t="shared" si="488"/>
        <v>0.125041534971747</v>
      </c>
      <c r="P550" s="43">
        <f t="shared" si="482"/>
        <v>1.4640042575454214E-2</v>
      </c>
      <c r="Q550" s="141">
        <f t="shared" si="489"/>
        <v>102</v>
      </c>
      <c r="R550" s="43">
        <f t="shared" si="490"/>
        <v>0.91692487988291504</v>
      </c>
      <c r="S550" s="11">
        <f t="shared" si="491"/>
        <v>18</v>
      </c>
    </row>
    <row r="551" spans="2:19" x14ac:dyDescent="0.25">
      <c r="B551" s="16">
        <v>2</v>
      </c>
      <c r="C551" s="11" t="s">
        <v>17</v>
      </c>
      <c r="D551" s="139"/>
      <c r="E551" s="10">
        <f t="shared" si="483"/>
        <v>0</v>
      </c>
      <c r="F551" s="134">
        <f t="shared" si="484"/>
        <v>2.6741122003578519E-2</v>
      </c>
      <c r="G551" s="8">
        <f>IFERROR(VLOOKUP(B551,EFA!$AC$2:$AD$7,2,0),EFA!$AD$8)</f>
        <v>1.0690110110560367</v>
      </c>
      <c r="H551" s="24">
        <f>LGD!$D$8</f>
        <v>4.6364209605119888E-2</v>
      </c>
      <c r="I551" s="10">
        <f t="shared" si="485"/>
        <v>0</v>
      </c>
      <c r="J551" s="41">
        <f t="shared" si="486"/>
        <v>0.82978236227803737</v>
      </c>
      <c r="K551" s="274">
        <f t="shared" si="487"/>
        <v>0</v>
      </c>
      <c r="M551" s="11">
        <v>120</v>
      </c>
      <c r="N551" s="11">
        <v>1</v>
      </c>
      <c r="O551" s="21">
        <f t="shared" si="488"/>
        <v>0.125041534971747</v>
      </c>
      <c r="P551" s="43">
        <f t="shared" si="482"/>
        <v>1.4640042575454214E-2</v>
      </c>
      <c r="Q551" s="141">
        <f t="shared" si="489"/>
        <v>102</v>
      </c>
      <c r="R551" s="43">
        <f t="shared" si="490"/>
        <v>0.91692487988291504</v>
      </c>
      <c r="S551" s="11">
        <f t="shared" si="491"/>
        <v>18</v>
      </c>
    </row>
    <row r="552" spans="2:19" x14ac:dyDescent="0.25">
      <c r="B552" s="16">
        <v>2</v>
      </c>
      <c r="C552" s="11" t="s">
        <v>18</v>
      </c>
      <c r="D552" s="139"/>
      <c r="E552" s="10" t="e">
        <f t="shared" si="483"/>
        <v>#N/A</v>
      </c>
      <c r="F552" s="134">
        <f t="shared" si="484"/>
        <v>2.6741122003578519E-2</v>
      </c>
      <c r="G552" s="8">
        <f>IFERROR(VLOOKUP(B552,EFA!$AC$2:$AD$7,2,0),EFA!$AD$8)</f>
        <v>1.0690110110560367</v>
      </c>
      <c r="H552" s="24">
        <f>LGD!$D$9</f>
        <v>0.5</v>
      </c>
      <c r="I552" s="10" t="e">
        <f t="shared" si="485"/>
        <v>#N/A</v>
      </c>
      <c r="J552" s="41">
        <f t="shared" si="486"/>
        <v>0.82978236227803737</v>
      </c>
      <c r="K552" s="274" t="e">
        <f t="shared" si="487"/>
        <v>#N/A</v>
      </c>
      <c r="M552" s="11">
        <v>120</v>
      </c>
      <c r="N552" s="11">
        <v>1</v>
      </c>
      <c r="O552" s="21">
        <f t="shared" si="488"/>
        <v>0.125041534971747</v>
      </c>
      <c r="P552" s="43">
        <f t="shared" si="482"/>
        <v>1.4640042575454214E-2</v>
      </c>
      <c r="Q552" s="141">
        <f t="shared" si="489"/>
        <v>102</v>
      </c>
      <c r="R552" s="43">
        <f t="shared" si="490"/>
        <v>0.91692487988291504</v>
      </c>
      <c r="S552" s="11">
        <f t="shared" si="491"/>
        <v>18</v>
      </c>
    </row>
    <row r="553" spans="2:19" x14ac:dyDescent="0.25">
      <c r="B553" s="16">
        <v>2</v>
      </c>
      <c r="C553" s="11" t="s">
        <v>19</v>
      </c>
      <c r="D553" s="139"/>
      <c r="E553" s="10">
        <f t="shared" si="483"/>
        <v>0</v>
      </c>
      <c r="F553" s="134">
        <f t="shared" si="484"/>
        <v>2.6741122003578519E-2</v>
      </c>
      <c r="G553" s="8">
        <f>IFERROR(VLOOKUP(B553,EFA!$AC$2:$AD$7,2,0),EFA!$AD$8)</f>
        <v>1.0690110110560367</v>
      </c>
      <c r="H553" s="24">
        <f>LGD!$D$10</f>
        <v>0.4</v>
      </c>
      <c r="I553" s="10">
        <f t="shared" si="485"/>
        <v>0</v>
      </c>
      <c r="J553" s="41">
        <f t="shared" si="486"/>
        <v>0.82978236227803737</v>
      </c>
      <c r="K553" s="274">
        <f t="shared" si="487"/>
        <v>0</v>
      </c>
      <c r="M553" s="11">
        <v>120</v>
      </c>
      <c r="N553" s="11">
        <v>1</v>
      </c>
      <c r="O553" s="21">
        <f t="shared" si="488"/>
        <v>0.125041534971747</v>
      </c>
      <c r="P553" s="43">
        <f t="shared" si="482"/>
        <v>1.4640042575454214E-2</v>
      </c>
      <c r="Q553" s="141">
        <f t="shared" si="489"/>
        <v>102</v>
      </c>
      <c r="R553" s="43">
        <f t="shared" si="490"/>
        <v>0.91692487988291504</v>
      </c>
      <c r="S553" s="11">
        <f t="shared" si="491"/>
        <v>18</v>
      </c>
    </row>
    <row r="554" spans="2:19" x14ac:dyDescent="0.25">
      <c r="B554" s="16">
        <v>2</v>
      </c>
      <c r="C554" s="11" t="s">
        <v>20</v>
      </c>
      <c r="D554" s="139"/>
      <c r="E554" s="10">
        <f t="shared" si="483"/>
        <v>-3.6676987543899156E-2</v>
      </c>
      <c r="F554" s="134">
        <f t="shared" si="484"/>
        <v>2.6741122003578519E-2</v>
      </c>
      <c r="G554" s="8">
        <f>IFERROR(VLOOKUP(B554,EFA!$AC$2:$AD$7,2,0),EFA!$AD$8)</f>
        <v>1.0690110110560367</v>
      </c>
      <c r="H554" s="24">
        <f>LGD!$D$11</f>
        <v>0.6</v>
      </c>
      <c r="I554" s="10">
        <f t="shared" si="485"/>
        <v>-6.2908120812379693E-4</v>
      </c>
      <c r="J554" s="41">
        <f t="shared" si="486"/>
        <v>0.82978236227803737</v>
      </c>
      <c r="K554" s="274">
        <f t="shared" si="487"/>
        <v>-5.2200049094168585E-4</v>
      </c>
      <c r="M554" s="11">
        <v>120</v>
      </c>
      <c r="N554" s="11">
        <v>1</v>
      </c>
      <c r="O554" s="21">
        <f t="shared" si="488"/>
        <v>0.125041534971747</v>
      </c>
      <c r="P554" s="43">
        <f t="shared" si="482"/>
        <v>1.4640042575454214E-2</v>
      </c>
      <c r="Q554" s="141">
        <f t="shared" si="489"/>
        <v>102</v>
      </c>
      <c r="R554" s="43">
        <f t="shared" si="490"/>
        <v>0.91692487988291504</v>
      </c>
      <c r="S554" s="11">
        <f t="shared" si="491"/>
        <v>18</v>
      </c>
    </row>
    <row r="555" spans="2:19" x14ac:dyDescent="0.25">
      <c r="B555" s="16"/>
      <c r="C555" s="11"/>
      <c r="D555" s="10"/>
      <c r="E555" s="10"/>
      <c r="F555" s="3"/>
      <c r="G555" s="8"/>
      <c r="H555" s="24"/>
      <c r="I555" s="10"/>
      <c r="J555" s="41"/>
      <c r="K555" s="10"/>
      <c r="M555" s="11"/>
      <c r="N555" s="11"/>
      <c r="O555" s="21"/>
      <c r="P555" s="43"/>
      <c r="Q555" s="11"/>
      <c r="R555" s="43"/>
      <c r="S555" s="11"/>
    </row>
    <row r="556" spans="2:19" x14ac:dyDescent="0.25">
      <c r="B556" t="s">
        <v>68</v>
      </c>
      <c r="C556" s="40" t="s">
        <v>9</v>
      </c>
      <c r="D556" s="40">
        <v>10</v>
      </c>
      <c r="E556" s="44" t="s">
        <v>26</v>
      </c>
      <c r="F556" s="44" t="s">
        <v>39</v>
      </c>
      <c r="G556" s="44" t="s">
        <v>27</v>
      </c>
      <c r="H556" s="44" t="s">
        <v>28</v>
      </c>
      <c r="I556" s="44" t="s">
        <v>29</v>
      </c>
      <c r="J556" s="44" t="s">
        <v>30</v>
      </c>
      <c r="K556" s="42" t="s">
        <v>31</v>
      </c>
      <c r="M556" s="42" t="s">
        <v>32</v>
      </c>
      <c r="N556" s="42" t="s">
        <v>33</v>
      </c>
      <c r="O556" s="42" t="s">
        <v>34</v>
      </c>
      <c r="P556" s="42" t="s">
        <v>35</v>
      </c>
      <c r="Q556" s="42" t="s">
        <v>36</v>
      </c>
      <c r="R556" s="42" t="s">
        <v>37</v>
      </c>
      <c r="S556" s="42" t="s">
        <v>38</v>
      </c>
    </row>
    <row r="557" spans="2:19" x14ac:dyDescent="0.25">
      <c r="B557" s="16">
        <v>3</v>
      </c>
      <c r="C557" s="11" t="s">
        <v>12</v>
      </c>
      <c r="D557" s="139"/>
      <c r="E557" s="10">
        <f>D535*R557</f>
        <v>0</v>
      </c>
      <c r="F557" s="134">
        <f>$F$4-$E$4</f>
        <v>1.1964979013704136E-2</v>
      </c>
      <c r="G557" s="8">
        <f>IFERROR(VLOOKUP(B557,EFA!$AC$2:$AD$7,2,0),EFA!$AD$8)</f>
        <v>1.0316769748200696</v>
      </c>
      <c r="H557" s="24">
        <f>LGD!$D$3</f>
        <v>0</v>
      </c>
      <c r="I557" s="10">
        <f>E557*F557*G557*H557</f>
        <v>0</v>
      </c>
      <c r="J557" s="41">
        <f>1/((1+($O$16/12))^(M557-Q557))</f>
        <v>0.73272385708971499</v>
      </c>
      <c r="K557" s="274">
        <f>I557*J557</f>
        <v>0</v>
      </c>
      <c r="M557" s="11">
        <v>120</v>
      </c>
      <c r="N557" s="11">
        <v>1</v>
      </c>
      <c r="O557" s="21">
        <f>$O$16</f>
        <v>0.125041534971747</v>
      </c>
      <c r="P557" s="43">
        <f t="shared" ref="P557:P565" si="492">PMT(O557/12,M557,-N557,0,0)</f>
        <v>1.4640042575454214E-2</v>
      </c>
      <c r="Q557" s="141">
        <f>M557-S557</f>
        <v>90</v>
      </c>
      <c r="R557" s="43">
        <f>PV(O557/12,Q557,-P557,0,0)</f>
        <v>0.85227619643209573</v>
      </c>
      <c r="S557" s="11">
        <f>12+12+6</f>
        <v>30</v>
      </c>
    </row>
    <row r="558" spans="2:19" x14ac:dyDescent="0.25">
      <c r="B558" s="16">
        <v>3</v>
      </c>
      <c r="C558" s="11" t="s">
        <v>13</v>
      </c>
      <c r="D558" s="139"/>
      <c r="E558" s="10">
        <f t="shared" ref="E558:E565" si="493">D536*R558</f>
        <v>0</v>
      </c>
      <c r="F558" s="134">
        <f t="shared" ref="F558:F565" si="494">$F$4-$E$4</f>
        <v>1.1964979013704136E-2</v>
      </c>
      <c r="G558" s="8">
        <f>IFERROR(VLOOKUP(B558,EFA!$AC$2:$AD$7,2,0),EFA!$AD$8)</f>
        <v>1.0316769748200696</v>
      </c>
      <c r="H558" s="24">
        <f>LGD!$D$4</f>
        <v>0.6</v>
      </c>
      <c r="I558" s="10">
        <f t="shared" ref="I558:I565" si="495">E558*F558*G558*H558</f>
        <v>0</v>
      </c>
      <c r="J558" s="41">
        <f t="shared" ref="J558:J565" si="496">1/((1+($O$16/12))^(M558-Q558))</f>
        <v>0.73272385708971499</v>
      </c>
      <c r="K558" s="274">
        <f t="shared" ref="K558:K565" si="497">I558*J558</f>
        <v>0</v>
      </c>
      <c r="M558" s="11">
        <v>120</v>
      </c>
      <c r="N558" s="11">
        <v>1</v>
      </c>
      <c r="O558" s="21">
        <f t="shared" ref="O558:O565" si="498">$O$16</f>
        <v>0.125041534971747</v>
      </c>
      <c r="P558" s="43">
        <f t="shared" si="492"/>
        <v>1.4640042575454214E-2</v>
      </c>
      <c r="Q558" s="141">
        <f t="shared" ref="Q558:Q565" si="499">M558-S558</f>
        <v>90</v>
      </c>
      <c r="R558" s="43">
        <f t="shared" ref="R558:R565" si="500">PV(O558/12,Q558,-P558,0,0)</f>
        <v>0.85227619643209573</v>
      </c>
      <c r="S558" s="11">
        <f t="shared" ref="S558:S565" si="501">12+12+6</f>
        <v>30</v>
      </c>
    </row>
    <row r="559" spans="2:19" x14ac:dyDescent="0.25">
      <c r="B559" s="16">
        <v>3</v>
      </c>
      <c r="C559" s="11" t="s">
        <v>14</v>
      </c>
      <c r="D559" s="139"/>
      <c r="E559" s="10">
        <f t="shared" si="493"/>
        <v>0</v>
      </c>
      <c r="F559" s="134">
        <f t="shared" si="494"/>
        <v>1.1964979013704136E-2</v>
      </c>
      <c r="G559" s="8">
        <f>IFERROR(VLOOKUP(B559,EFA!$AC$2:$AD$7,2,0),EFA!$AD$8)</f>
        <v>1.0316769748200696</v>
      </c>
      <c r="H559" s="24">
        <f>LGD!$D$5</f>
        <v>0.10763423667737435</v>
      </c>
      <c r="I559" s="10">
        <f t="shared" si="495"/>
        <v>0</v>
      </c>
      <c r="J559" s="41">
        <f t="shared" si="496"/>
        <v>0.73272385708971499</v>
      </c>
      <c r="K559" s="274">
        <f t="shared" si="497"/>
        <v>0</v>
      </c>
      <c r="M559" s="11">
        <v>120</v>
      </c>
      <c r="N559" s="11">
        <v>1</v>
      </c>
      <c r="O559" s="21">
        <f t="shared" si="498"/>
        <v>0.125041534971747</v>
      </c>
      <c r="P559" s="43">
        <f t="shared" si="492"/>
        <v>1.4640042575454214E-2</v>
      </c>
      <c r="Q559" s="141">
        <f t="shared" si="499"/>
        <v>90</v>
      </c>
      <c r="R559" s="43">
        <f t="shared" si="500"/>
        <v>0.85227619643209573</v>
      </c>
      <c r="S559" s="11">
        <f t="shared" si="501"/>
        <v>30</v>
      </c>
    </row>
    <row r="560" spans="2:19" x14ac:dyDescent="0.25">
      <c r="B560" s="16">
        <v>3</v>
      </c>
      <c r="C560" s="11" t="s">
        <v>15</v>
      </c>
      <c r="D560" s="139"/>
      <c r="E560" s="10">
        <f t="shared" si="493"/>
        <v>198882250.32424185</v>
      </c>
      <c r="F560" s="134">
        <f t="shared" si="494"/>
        <v>1.1964979013704136E-2</v>
      </c>
      <c r="G560" s="8">
        <f>IFERROR(VLOOKUP(B560,EFA!$AC$2:$AD$7,2,0),EFA!$AD$8)</f>
        <v>1.0316769748200696</v>
      </c>
      <c r="H560" s="24">
        <f>LGD!$D$6</f>
        <v>0.31756987991080204</v>
      </c>
      <c r="I560" s="10">
        <f t="shared" si="495"/>
        <v>779634.42863090849</v>
      </c>
      <c r="J560" s="41">
        <f t="shared" si="496"/>
        <v>0.73272385708971499</v>
      </c>
      <c r="K560" s="274">
        <f t="shared" si="497"/>
        <v>571256.74566637538</v>
      </c>
      <c r="M560" s="11">
        <v>120</v>
      </c>
      <c r="N560" s="11">
        <v>1</v>
      </c>
      <c r="O560" s="21">
        <f t="shared" si="498"/>
        <v>0.125041534971747</v>
      </c>
      <c r="P560" s="43">
        <f t="shared" si="492"/>
        <v>1.4640042575454214E-2</v>
      </c>
      <c r="Q560" s="141">
        <f t="shared" si="499"/>
        <v>90</v>
      </c>
      <c r="R560" s="43">
        <f t="shared" si="500"/>
        <v>0.85227619643209573</v>
      </c>
      <c r="S560" s="11">
        <f t="shared" si="501"/>
        <v>30</v>
      </c>
    </row>
    <row r="561" spans="2:19" x14ac:dyDescent="0.25">
      <c r="B561" s="16">
        <v>3</v>
      </c>
      <c r="C561" s="11" t="s">
        <v>16</v>
      </c>
      <c r="D561" s="139"/>
      <c r="E561" s="10">
        <f t="shared" si="493"/>
        <v>2498030.2846190101</v>
      </c>
      <c r="F561" s="134">
        <f t="shared" si="494"/>
        <v>1.1964979013704136E-2</v>
      </c>
      <c r="G561" s="8">
        <f>IFERROR(VLOOKUP(B561,EFA!$AC$2:$AD$7,2,0),EFA!$AD$8)</f>
        <v>1.0316769748200696</v>
      </c>
      <c r="H561" s="24">
        <f>LGD!$D$7</f>
        <v>0.35327139683478781</v>
      </c>
      <c r="I561" s="10">
        <f t="shared" si="495"/>
        <v>10893.35994052525</v>
      </c>
      <c r="J561" s="41">
        <f t="shared" si="496"/>
        <v>0.73272385708971499</v>
      </c>
      <c r="K561" s="274">
        <f t="shared" si="497"/>
        <v>7981.8247122882494</v>
      </c>
      <c r="M561" s="11">
        <v>120</v>
      </c>
      <c r="N561" s="11">
        <v>1</v>
      </c>
      <c r="O561" s="21">
        <f t="shared" si="498"/>
        <v>0.125041534971747</v>
      </c>
      <c r="P561" s="43">
        <f t="shared" si="492"/>
        <v>1.4640042575454214E-2</v>
      </c>
      <c r="Q561" s="141">
        <f t="shared" si="499"/>
        <v>90</v>
      </c>
      <c r="R561" s="43">
        <f t="shared" si="500"/>
        <v>0.85227619643209573</v>
      </c>
      <c r="S561" s="11">
        <f t="shared" si="501"/>
        <v>30</v>
      </c>
    </row>
    <row r="562" spans="2:19" x14ac:dyDescent="0.25">
      <c r="B562" s="16">
        <v>3</v>
      </c>
      <c r="C562" s="11" t="s">
        <v>17</v>
      </c>
      <c r="D562" s="139"/>
      <c r="E562" s="10">
        <f t="shared" si="493"/>
        <v>0</v>
      </c>
      <c r="F562" s="134">
        <f t="shared" si="494"/>
        <v>1.1964979013704136E-2</v>
      </c>
      <c r="G562" s="8">
        <f>IFERROR(VLOOKUP(B562,EFA!$AC$2:$AD$7,2,0),EFA!$AD$8)</f>
        <v>1.0316769748200696</v>
      </c>
      <c r="H562" s="24">
        <f>LGD!$D$8</f>
        <v>4.6364209605119888E-2</v>
      </c>
      <c r="I562" s="10">
        <f t="shared" si="495"/>
        <v>0</v>
      </c>
      <c r="J562" s="41">
        <f t="shared" si="496"/>
        <v>0.73272385708971499</v>
      </c>
      <c r="K562" s="274">
        <f t="shared" si="497"/>
        <v>0</v>
      </c>
      <c r="M562" s="11">
        <v>120</v>
      </c>
      <c r="N562" s="11">
        <v>1</v>
      </c>
      <c r="O562" s="21">
        <f t="shared" si="498"/>
        <v>0.125041534971747</v>
      </c>
      <c r="P562" s="43">
        <f t="shared" si="492"/>
        <v>1.4640042575454214E-2</v>
      </c>
      <c r="Q562" s="141">
        <f t="shared" si="499"/>
        <v>90</v>
      </c>
      <c r="R562" s="43">
        <f t="shared" si="500"/>
        <v>0.85227619643209573</v>
      </c>
      <c r="S562" s="11">
        <f t="shared" si="501"/>
        <v>30</v>
      </c>
    </row>
    <row r="563" spans="2:19" x14ac:dyDescent="0.25">
      <c r="B563" s="16">
        <v>3</v>
      </c>
      <c r="C563" s="11" t="s">
        <v>18</v>
      </c>
      <c r="D563" s="139"/>
      <c r="E563" s="10" t="e">
        <f t="shared" si="493"/>
        <v>#N/A</v>
      </c>
      <c r="F563" s="134">
        <f t="shared" si="494"/>
        <v>1.1964979013704136E-2</v>
      </c>
      <c r="G563" s="8">
        <f>IFERROR(VLOOKUP(B563,EFA!$AC$2:$AD$7,2,0),EFA!$AD$8)</f>
        <v>1.0316769748200696</v>
      </c>
      <c r="H563" s="24">
        <f>LGD!$D$9</f>
        <v>0.5</v>
      </c>
      <c r="I563" s="10" t="e">
        <f t="shared" si="495"/>
        <v>#N/A</v>
      </c>
      <c r="J563" s="41">
        <f t="shared" si="496"/>
        <v>0.73272385708971499</v>
      </c>
      <c r="K563" s="274" t="e">
        <f t="shared" si="497"/>
        <v>#N/A</v>
      </c>
      <c r="M563" s="11">
        <v>120</v>
      </c>
      <c r="N563" s="11">
        <v>1</v>
      </c>
      <c r="O563" s="21">
        <f t="shared" si="498"/>
        <v>0.125041534971747</v>
      </c>
      <c r="P563" s="43">
        <f t="shared" si="492"/>
        <v>1.4640042575454214E-2</v>
      </c>
      <c r="Q563" s="141">
        <f t="shared" si="499"/>
        <v>90</v>
      </c>
      <c r="R563" s="43">
        <f t="shared" si="500"/>
        <v>0.85227619643209573</v>
      </c>
      <c r="S563" s="11">
        <f t="shared" si="501"/>
        <v>30</v>
      </c>
    </row>
    <row r="564" spans="2:19" x14ac:dyDescent="0.25">
      <c r="B564" s="16">
        <v>3</v>
      </c>
      <c r="C564" s="11" t="s">
        <v>19</v>
      </c>
      <c r="D564" s="139"/>
      <c r="E564" s="10">
        <f t="shared" si="493"/>
        <v>0</v>
      </c>
      <c r="F564" s="134">
        <f t="shared" si="494"/>
        <v>1.1964979013704136E-2</v>
      </c>
      <c r="G564" s="8">
        <f>IFERROR(VLOOKUP(B564,EFA!$AC$2:$AD$7,2,0),EFA!$AD$8)</f>
        <v>1.0316769748200696</v>
      </c>
      <c r="H564" s="24">
        <f>LGD!$D$10</f>
        <v>0.4</v>
      </c>
      <c r="I564" s="10">
        <f t="shared" si="495"/>
        <v>0</v>
      </c>
      <c r="J564" s="41">
        <f t="shared" si="496"/>
        <v>0.73272385708971499</v>
      </c>
      <c r="K564" s="274">
        <f t="shared" si="497"/>
        <v>0</v>
      </c>
      <c r="M564" s="11">
        <v>120</v>
      </c>
      <c r="N564" s="11">
        <v>1</v>
      </c>
      <c r="O564" s="21">
        <f t="shared" si="498"/>
        <v>0.125041534971747</v>
      </c>
      <c r="P564" s="43">
        <f t="shared" si="492"/>
        <v>1.4640042575454214E-2</v>
      </c>
      <c r="Q564" s="141">
        <f t="shared" si="499"/>
        <v>90</v>
      </c>
      <c r="R564" s="43">
        <f t="shared" si="500"/>
        <v>0.85227619643209573</v>
      </c>
      <c r="S564" s="11">
        <f t="shared" si="501"/>
        <v>30</v>
      </c>
    </row>
    <row r="565" spans="2:19" x14ac:dyDescent="0.25">
      <c r="B565" s="16">
        <v>3</v>
      </c>
      <c r="C565" s="11" t="s">
        <v>20</v>
      </c>
      <c r="D565" s="139"/>
      <c r="E565" s="10">
        <f t="shared" si="493"/>
        <v>-3.4091040745337038E-2</v>
      </c>
      <c r="F565" s="134">
        <f t="shared" si="494"/>
        <v>1.1964979013704136E-2</v>
      </c>
      <c r="G565" s="8">
        <f>IFERROR(VLOOKUP(B565,EFA!$AC$2:$AD$7,2,0),EFA!$AD$8)</f>
        <v>1.0316769748200696</v>
      </c>
      <c r="H565" s="24">
        <f>LGD!$D$11</f>
        <v>0.6</v>
      </c>
      <c r="I565" s="10">
        <f t="shared" si="495"/>
        <v>-2.5249174820709169E-4</v>
      </c>
      <c r="J565" s="41">
        <f t="shared" si="496"/>
        <v>0.73272385708971499</v>
      </c>
      <c r="K565" s="274">
        <f t="shared" si="497"/>
        <v>-1.8500672762962535E-4</v>
      </c>
      <c r="M565" s="11">
        <v>120</v>
      </c>
      <c r="N565" s="11">
        <v>1</v>
      </c>
      <c r="O565" s="21">
        <f t="shared" si="498"/>
        <v>0.125041534971747</v>
      </c>
      <c r="P565" s="43">
        <f t="shared" si="492"/>
        <v>1.4640042575454214E-2</v>
      </c>
      <c r="Q565" s="141">
        <f t="shared" si="499"/>
        <v>90</v>
      </c>
      <c r="R565" s="43">
        <f t="shared" si="500"/>
        <v>0.85227619643209573</v>
      </c>
      <c r="S565" s="11">
        <f t="shared" si="501"/>
        <v>30</v>
      </c>
    </row>
    <row r="566" spans="2:19" x14ac:dyDescent="0.25">
      <c r="B566" s="16"/>
      <c r="C566" s="83"/>
      <c r="D566" s="84"/>
      <c r="E566" s="84"/>
      <c r="F566" s="85"/>
      <c r="G566" s="86"/>
      <c r="H566" s="87"/>
      <c r="I566" s="84"/>
      <c r="J566" s="88"/>
      <c r="K566" s="84"/>
      <c r="M566" s="68"/>
      <c r="N566" s="68"/>
      <c r="O566" s="89"/>
      <c r="P566" s="90"/>
      <c r="Q566" s="68"/>
      <c r="R566" s="90"/>
      <c r="S566" s="68"/>
    </row>
    <row r="567" spans="2:19" x14ac:dyDescent="0.25">
      <c r="B567" t="s">
        <v>68</v>
      </c>
      <c r="C567" s="40" t="s">
        <v>9</v>
      </c>
      <c r="D567" s="40">
        <v>10</v>
      </c>
      <c r="E567" s="44" t="s">
        <v>26</v>
      </c>
      <c r="F567" s="44" t="s">
        <v>39</v>
      </c>
      <c r="G567" s="44" t="s">
        <v>27</v>
      </c>
      <c r="H567" s="44" t="s">
        <v>28</v>
      </c>
      <c r="I567" s="44" t="s">
        <v>29</v>
      </c>
      <c r="J567" s="44" t="s">
        <v>30</v>
      </c>
      <c r="K567" s="42" t="s">
        <v>31</v>
      </c>
      <c r="M567" s="42" t="s">
        <v>32</v>
      </c>
      <c r="N567" s="42" t="s">
        <v>33</v>
      </c>
      <c r="O567" s="42" t="s">
        <v>34</v>
      </c>
      <c r="P567" s="42" t="s">
        <v>35</v>
      </c>
      <c r="Q567" s="42" t="s">
        <v>36</v>
      </c>
      <c r="R567" s="42" t="s">
        <v>37</v>
      </c>
      <c r="S567" s="42" t="s">
        <v>38</v>
      </c>
    </row>
    <row r="568" spans="2:19" x14ac:dyDescent="0.25">
      <c r="B568" s="16">
        <v>4</v>
      </c>
      <c r="C568" s="11" t="s">
        <v>12</v>
      </c>
      <c r="D568" s="139"/>
      <c r="E568" s="10">
        <f>D535*R568</f>
        <v>0</v>
      </c>
      <c r="F568" s="134">
        <f>$G$4-$F$4</f>
        <v>6.8409795166940318E-3</v>
      </c>
      <c r="G568" s="8">
        <f>IFERROR(VLOOKUP(B568,EFA!$AC$2:$AD$7,2,0),EFA!$AD$8)</f>
        <v>1.0241967921812636</v>
      </c>
      <c r="H568" s="24">
        <f>LGD!$D$3</f>
        <v>0</v>
      </c>
      <c r="I568" s="10">
        <f>E568*F568*G568*H568</f>
        <v>0</v>
      </c>
      <c r="J568" s="41">
        <f>1/((1+($O$16/12))^(M568-Q568))</f>
        <v>0.64701815217486369</v>
      </c>
      <c r="K568" s="274">
        <f>I568*J568</f>
        <v>0</v>
      </c>
      <c r="M568" s="11">
        <v>120</v>
      </c>
      <c r="N568" s="11">
        <v>1</v>
      </c>
      <c r="O568" s="21">
        <f>$O$16</f>
        <v>0.125041534971747</v>
      </c>
      <c r="P568" s="43">
        <f t="shared" ref="P568:P576" si="502">PMT(O568/12,M568,-N568,0,0)</f>
        <v>1.4640042575454214E-2</v>
      </c>
      <c r="Q568" s="141">
        <f>M568-S568</f>
        <v>78</v>
      </c>
      <c r="R568" s="43">
        <f>PV(O568/12,Q568,-P568,0,0)</f>
        <v>0.77906398046160141</v>
      </c>
      <c r="S568" s="11">
        <f>12+12+12+6</f>
        <v>42</v>
      </c>
    </row>
    <row r="569" spans="2:19" x14ac:dyDescent="0.25">
      <c r="B569" s="16">
        <v>4</v>
      </c>
      <c r="C569" s="11" t="s">
        <v>13</v>
      </c>
      <c r="D569" s="139"/>
      <c r="E569" s="10">
        <f t="shared" ref="E569:E576" si="503">D536*R569</f>
        <v>0</v>
      </c>
      <c r="F569" s="134">
        <f t="shared" ref="F569:F576" si="504">$G$4-$F$4</f>
        <v>6.8409795166940318E-3</v>
      </c>
      <c r="G569" s="8">
        <f>IFERROR(VLOOKUP(B569,EFA!$AC$2:$AD$7,2,0),EFA!$AD$8)</f>
        <v>1.0241967921812636</v>
      </c>
      <c r="H569" s="24">
        <f>LGD!$D$4</f>
        <v>0.6</v>
      </c>
      <c r="I569" s="10">
        <f t="shared" ref="I569:I576" si="505">E569*F569*G569*H569</f>
        <v>0</v>
      </c>
      <c r="J569" s="41">
        <f t="shared" ref="J569:J576" si="506">1/((1+($O$16/12))^(M569-Q569))</f>
        <v>0.64701815217486369</v>
      </c>
      <c r="K569" s="274">
        <f t="shared" ref="K569:K576" si="507">I569*J569</f>
        <v>0</v>
      </c>
      <c r="M569" s="11">
        <v>120</v>
      </c>
      <c r="N569" s="11">
        <v>1</v>
      </c>
      <c r="O569" s="21">
        <f t="shared" ref="O569:O576" si="508">$O$16</f>
        <v>0.125041534971747</v>
      </c>
      <c r="P569" s="43">
        <f t="shared" si="502"/>
        <v>1.4640042575454214E-2</v>
      </c>
      <c r="Q569" s="141">
        <f t="shared" ref="Q569:Q576" si="509">M569-S569</f>
        <v>78</v>
      </c>
      <c r="R569" s="43">
        <f t="shared" ref="R569:R576" si="510">PV(O569/12,Q569,-P569,0,0)</f>
        <v>0.77906398046160141</v>
      </c>
      <c r="S569" s="11">
        <f t="shared" ref="S569:S576" si="511">12+12+12+6</f>
        <v>42</v>
      </c>
    </row>
    <row r="570" spans="2:19" x14ac:dyDescent="0.25">
      <c r="B570" s="16">
        <v>4</v>
      </c>
      <c r="C570" s="11" t="s">
        <v>14</v>
      </c>
      <c r="D570" s="139"/>
      <c r="E570" s="10">
        <f t="shared" si="503"/>
        <v>0</v>
      </c>
      <c r="F570" s="134">
        <f t="shared" si="504"/>
        <v>6.8409795166940318E-3</v>
      </c>
      <c r="G570" s="8">
        <f>IFERROR(VLOOKUP(B570,EFA!$AC$2:$AD$7,2,0),EFA!$AD$8)</f>
        <v>1.0241967921812636</v>
      </c>
      <c r="H570" s="24">
        <f>LGD!$D$5</f>
        <v>0.10763423667737435</v>
      </c>
      <c r="I570" s="10">
        <f t="shared" si="505"/>
        <v>0</v>
      </c>
      <c r="J570" s="41">
        <f t="shared" si="506"/>
        <v>0.64701815217486369</v>
      </c>
      <c r="K570" s="274">
        <f t="shared" si="507"/>
        <v>0</v>
      </c>
      <c r="M570" s="11">
        <v>120</v>
      </c>
      <c r="N570" s="11">
        <v>1</v>
      </c>
      <c r="O570" s="21">
        <f t="shared" si="508"/>
        <v>0.125041534971747</v>
      </c>
      <c r="P570" s="43">
        <f t="shared" si="502"/>
        <v>1.4640042575454214E-2</v>
      </c>
      <c r="Q570" s="141">
        <f t="shared" si="509"/>
        <v>78</v>
      </c>
      <c r="R570" s="43">
        <f t="shared" si="510"/>
        <v>0.77906398046160141</v>
      </c>
      <c r="S570" s="11">
        <f t="shared" si="511"/>
        <v>42</v>
      </c>
    </row>
    <row r="571" spans="2:19" x14ac:dyDescent="0.25">
      <c r="B571" s="16">
        <v>4</v>
      </c>
      <c r="C571" s="11" t="s">
        <v>15</v>
      </c>
      <c r="D571" s="139"/>
      <c r="E571" s="10">
        <f t="shared" si="503"/>
        <v>181797870.49010858</v>
      </c>
      <c r="F571" s="134">
        <f t="shared" si="504"/>
        <v>6.8409795166940318E-3</v>
      </c>
      <c r="G571" s="8">
        <f>IFERROR(VLOOKUP(B571,EFA!$AC$2:$AD$7,2,0),EFA!$AD$8)</f>
        <v>1.0241967921812636</v>
      </c>
      <c r="H571" s="24">
        <f>LGD!$D$6</f>
        <v>0.31756987991080204</v>
      </c>
      <c r="I571" s="10">
        <f t="shared" si="505"/>
        <v>404510.49878632929</v>
      </c>
      <c r="J571" s="41">
        <f t="shared" si="506"/>
        <v>0.64701815217486369</v>
      </c>
      <c r="K571" s="274">
        <f t="shared" si="507"/>
        <v>261725.63546006323</v>
      </c>
      <c r="M571" s="11">
        <v>120</v>
      </c>
      <c r="N571" s="11">
        <v>1</v>
      </c>
      <c r="O571" s="21">
        <f t="shared" si="508"/>
        <v>0.125041534971747</v>
      </c>
      <c r="P571" s="43">
        <f t="shared" si="502"/>
        <v>1.4640042575454214E-2</v>
      </c>
      <c r="Q571" s="141">
        <f t="shared" si="509"/>
        <v>78</v>
      </c>
      <c r="R571" s="43">
        <f t="shared" si="510"/>
        <v>0.77906398046160141</v>
      </c>
      <c r="S571" s="11">
        <f t="shared" si="511"/>
        <v>42</v>
      </c>
    </row>
    <row r="572" spans="2:19" x14ac:dyDescent="0.25">
      <c r="B572" s="16">
        <v>4</v>
      </c>
      <c r="C572" s="11" t="s">
        <v>16</v>
      </c>
      <c r="D572" s="139"/>
      <c r="E572" s="10">
        <f t="shared" si="503"/>
        <v>2283444.5277200332</v>
      </c>
      <c r="F572" s="134">
        <f t="shared" si="504"/>
        <v>6.8409795166940318E-3</v>
      </c>
      <c r="G572" s="8">
        <f>IFERROR(VLOOKUP(B572,EFA!$AC$2:$AD$7,2,0),EFA!$AD$8)</f>
        <v>1.0241967921812636</v>
      </c>
      <c r="H572" s="24">
        <f>LGD!$D$7</f>
        <v>0.35327139683478781</v>
      </c>
      <c r="I572" s="10">
        <f t="shared" si="505"/>
        <v>5651.9803399895573</v>
      </c>
      <c r="J572" s="41">
        <f t="shared" si="506"/>
        <v>0.64701815217486369</v>
      </c>
      <c r="K572" s="274">
        <f t="shared" si="507"/>
        <v>3656.9338757087012</v>
      </c>
      <c r="M572" s="11">
        <v>120</v>
      </c>
      <c r="N572" s="11">
        <v>1</v>
      </c>
      <c r="O572" s="21">
        <f t="shared" si="508"/>
        <v>0.125041534971747</v>
      </c>
      <c r="P572" s="43">
        <f t="shared" si="502"/>
        <v>1.4640042575454214E-2</v>
      </c>
      <c r="Q572" s="141">
        <f t="shared" si="509"/>
        <v>78</v>
      </c>
      <c r="R572" s="43">
        <f t="shared" si="510"/>
        <v>0.77906398046160141</v>
      </c>
      <c r="S572" s="11">
        <f t="shared" si="511"/>
        <v>42</v>
      </c>
    </row>
    <row r="573" spans="2:19" x14ac:dyDescent="0.25">
      <c r="B573" s="16">
        <v>4</v>
      </c>
      <c r="C573" s="11" t="s">
        <v>17</v>
      </c>
      <c r="D573" s="139"/>
      <c r="E573" s="10">
        <f t="shared" si="503"/>
        <v>0</v>
      </c>
      <c r="F573" s="134">
        <f t="shared" si="504"/>
        <v>6.8409795166940318E-3</v>
      </c>
      <c r="G573" s="8">
        <f>IFERROR(VLOOKUP(B573,EFA!$AC$2:$AD$7,2,0),EFA!$AD$8)</f>
        <v>1.0241967921812636</v>
      </c>
      <c r="H573" s="24">
        <f>LGD!$D$8</f>
        <v>4.6364209605119888E-2</v>
      </c>
      <c r="I573" s="10">
        <f t="shared" si="505"/>
        <v>0</v>
      </c>
      <c r="J573" s="41">
        <f t="shared" si="506"/>
        <v>0.64701815217486369</v>
      </c>
      <c r="K573" s="274">
        <f t="shared" si="507"/>
        <v>0</v>
      </c>
      <c r="M573" s="11">
        <v>120</v>
      </c>
      <c r="N573" s="11">
        <v>1</v>
      </c>
      <c r="O573" s="21">
        <f t="shared" si="508"/>
        <v>0.125041534971747</v>
      </c>
      <c r="P573" s="43">
        <f t="shared" si="502"/>
        <v>1.4640042575454214E-2</v>
      </c>
      <c r="Q573" s="141">
        <f t="shared" si="509"/>
        <v>78</v>
      </c>
      <c r="R573" s="43">
        <f t="shared" si="510"/>
        <v>0.77906398046160141</v>
      </c>
      <c r="S573" s="11">
        <f t="shared" si="511"/>
        <v>42</v>
      </c>
    </row>
    <row r="574" spans="2:19" x14ac:dyDescent="0.25">
      <c r="B574" s="16">
        <v>4</v>
      </c>
      <c r="C574" s="11" t="s">
        <v>18</v>
      </c>
      <c r="D574" s="139"/>
      <c r="E574" s="10" t="e">
        <f t="shared" si="503"/>
        <v>#N/A</v>
      </c>
      <c r="F574" s="134">
        <f t="shared" si="504"/>
        <v>6.8409795166940318E-3</v>
      </c>
      <c r="G574" s="8">
        <f>IFERROR(VLOOKUP(B574,EFA!$AC$2:$AD$7,2,0),EFA!$AD$8)</f>
        <v>1.0241967921812636</v>
      </c>
      <c r="H574" s="24">
        <f>LGD!$D$9</f>
        <v>0.5</v>
      </c>
      <c r="I574" s="10" t="e">
        <f t="shared" si="505"/>
        <v>#N/A</v>
      </c>
      <c r="J574" s="41">
        <f t="shared" si="506"/>
        <v>0.64701815217486369</v>
      </c>
      <c r="K574" s="274" t="e">
        <f t="shared" si="507"/>
        <v>#N/A</v>
      </c>
      <c r="M574" s="11">
        <v>120</v>
      </c>
      <c r="N574" s="11">
        <v>1</v>
      </c>
      <c r="O574" s="21">
        <f t="shared" si="508"/>
        <v>0.125041534971747</v>
      </c>
      <c r="P574" s="43">
        <f t="shared" si="502"/>
        <v>1.4640042575454214E-2</v>
      </c>
      <c r="Q574" s="141">
        <f t="shared" si="509"/>
        <v>78</v>
      </c>
      <c r="R574" s="43">
        <f t="shared" si="510"/>
        <v>0.77906398046160141</v>
      </c>
      <c r="S574" s="11">
        <f t="shared" si="511"/>
        <v>42</v>
      </c>
    </row>
    <row r="575" spans="2:19" x14ac:dyDescent="0.25">
      <c r="B575" s="16">
        <v>4</v>
      </c>
      <c r="C575" s="11" t="s">
        <v>19</v>
      </c>
      <c r="D575" s="139"/>
      <c r="E575" s="10">
        <f t="shared" si="503"/>
        <v>0</v>
      </c>
      <c r="F575" s="134">
        <f t="shared" si="504"/>
        <v>6.8409795166940318E-3</v>
      </c>
      <c r="G575" s="8">
        <f>IFERROR(VLOOKUP(B575,EFA!$AC$2:$AD$7,2,0),EFA!$AD$8)</f>
        <v>1.0241967921812636</v>
      </c>
      <c r="H575" s="24">
        <f>LGD!$D$10</f>
        <v>0.4</v>
      </c>
      <c r="I575" s="10">
        <f t="shared" si="505"/>
        <v>0</v>
      </c>
      <c r="J575" s="41">
        <f t="shared" si="506"/>
        <v>0.64701815217486369</v>
      </c>
      <c r="K575" s="274">
        <f t="shared" si="507"/>
        <v>0</v>
      </c>
      <c r="M575" s="11">
        <v>120</v>
      </c>
      <c r="N575" s="11">
        <v>1</v>
      </c>
      <c r="O575" s="21">
        <f t="shared" si="508"/>
        <v>0.125041534971747</v>
      </c>
      <c r="P575" s="43">
        <f t="shared" si="502"/>
        <v>1.4640042575454214E-2</v>
      </c>
      <c r="Q575" s="141">
        <f t="shared" si="509"/>
        <v>78</v>
      </c>
      <c r="R575" s="43">
        <f t="shared" si="510"/>
        <v>0.77906398046160141</v>
      </c>
      <c r="S575" s="11">
        <f t="shared" si="511"/>
        <v>42</v>
      </c>
    </row>
    <row r="576" spans="2:19" x14ac:dyDescent="0.25">
      <c r="B576" s="16">
        <v>4</v>
      </c>
      <c r="C576" s="11" t="s">
        <v>20</v>
      </c>
      <c r="D576" s="139"/>
      <c r="E576" s="10">
        <f t="shared" si="503"/>
        <v>-3.1162552717447604E-2</v>
      </c>
      <c r="F576" s="134">
        <f t="shared" si="504"/>
        <v>6.8409795166940318E-3</v>
      </c>
      <c r="G576" s="8">
        <f>IFERROR(VLOOKUP(B576,EFA!$AC$2:$AD$7,2,0),EFA!$AD$8)</f>
        <v>1.0241967921812636</v>
      </c>
      <c r="H576" s="24">
        <f>LGD!$D$11</f>
        <v>0.6</v>
      </c>
      <c r="I576" s="10">
        <f t="shared" si="505"/>
        <v>-1.3100442881420715E-4</v>
      </c>
      <c r="J576" s="41">
        <f t="shared" si="506"/>
        <v>0.64701815217486369</v>
      </c>
      <c r="K576" s="274">
        <f t="shared" si="507"/>
        <v>-8.476224345809178E-5</v>
      </c>
      <c r="M576" s="11">
        <v>120</v>
      </c>
      <c r="N576" s="11">
        <v>1</v>
      </c>
      <c r="O576" s="21">
        <f t="shared" si="508"/>
        <v>0.125041534971747</v>
      </c>
      <c r="P576" s="43">
        <f t="shared" si="502"/>
        <v>1.4640042575454214E-2</v>
      </c>
      <c r="Q576" s="141">
        <f t="shared" si="509"/>
        <v>78</v>
      </c>
      <c r="R576" s="43">
        <f t="shared" si="510"/>
        <v>0.77906398046160141</v>
      </c>
      <c r="S576" s="11">
        <f t="shared" si="511"/>
        <v>42</v>
      </c>
    </row>
    <row r="577" spans="2:19" x14ac:dyDescent="0.25">
      <c r="B577" s="16"/>
      <c r="C577" s="83"/>
      <c r="D577" s="84"/>
      <c r="E577" s="84"/>
      <c r="F577" s="85"/>
      <c r="G577" s="86"/>
      <c r="H577" s="87"/>
      <c r="I577" s="84"/>
      <c r="J577" s="88"/>
      <c r="K577" s="84"/>
      <c r="M577" s="68"/>
      <c r="N577" s="68"/>
      <c r="O577" s="89"/>
      <c r="P577" s="90"/>
      <c r="Q577" s="68"/>
      <c r="R577" s="90"/>
      <c r="S577" s="68"/>
    </row>
    <row r="578" spans="2:19" x14ac:dyDescent="0.25">
      <c r="B578" t="s">
        <v>68</v>
      </c>
      <c r="C578" s="40" t="s">
        <v>9</v>
      </c>
      <c r="D578" s="40">
        <v>10</v>
      </c>
      <c r="E578" s="44" t="s">
        <v>26</v>
      </c>
      <c r="F578" s="44" t="s">
        <v>39</v>
      </c>
      <c r="G578" s="44" t="s">
        <v>27</v>
      </c>
      <c r="H578" s="44" t="s">
        <v>28</v>
      </c>
      <c r="I578" s="44" t="s">
        <v>29</v>
      </c>
      <c r="J578" s="44" t="s">
        <v>30</v>
      </c>
      <c r="K578" s="42" t="s">
        <v>31</v>
      </c>
      <c r="M578" s="42" t="s">
        <v>32</v>
      </c>
      <c r="N578" s="42" t="s">
        <v>33</v>
      </c>
      <c r="O578" s="42" t="s">
        <v>34</v>
      </c>
      <c r="P578" s="42" t="s">
        <v>35</v>
      </c>
      <c r="Q578" s="42" t="s">
        <v>36</v>
      </c>
      <c r="R578" s="42" t="s">
        <v>37</v>
      </c>
      <c r="S578" s="42" t="s">
        <v>38</v>
      </c>
    </row>
    <row r="579" spans="2:19" x14ac:dyDescent="0.25">
      <c r="B579" s="16">
        <v>5</v>
      </c>
      <c r="C579" s="11" t="s">
        <v>12</v>
      </c>
      <c r="D579" s="139"/>
      <c r="E579" s="10">
        <f>D535*R579</f>
        <v>0</v>
      </c>
      <c r="F579" s="134">
        <f>$H$4-$G$4</f>
        <v>4.4953534263209305E-3</v>
      </c>
      <c r="G579" s="8">
        <f>IFERROR(VLOOKUP(B579,EFA!$AC$2:$AD$7,2,0),EFA!$AD$8)</f>
        <v>1.0319245803723991</v>
      </c>
      <c r="H579" s="24">
        <f>LGD!$D$3</f>
        <v>0</v>
      </c>
      <c r="I579" s="10">
        <f>E579*F579*G579*H579</f>
        <v>0</v>
      </c>
      <c r="J579" s="41">
        <f>1/((1+($O$16/12))^(M579-Q579))</f>
        <v>0.57133732605149445</v>
      </c>
      <c r="K579" s="274">
        <f>I579*J579</f>
        <v>0</v>
      </c>
      <c r="M579" s="11">
        <v>120</v>
      </c>
      <c r="N579" s="11">
        <v>1</v>
      </c>
      <c r="O579" s="21">
        <f>$O$16</f>
        <v>0.125041534971747</v>
      </c>
      <c r="P579" s="43">
        <f t="shared" ref="P579:P587" si="512">PMT(O579/12,M579,-N579,0,0)</f>
        <v>1.4640042575454214E-2</v>
      </c>
      <c r="Q579" s="141">
        <f>M579-S579</f>
        <v>66</v>
      </c>
      <c r="R579" s="43">
        <f>PV(O579/12,Q579,-P579,0,0)</f>
        <v>0.69615388421211</v>
      </c>
      <c r="S579" s="11">
        <f>12+12+12+12+6</f>
        <v>54</v>
      </c>
    </row>
    <row r="580" spans="2:19" x14ac:dyDescent="0.25">
      <c r="B580" s="16">
        <v>5</v>
      </c>
      <c r="C580" s="11" t="s">
        <v>13</v>
      </c>
      <c r="D580" s="139"/>
      <c r="E580" s="10">
        <f t="shared" ref="E580:E587" si="513">D536*R580</f>
        <v>0</v>
      </c>
      <c r="F580" s="134">
        <f t="shared" ref="F580:F587" si="514">$H$4-$G$4</f>
        <v>4.4953534263209305E-3</v>
      </c>
      <c r="G580" s="8">
        <f>IFERROR(VLOOKUP(B580,EFA!$AC$2:$AD$7,2,0),EFA!$AD$8)</f>
        <v>1.0319245803723991</v>
      </c>
      <c r="H580" s="24">
        <f>LGD!$D$4</f>
        <v>0.6</v>
      </c>
      <c r="I580" s="10">
        <f t="shared" ref="I580:I587" si="515">E580*F580*G580*H580</f>
        <v>0</v>
      </c>
      <c r="J580" s="41">
        <f t="shared" ref="J580:J587" si="516">1/((1+($O$16/12))^(M580-Q580))</f>
        <v>0.57133732605149445</v>
      </c>
      <c r="K580" s="274">
        <f t="shared" ref="K580:K587" si="517">I580*J580</f>
        <v>0</v>
      </c>
      <c r="M580" s="11">
        <v>120</v>
      </c>
      <c r="N580" s="11">
        <v>1</v>
      </c>
      <c r="O580" s="21">
        <f t="shared" ref="O580:O587" si="518">$O$16</f>
        <v>0.125041534971747</v>
      </c>
      <c r="P580" s="43">
        <f t="shared" si="512"/>
        <v>1.4640042575454214E-2</v>
      </c>
      <c r="Q580" s="141">
        <f t="shared" ref="Q580:Q587" si="519">M580-S580</f>
        <v>66</v>
      </c>
      <c r="R580" s="43">
        <f t="shared" ref="R580:R587" si="520">PV(O580/12,Q580,-P580,0,0)</f>
        <v>0.69615388421211</v>
      </c>
      <c r="S580" s="11">
        <f t="shared" ref="S580:S587" si="521">12+12+12+12+6</f>
        <v>54</v>
      </c>
    </row>
    <row r="581" spans="2:19" x14ac:dyDescent="0.25">
      <c r="B581" s="16">
        <v>5</v>
      </c>
      <c r="C581" s="11" t="s">
        <v>14</v>
      </c>
      <c r="D581" s="139"/>
      <c r="E581" s="10">
        <f t="shared" si="513"/>
        <v>0</v>
      </c>
      <c r="F581" s="134">
        <f t="shared" si="514"/>
        <v>4.4953534263209305E-3</v>
      </c>
      <c r="G581" s="8">
        <f>IFERROR(VLOOKUP(B581,EFA!$AC$2:$AD$7,2,0),EFA!$AD$8)</f>
        <v>1.0319245803723991</v>
      </c>
      <c r="H581" s="24">
        <f>LGD!$D$5</f>
        <v>0.10763423667737435</v>
      </c>
      <c r="I581" s="10">
        <f t="shared" si="515"/>
        <v>0</v>
      </c>
      <c r="J581" s="41">
        <f t="shared" si="516"/>
        <v>0.57133732605149445</v>
      </c>
      <c r="K581" s="274">
        <f t="shared" si="517"/>
        <v>0</v>
      </c>
      <c r="M581" s="11">
        <v>120</v>
      </c>
      <c r="N581" s="11">
        <v>1</v>
      </c>
      <c r="O581" s="21">
        <f t="shared" si="518"/>
        <v>0.125041534971747</v>
      </c>
      <c r="P581" s="43">
        <f t="shared" si="512"/>
        <v>1.4640042575454214E-2</v>
      </c>
      <c r="Q581" s="141">
        <f t="shared" si="519"/>
        <v>66</v>
      </c>
      <c r="R581" s="43">
        <f t="shared" si="520"/>
        <v>0.69615388421211</v>
      </c>
      <c r="S581" s="11">
        <f t="shared" si="521"/>
        <v>54</v>
      </c>
    </row>
    <row r="582" spans="2:19" x14ac:dyDescent="0.25">
      <c r="B582" s="16">
        <v>5</v>
      </c>
      <c r="C582" s="11" t="s">
        <v>15</v>
      </c>
      <c r="D582" s="139"/>
      <c r="E582" s="10">
        <f t="shared" si="513"/>
        <v>162450449.33047971</v>
      </c>
      <c r="F582" s="134">
        <f t="shared" si="514"/>
        <v>4.4953534263209305E-3</v>
      </c>
      <c r="G582" s="8">
        <f>IFERROR(VLOOKUP(B582,EFA!$AC$2:$AD$7,2,0),EFA!$AD$8)</f>
        <v>1.0319245803723991</v>
      </c>
      <c r="H582" s="24">
        <f>LGD!$D$6</f>
        <v>0.31756987991080204</v>
      </c>
      <c r="I582" s="10">
        <f t="shared" si="515"/>
        <v>239316.15741897022</v>
      </c>
      <c r="J582" s="41">
        <f t="shared" si="516"/>
        <v>0.57133732605149445</v>
      </c>
      <c r="K582" s="274">
        <f t="shared" si="517"/>
        <v>136730.25346067298</v>
      </c>
      <c r="M582" s="11">
        <v>120</v>
      </c>
      <c r="N582" s="11">
        <v>1</v>
      </c>
      <c r="O582" s="21">
        <f t="shared" si="518"/>
        <v>0.125041534971747</v>
      </c>
      <c r="P582" s="43">
        <f t="shared" si="512"/>
        <v>1.4640042575454214E-2</v>
      </c>
      <c r="Q582" s="141">
        <f t="shared" si="519"/>
        <v>66</v>
      </c>
      <c r="R582" s="43">
        <f t="shared" si="520"/>
        <v>0.69615388421211</v>
      </c>
      <c r="S582" s="11">
        <f t="shared" si="521"/>
        <v>54</v>
      </c>
    </row>
    <row r="583" spans="2:19" x14ac:dyDescent="0.25">
      <c r="B583" s="16">
        <v>5</v>
      </c>
      <c r="C583" s="11" t="s">
        <v>16</v>
      </c>
      <c r="D583" s="139"/>
      <c r="E583" s="10">
        <f t="shared" si="513"/>
        <v>2040434.1841260854</v>
      </c>
      <c r="F583" s="134">
        <f t="shared" si="514"/>
        <v>4.4953534263209305E-3</v>
      </c>
      <c r="G583" s="8">
        <f>IFERROR(VLOOKUP(B583,EFA!$AC$2:$AD$7,2,0),EFA!$AD$8)</f>
        <v>1.0319245803723991</v>
      </c>
      <c r="H583" s="24">
        <f>LGD!$D$7</f>
        <v>0.35327139683478781</v>
      </c>
      <c r="I583" s="10">
        <f t="shared" si="515"/>
        <v>3343.8198040153766</v>
      </c>
      <c r="J583" s="41">
        <f t="shared" si="516"/>
        <v>0.57133732605149445</v>
      </c>
      <c r="K583" s="274">
        <f t="shared" si="517"/>
        <v>1910.4490656241776</v>
      </c>
      <c r="M583" s="11">
        <v>120</v>
      </c>
      <c r="N583" s="11">
        <v>1</v>
      </c>
      <c r="O583" s="21">
        <f t="shared" si="518"/>
        <v>0.125041534971747</v>
      </c>
      <c r="P583" s="43">
        <f t="shared" si="512"/>
        <v>1.4640042575454214E-2</v>
      </c>
      <c r="Q583" s="141">
        <f t="shared" si="519"/>
        <v>66</v>
      </c>
      <c r="R583" s="43">
        <f t="shared" si="520"/>
        <v>0.69615388421211</v>
      </c>
      <c r="S583" s="11">
        <f t="shared" si="521"/>
        <v>54</v>
      </c>
    </row>
    <row r="584" spans="2:19" x14ac:dyDescent="0.25">
      <c r="B584" s="16">
        <v>5</v>
      </c>
      <c r="C584" s="11" t="s">
        <v>17</v>
      </c>
      <c r="D584" s="139"/>
      <c r="E584" s="10">
        <f t="shared" si="513"/>
        <v>0</v>
      </c>
      <c r="F584" s="134">
        <f t="shared" si="514"/>
        <v>4.4953534263209305E-3</v>
      </c>
      <c r="G584" s="8">
        <f>IFERROR(VLOOKUP(B584,EFA!$AC$2:$AD$7,2,0),EFA!$AD$8)</f>
        <v>1.0319245803723991</v>
      </c>
      <c r="H584" s="24">
        <f>LGD!$D$8</f>
        <v>4.6364209605119888E-2</v>
      </c>
      <c r="I584" s="10">
        <f t="shared" si="515"/>
        <v>0</v>
      </c>
      <c r="J584" s="41">
        <f t="shared" si="516"/>
        <v>0.57133732605149445</v>
      </c>
      <c r="K584" s="274">
        <f t="shared" si="517"/>
        <v>0</v>
      </c>
      <c r="M584" s="11">
        <v>120</v>
      </c>
      <c r="N584" s="11">
        <v>1</v>
      </c>
      <c r="O584" s="21">
        <f t="shared" si="518"/>
        <v>0.125041534971747</v>
      </c>
      <c r="P584" s="43">
        <f t="shared" si="512"/>
        <v>1.4640042575454214E-2</v>
      </c>
      <c r="Q584" s="141">
        <f t="shared" si="519"/>
        <v>66</v>
      </c>
      <c r="R584" s="43">
        <f t="shared" si="520"/>
        <v>0.69615388421211</v>
      </c>
      <c r="S584" s="11">
        <f t="shared" si="521"/>
        <v>54</v>
      </c>
    </row>
    <row r="585" spans="2:19" x14ac:dyDescent="0.25">
      <c r="B585" s="16">
        <v>5</v>
      </c>
      <c r="C585" s="11" t="s">
        <v>18</v>
      </c>
      <c r="D585" s="139"/>
      <c r="E585" s="10" t="e">
        <f t="shared" si="513"/>
        <v>#N/A</v>
      </c>
      <c r="F585" s="134">
        <f t="shared" si="514"/>
        <v>4.4953534263209305E-3</v>
      </c>
      <c r="G585" s="8">
        <f>IFERROR(VLOOKUP(B585,EFA!$AC$2:$AD$7,2,0),EFA!$AD$8)</f>
        <v>1.0319245803723991</v>
      </c>
      <c r="H585" s="24">
        <f>LGD!$D$9</f>
        <v>0.5</v>
      </c>
      <c r="I585" s="10" t="e">
        <f t="shared" si="515"/>
        <v>#N/A</v>
      </c>
      <c r="J585" s="41">
        <f t="shared" si="516"/>
        <v>0.57133732605149445</v>
      </c>
      <c r="K585" s="274" t="e">
        <f t="shared" si="517"/>
        <v>#N/A</v>
      </c>
      <c r="M585" s="11">
        <v>120</v>
      </c>
      <c r="N585" s="11">
        <v>1</v>
      </c>
      <c r="O585" s="21">
        <f t="shared" si="518"/>
        <v>0.125041534971747</v>
      </c>
      <c r="P585" s="43">
        <f t="shared" si="512"/>
        <v>1.4640042575454214E-2</v>
      </c>
      <c r="Q585" s="141">
        <f t="shared" si="519"/>
        <v>66</v>
      </c>
      <c r="R585" s="43">
        <f t="shared" si="520"/>
        <v>0.69615388421211</v>
      </c>
      <c r="S585" s="11">
        <f t="shared" si="521"/>
        <v>54</v>
      </c>
    </row>
    <row r="586" spans="2:19" x14ac:dyDescent="0.25">
      <c r="B586" s="16">
        <v>5</v>
      </c>
      <c r="C586" s="11" t="s">
        <v>19</v>
      </c>
      <c r="D586" s="139"/>
      <c r="E586" s="10">
        <f t="shared" si="513"/>
        <v>0</v>
      </c>
      <c r="F586" s="134">
        <f t="shared" si="514"/>
        <v>4.4953534263209305E-3</v>
      </c>
      <c r="G586" s="8">
        <f>IFERROR(VLOOKUP(B586,EFA!$AC$2:$AD$7,2,0),EFA!$AD$8)</f>
        <v>1.0319245803723991</v>
      </c>
      <c r="H586" s="24">
        <f>LGD!$D$10</f>
        <v>0.4</v>
      </c>
      <c r="I586" s="10">
        <f t="shared" si="515"/>
        <v>0</v>
      </c>
      <c r="J586" s="41">
        <f t="shared" si="516"/>
        <v>0.57133732605149445</v>
      </c>
      <c r="K586" s="274">
        <f t="shared" si="517"/>
        <v>0</v>
      </c>
      <c r="M586" s="11">
        <v>120</v>
      </c>
      <c r="N586" s="11">
        <v>1</v>
      </c>
      <c r="O586" s="21">
        <f t="shared" si="518"/>
        <v>0.125041534971747</v>
      </c>
      <c r="P586" s="43">
        <f t="shared" si="512"/>
        <v>1.4640042575454214E-2</v>
      </c>
      <c r="Q586" s="141">
        <f t="shared" si="519"/>
        <v>66</v>
      </c>
      <c r="R586" s="43">
        <f t="shared" si="520"/>
        <v>0.69615388421211</v>
      </c>
      <c r="S586" s="11">
        <f t="shared" si="521"/>
        <v>54</v>
      </c>
    </row>
    <row r="587" spans="2:19" x14ac:dyDescent="0.25">
      <c r="B587" s="16">
        <v>5</v>
      </c>
      <c r="C587" s="11" t="s">
        <v>20</v>
      </c>
      <c r="D587" s="139"/>
      <c r="E587" s="10">
        <f t="shared" si="513"/>
        <v>-2.7846149559323703E-2</v>
      </c>
      <c r="F587" s="134">
        <f t="shared" si="514"/>
        <v>4.4953534263209305E-3</v>
      </c>
      <c r="G587" s="8">
        <f>IFERROR(VLOOKUP(B587,EFA!$AC$2:$AD$7,2,0),EFA!$AD$8)</f>
        <v>1.0319245803723991</v>
      </c>
      <c r="H587" s="24">
        <f>LGD!$D$11</f>
        <v>0.6</v>
      </c>
      <c r="I587" s="10">
        <f t="shared" si="515"/>
        <v>-7.7504728808642284E-5</v>
      </c>
      <c r="J587" s="41">
        <f t="shared" si="516"/>
        <v>0.57133732605149445</v>
      </c>
      <c r="K587" s="274">
        <f t="shared" si="517"/>
        <v>-4.4281344513875915E-5</v>
      </c>
      <c r="M587" s="11">
        <v>120</v>
      </c>
      <c r="N587" s="11">
        <v>1</v>
      </c>
      <c r="O587" s="21">
        <f t="shared" si="518"/>
        <v>0.125041534971747</v>
      </c>
      <c r="P587" s="43">
        <f t="shared" si="512"/>
        <v>1.4640042575454214E-2</v>
      </c>
      <c r="Q587" s="141">
        <f t="shared" si="519"/>
        <v>66</v>
      </c>
      <c r="R587" s="43">
        <f t="shared" si="520"/>
        <v>0.69615388421211</v>
      </c>
      <c r="S587" s="11">
        <f t="shared" si="521"/>
        <v>54</v>
      </c>
    </row>
    <row r="588" spans="2:19" x14ac:dyDescent="0.25">
      <c r="B588" s="16"/>
      <c r="C588" s="83"/>
      <c r="D588" s="84"/>
      <c r="E588" s="84"/>
      <c r="F588" s="85"/>
      <c r="G588" s="86"/>
      <c r="H588" s="87"/>
      <c r="I588" s="84"/>
      <c r="J588" s="88"/>
      <c r="K588" s="84"/>
      <c r="M588" s="68"/>
      <c r="N588" s="68"/>
      <c r="O588" s="89"/>
      <c r="P588" s="90"/>
      <c r="Q588" s="68"/>
      <c r="R588" s="90"/>
      <c r="S588" s="68"/>
    </row>
    <row r="589" spans="2:19" x14ac:dyDescent="0.25">
      <c r="B589" t="s">
        <v>68</v>
      </c>
      <c r="C589" s="40" t="s">
        <v>9</v>
      </c>
      <c r="D589" s="40">
        <v>10</v>
      </c>
      <c r="E589" s="44" t="s">
        <v>26</v>
      </c>
      <c r="F589" s="44" t="s">
        <v>39</v>
      </c>
      <c r="G589" s="44" t="s">
        <v>27</v>
      </c>
      <c r="H589" s="44" t="s">
        <v>28</v>
      </c>
      <c r="I589" s="44" t="s">
        <v>29</v>
      </c>
      <c r="J589" s="44" t="s">
        <v>30</v>
      </c>
      <c r="K589" s="42" t="s">
        <v>31</v>
      </c>
      <c r="M589" s="42" t="s">
        <v>32</v>
      </c>
      <c r="N589" s="42" t="s">
        <v>33</v>
      </c>
      <c r="O589" s="42" t="s">
        <v>34</v>
      </c>
      <c r="P589" s="42" t="s">
        <v>35</v>
      </c>
      <c r="Q589" s="42" t="s">
        <v>36</v>
      </c>
      <c r="R589" s="42" t="s">
        <v>37</v>
      </c>
      <c r="S589" s="42" t="s">
        <v>38</v>
      </c>
    </row>
    <row r="590" spans="2:19" x14ac:dyDescent="0.25">
      <c r="B590" s="16">
        <v>6</v>
      </c>
      <c r="C590" s="11" t="s">
        <v>12</v>
      </c>
      <c r="D590" s="139"/>
      <c r="E590" s="10">
        <f>D535*R590</f>
        <v>0</v>
      </c>
      <c r="F590" s="134">
        <f>$I$4-$H$4</f>
        <v>0.26248140881722226</v>
      </c>
      <c r="G590" s="8">
        <f>IFERROR(VLOOKUP(B590,EFA!$AC$2:$AD$7,2,0),EFA!$AD$8)</f>
        <v>1.0319245803723991</v>
      </c>
      <c r="H590" s="24">
        <f>LGD!$D$3</f>
        <v>0</v>
      </c>
      <c r="I590" s="10">
        <f>E590*F590*G590*H590</f>
        <v>0</v>
      </c>
      <c r="J590" s="41">
        <f>1/((1+($O$16/12))^(M590-Q590))</f>
        <v>0.50450878239263264</v>
      </c>
      <c r="K590" s="274">
        <f>I590*J590</f>
        <v>0</v>
      </c>
      <c r="M590" s="11">
        <v>120</v>
      </c>
      <c r="N590" s="11">
        <v>1</v>
      </c>
      <c r="O590" s="21">
        <f>$O$16</f>
        <v>0.125041534971747</v>
      </c>
      <c r="P590" s="43">
        <f t="shared" ref="P590:P598" si="522">PMT(O590/12,M590,-N590,0,0)</f>
        <v>1.4640042575454214E-2</v>
      </c>
      <c r="Q590" s="141">
        <f>M590-S590</f>
        <v>54</v>
      </c>
      <c r="R590" s="43">
        <f>PV(O590/12,Q590,-P590,0,0)</f>
        <v>0.60226130127389832</v>
      </c>
      <c r="S590" s="11">
        <f>12+12+12+12+12+6</f>
        <v>66</v>
      </c>
    </row>
    <row r="591" spans="2:19" x14ac:dyDescent="0.25">
      <c r="B591" s="16">
        <v>6</v>
      </c>
      <c r="C591" s="11" t="s">
        <v>13</v>
      </c>
      <c r="D591" s="139"/>
      <c r="E591" s="10">
        <f t="shared" ref="E591:E598" si="523">D536*R591</f>
        <v>0</v>
      </c>
      <c r="F591" s="134">
        <f t="shared" ref="F591:F598" si="524">$I$4-$H$4</f>
        <v>0.26248140881722226</v>
      </c>
      <c r="G591" s="8">
        <f>IFERROR(VLOOKUP(B591,EFA!$AC$2:$AD$7,2,0),EFA!$AD$8)</f>
        <v>1.0319245803723991</v>
      </c>
      <c r="H591" s="24">
        <f>LGD!$D$4</f>
        <v>0.6</v>
      </c>
      <c r="I591" s="10">
        <f t="shared" ref="I591:I598" si="525">E591*F591*G591*H591</f>
        <v>0</v>
      </c>
      <c r="J591" s="41">
        <f t="shared" ref="J591:J598" si="526">1/((1+($O$16/12))^(M591-Q591))</f>
        <v>0.50450878239263264</v>
      </c>
      <c r="K591" s="274">
        <f t="shared" ref="K591:K598" si="527">I591*J591</f>
        <v>0</v>
      </c>
      <c r="M591" s="11">
        <v>120</v>
      </c>
      <c r="N591" s="11">
        <v>1</v>
      </c>
      <c r="O591" s="21">
        <f t="shared" ref="O591:O598" si="528">$O$16</f>
        <v>0.125041534971747</v>
      </c>
      <c r="P591" s="43">
        <f t="shared" si="522"/>
        <v>1.4640042575454214E-2</v>
      </c>
      <c r="Q591" s="141">
        <f t="shared" ref="Q591:Q598" si="529">M591-S591</f>
        <v>54</v>
      </c>
      <c r="R591" s="43">
        <f t="shared" ref="R591:R598" si="530">PV(O591/12,Q591,-P591,0,0)</f>
        <v>0.60226130127389832</v>
      </c>
      <c r="S591" s="11">
        <f t="shared" ref="S591:S598" si="531">12+12+12+12+12+6</f>
        <v>66</v>
      </c>
    </row>
    <row r="592" spans="2:19" x14ac:dyDescent="0.25">
      <c r="B592" s="16">
        <v>6</v>
      </c>
      <c r="C592" s="11" t="s">
        <v>14</v>
      </c>
      <c r="D592" s="139"/>
      <c r="E592" s="10">
        <f t="shared" si="523"/>
        <v>0</v>
      </c>
      <c r="F592" s="134">
        <f t="shared" si="524"/>
        <v>0.26248140881722226</v>
      </c>
      <c r="G592" s="8">
        <f>IFERROR(VLOOKUP(B592,EFA!$AC$2:$AD$7,2,0),EFA!$AD$8)</f>
        <v>1.0319245803723991</v>
      </c>
      <c r="H592" s="24">
        <f>LGD!$D$5</f>
        <v>0.10763423667737435</v>
      </c>
      <c r="I592" s="10">
        <f t="shared" si="525"/>
        <v>0</v>
      </c>
      <c r="J592" s="41">
        <f t="shared" si="526"/>
        <v>0.50450878239263264</v>
      </c>
      <c r="K592" s="274">
        <f t="shared" si="527"/>
        <v>0</v>
      </c>
      <c r="M592" s="11">
        <v>120</v>
      </c>
      <c r="N592" s="11">
        <v>1</v>
      </c>
      <c r="O592" s="21">
        <f t="shared" si="528"/>
        <v>0.125041534971747</v>
      </c>
      <c r="P592" s="43">
        <f t="shared" si="522"/>
        <v>1.4640042575454214E-2</v>
      </c>
      <c r="Q592" s="141">
        <f t="shared" si="529"/>
        <v>54</v>
      </c>
      <c r="R592" s="43">
        <f t="shared" si="530"/>
        <v>0.60226130127389832</v>
      </c>
      <c r="S592" s="11">
        <f t="shared" si="531"/>
        <v>66</v>
      </c>
    </row>
    <row r="593" spans="2:19" x14ac:dyDescent="0.25">
      <c r="B593" s="16">
        <v>6</v>
      </c>
      <c r="C593" s="11" t="s">
        <v>15</v>
      </c>
      <c r="D593" s="139"/>
      <c r="E593" s="10">
        <f t="shared" si="523"/>
        <v>140540218.51366156</v>
      </c>
      <c r="F593" s="134">
        <f t="shared" si="524"/>
        <v>0.26248140881722226</v>
      </c>
      <c r="G593" s="8">
        <f>IFERROR(VLOOKUP(B593,EFA!$AC$2:$AD$7,2,0),EFA!$AD$8)</f>
        <v>1.0319245803723991</v>
      </c>
      <c r="H593" s="24">
        <f>LGD!$D$6</f>
        <v>0.31756987991080204</v>
      </c>
      <c r="I593" s="10">
        <f t="shared" si="525"/>
        <v>12088890.257048361</v>
      </c>
      <c r="J593" s="41">
        <f t="shared" si="526"/>
        <v>0.50450878239263264</v>
      </c>
      <c r="K593" s="274">
        <f t="shared" si="527"/>
        <v>6098951.3040616279</v>
      </c>
      <c r="M593" s="11">
        <v>120</v>
      </c>
      <c r="N593" s="11">
        <v>1</v>
      </c>
      <c r="O593" s="21">
        <f t="shared" si="528"/>
        <v>0.125041534971747</v>
      </c>
      <c r="P593" s="43">
        <f t="shared" si="522"/>
        <v>1.4640042575454214E-2</v>
      </c>
      <c r="Q593" s="141">
        <f t="shared" si="529"/>
        <v>54</v>
      </c>
      <c r="R593" s="43">
        <f t="shared" si="530"/>
        <v>0.60226130127389832</v>
      </c>
      <c r="S593" s="11">
        <f t="shared" si="531"/>
        <v>66</v>
      </c>
    </row>
    <row r="594" spans="2:19" x14ac:dyDescent="0.25">
      <c r="B594" s="16">
        <v>6</v>
      </c>
      <c r="C594" s="11" t="s">
        <v>16</v>
      </c>
      <c r="D594" s="139"/>
      <c r="E594" s="10">
        <f t="shared" si="523"/>
        <v>1765234.0592573602</v>
      </c>
      <c r="F594" s="134">
        <f t="shared" si="524"/>
        <v>0.26248140881722226</v>
      </c>
      <c r="G594" s="8">
        <f>IFERROR(VLOOKUP(B594,EFA!$AC$2:$AD$7,2,0),EFA!$AD$8)</f>
        <v>1.0319245803723991</v>
      </c>
      <c r="H594" s="24">
        <f>LGD!$D$7</f>
        <v>0.35327139683478781</v>
      </c>
      <c r="I594" s="10">
        <f t="shared" si="525"/>
        <v>168910.74587712975</v>
      </c>
      <c r="J594" s="41">
        <f t="shared" si="526"/>
        <v>0.50450878239263264</v>
      </c>
      <c r="K594" s="274">
        <f t="shared" si="527"/>
        <v>85216.95473550212</v>
      </c>
      <c r="M594" s="11">
        <v>120</v>
      </c>
      <c r="N594" s="11">
        <v>1</v>
      </c>
      <c r="O594" s="21">
        <f t="shared" si="528"/>
        <v>0.125041534971747</v>
      </c>
      <c r="P594" s="43">
        <f t="shared" si="522"/>
        <v>1.4640042575454214E-2</v>
      </c>
      <c r="Q594" s="141">
        <f t="shared" si="529"/>
        <v>54</v>
      </c>
      <c r="R594" s="43">
        <f t="shared" si="530"/>
        <v>0.60226130127389832</v>
      </c>
      <c r="S594" s="11">
        <f t="shared" si="531"/>
        <v>66</v>
      </c>
    </row>
    <row r="595" spans="2:19" x14ac:dyDescent="0.25">
      <c r="B595" s="16">
        <v>6</v>
      </c>
      <c r="C595" s="11" t="s">
        <v>17</v>
      </c>
      <c r="D595" s="139"/>
      <c r="E595" s="10">
        <f t="shared" si="523"/>
        <v>0</v>
      </c>
      <c r="F595" s="134">
        <f t="shared" si="524"/>
        <v>0.26248140881722226</v>
      </c>
      <c r="G595" s="8">
        <f>IFERROR(VLOOKUP(B595,EFA!$AC$2:$AD$7,2,0),EFA!$AD$8)</f>
        <v>1.0319245803723991</v>
      </c>
      <c r="H595" s="24">
        <f>LGD!$D$8</f>
        <v>4.6364209605119888E-2</v>
      </c>
      <c r="I595" s="10">
        <f t="shared" si="525"/>
        <v>0</v>
      </c>
      <c r="J595" s="41">
        <f t="shared" si="526"/>
        <v>0.50450878239263264</v>
      </c>
      <c r="K595" s="274">
        <f t="shared" si="527"/>
        <v>0</v>
      </c>
      <c r="M595" s="11">
        <v>120</v>
      </c>
      <c r="N595" s="11">
        <v>1</v>
      </c>
      <c r="O595" s="21">
        <f t="shared" si="528"/>
        <v>0.125041534971747</v>
      </c>
      <c r="P595" s="43">
        <f t="shared" si="522"/>
        <v>1.4640042575454214E-2</v>
      </c>
      <c r="Q595" s="141">
        <f t="shared" si="529"/>
        <v>54</v>
      </c>
      <c r="R595" s="43">
        <f t="shared" si="530"/>
        <v>0.60226130127389832</v>
      </c>
      <c r="S595" s="11">
        <f t="shared" si="531"/>
        <v>66</v>
      </c>
    </row>
    <row r="596" spans="2:19" x14ac:dyDescent="0.25">
      <c r="B596" s="16">
        <v>6</v>
      </c>
      <c r="C596" s="11" t="s">
        <v>18</v>
      </c>
      <c r="D596" s="139"/>
      <c r="E596" s="10" t="e">
        <f t="shared" si="523"/>
        <v>#N/A</v>
      </c>
      <c r="F596" s="134">
        <f t="shared" si="524"/>
        <v>0.26248140881722226</v>
      </c>
      <c r="G596" s="8">
        <f>IFERROR(VLOOKUP(B596,EFA!$AC$2:$AD$7,2,0),EFA!$AD$8)</f>
        <v>1.0319245803723991</v>
      </c>
      <c r="H596" s="24">
        <f>LGD!$D$9</f>
        <v>0.5</v>
      </c>
      <c r="I596" s="10" t="e">
        <f t="shared" si="525"/>
        <v>#N/A</v>
      </c>
      <c r="J596" s="41">
        <f t="shared" si="526"/>
        <v>0.50450878239263264</v>
      </c>
      <c r="K596" s="274" t="e">
        <f t="shared" si="527"/>
        <v>#N/A</v>
      </c>
      <c r="M596" s="11">
        <v>120</v>
      </c>
      <c r="N596" s="11">
        <v>1</v>
      </c>
      <c r="O596" s="21">
        <f t="shared" si="528"/>
        <v>0.125041534971747</v>
      </c>
      <c r="P596" s="43">
        <f t="shared" si="522"/>
        <v>1.4640042575454214E-2</v>
      </c>
      <c r="Q596" s="141">
        <f t="shared" si="529"/>
        <v>54</v>
      </c>
      <c r="R596" s="43">
        <f t="shared" si="530"/>
        <v>0.60226130127389832</v>
      </c>
      <c r="S596" s="11">
        <f t="shared" si="531"/>
        <v>66</v>
      </c>
    </row>
    <row r="597" spans="2:19" x14ac:dyDescent="0.25">
      <c r="B597" s="16">
        <v>6</v>
      </c>
      <c r="C597" s="11" t="s">
        <v>19</v>
      </c>
      <c r="D597" s="139"/>
      <c r="E597" s="10">
        <f t="shared" si="523"/>
        <v>0</v>
      </c>
      <c r="F597" s="134">
        <f t="shared" si="524"/>
        <v>0.26248140881722226</v>
      </c>
      <c r="G597" s="8">
        <f>IFERROR(VLOOKUP(B597,EFA!$AC$2:$AD$7,2,0),EFA!$AD$8)</f>
        <v>1.0319245803723991</v>
      </c>
      <c r="H597" s="24">
        <f>LGD!$D$10</f>
        <v>0.4</v>
      </c>
      <c r="I597" s="10">
        <f t="shared" si="525"/>
        <v>0</v>
      </c>
      <c r="J597" s="41">
        <f t="shared" si="526"/>
        <v>0.50450878239263264</v>
      </c>
      <c r="K597" s="274">
        <f t="shared" si="527"/>
        <v>0</v>
      </c>
      <c r="M597" s="11">
        <v>120</v>
      </c>
      <c r="N597" s="11">
        <v>1</v>
      </c>
      <c r="O597" s="21">
        <f t="shared" si="528"/>
        <v>0.125041534971747</v>
      </c>
      <c r="P597" s="43">
        <f t="shared" si="522"/>
        <v>1.4640042575454214E-2</v>
      </c>
      <c r="Q597" s="141">
        <f t="shared" si="529"/>
        <v>54</v>
      </c>
      <c r="R597" s="43">
        <f t="shared" si="530"/>
        <v>0.60226130127389832</v>
      </c>
      <c r="S597" s="11">
        <f t="shared" si="531"/>
        <v>66</v>
      </c>
    </row>
    <row r="598" spans="2:19" x14ac:dyDescent="0.25">
      <c r="B598" s="16">
        <v>6</v>
      </c>
      <c r="C598" s="11" t="s">
        <v>20</v>
      </c>
      <c r="D598" s="139"/>
      <c r="E598" s="10">
        <f t="shared" si="523"/>
        <v>-2.4090447025296002E-2</v>
      </c>
      <c r="F598" s="134">
        <f t="shared" si="524"/>
        <v>0.26248140881722226</v>
      </c>
      <c r="G598" s="8">
        <f>IFERROR(VLOOKUP(B598,EFA!$AC$2:$AD$7,2,0),EFA!$AD$8)</f>
        <v>1.0319245803723991</v>
      </c>
      <c r="H598" s="24">
        <f>LGD!$D$11</f>
        <v>0.6</v>
      </c>
      <c r="I598" s="10">
        <f t="shared" si="525"/>
        <v>-3.9150977981384765E-3</v>
      </c>
      <c r="J598" s="41">
        <f t="shared" si="526"/>
        <v>0.50450878239263264</v>
      </c>
      <c r="K598" s="274">
        <f t="shared" si="527"/>
        <v>-1.9752012230869198E-3</v>
      </c>
      <c r="M598" s="11">
        <v>120</v>
      </c>
      <c r="N598" s="11">
        <v>1</v>
      </c>
      <c r="O598" s="21">
        <f t="shared" si="528"/>
        <v>0.125041534971747</v>
      </c>
      <c r="P598" s="43">
        <f t="shared" si="522"/>
        <v>1.4640042575454214E-2</v>
      </c>
      <c r="Q598" s="141">
        <f t="shared" si="529"/>
        <v>54</v>
      </c>
      <c r="R598" s="43">
        <f t="shared" si="530"/>
        <v>0.60226130127389832</v>
      </c>
      <c r="S598" s="11">
        <f t="shared" si="531"/>
        <v>66</v>
      </c>
    </row>
    <row r="599" spans="2:19" x14ac:dyDescent="0.25">
      <c r="B599" s="16"/>
      <c r="C599" s="68"/>
      <c r="D599" s="115"/>
      <c r="E599" s="115"/>
      <c r="F599" s="89"/>
      <c r="G599" s="112"/>
      <c r="H599" s="116"/>
      <c r="I599" s="115"/>
      <c r="J599" s="117"/>
      <c r="K599" s="115"/>
    </row>
    <row r="600" spans="2:19" x14ac:dyDescent="0.25">
      <c r="B600" t="s">
        <v>68</v>
      </c>
      <c r="C600" s="40" t="s">
        <v>9</v>
      </c>
      <c r="D600" s="40">
        <v>10</v>
      </c>
      <c r="E600" s="44" t="s">
        <v>26</v>
      </c>
      <c r="F600" s="44" t="s">
        <v>39</v>
      </c>
      <c r="G600" s="44" t="s">
        <v>27</v>
      </c>
      <c r="H600" s="44" t="s">
        <v>28</v>
      </c>
      <c r="I600" s="44" t="s">
        <v>29</v>
      </c>
      <c r="J600" s="44" t="s">
        <v>30</v>
      </c>
      <c r="K600" s="42" t="s">
        <v>31</v>
      </c>
      <c r="M600" s="42" t="s">
        <v>32</v>
      </c>
      <c r="N600" s="42" t="s">
        <v>33</v>
      </c>
      <c r="O600" s="42" t="s">
        <v>34</v>
      </c>
      <c r="P600" s="42" t="s">
        <v>35</v>
      </c>
      <c r="Q600" s="42" t="s">
        <v>36</v>
      </c>
      <c r="R600" s="42" t="s">
        <v>37</v>
      </c>
      <c r="S600" s="42" t="s">
        <v>38</v>
      </c>
    </row>
    <row r="601" spans="2:19" x14ac:dyDescent="0.25">
      <c r="B601" s="16">
        <v>7</v>
      </c>
      <c r="C601" s="11" t="s">
        <v>12</v>
      </c>
      <c r="D601" s="139"/>
      <c r="E601" s="10">
        <f t="shared" ref="E601:E609" si="532">D535*R601</f>
        <v>0</v>
      </c>
      <c r="F601" s="134">
        <f>$J$4-$I$4</f>
        <v>4.8398060417940481E-2</v>
      </c>
      <c r="G601" s="8">
        <f>IFERROR(VLOOKUP(B601,EFA!$AC$2:$AD$7,2,0),EFA!$AD$8)</f>
        <v>1.0319245803723991</v>
      </c>
      <c r="H601" s="24">
        <f>LGD!$D$3</f>
        <v>0</v>
      </c>
      <c r="I601" s="10">
        <f>E601*F601*G601*H601</f>
        <v>0</v>
      </c>
      <c r="J601" s="41">
        <f>1/((1+($O$16/12))^(M601-Q601))</f>
        <v>0.44549708185590559</v>
      </c>
      <c r="K601" s="274">
        <f>I601*J601</f>
        <v>0</v>
      </c>
      <c r="M601" s="11">
        <v>120</v>
      </c>
      <c r="N601" s="11">
        <v>1</v>
      </c>
      <c r="O601" s="21">
        <f>$O$16</f>
        <v>0.125041534971747</v>
      </c>
      <c r="P601" s="43">
        <f t="shared" ref="P601:P609" si="533">PMT(O601/12,M601,-N601,0,0)</f>
        <v>1.4640042575454214E-2</v>
      </c>
      <c r="Q601" s="141">
        <f>M601-S601</f>
        <v>42</v>
      </c>
      <c r="R601" s="43">
        <f>PV(O601/12,Q601,-P601,0,0)</f>
        <v>0.49593146293574775</v>
      </c>
      <c r="S601" s="11">
        <v>78</v>
      </c>
    </row>
    <row r="602" spans="2:19" x14ac:dyDescent="0.25">
      <c r="B602" s="16">
        <v>7</v>
      </c>
      <c r="C602" s="11" t="s">
        <v>13</v>
      </c>
      <c r="D602" s="139"/>
      <c r="E602" s="10">
        <f t="shared" si="532"/>
        <v>0</v>
      </c>
      <c r="F602" s="134">
        <f t="shared" ref="F602:F609" si="534">$J$4-$I$4</f>
        <v>4.8398060417940481E-2</v>
      </c>
      <c r="G602" s="8">
        <f>IFERROR(VLOOKUP(B602,EFA!$AC$2:$AD$7,2,0),EFA!$AD$8)</f>
        <v>1.0319245803723991</v>
      </c>
      <c r="H602" s="24">
        <f>LGD!$D$4</f>
        <v>0.6</v>
      </c>
      <c r="I602" s="10">
        <f t="shared" ref="I602:I609" si="535">E602*F602*G602*H602</f>
        <v>0</v>
      </c>
      <c r="J602" s="41">
        <f t="shared" ref="J602:J609" si="536">1/((1+($O$16/12))^(M602-Q602))</f>
        <v>0.44549708185590559</v>
      </c>
      <c r="K602" s="274">
        <f t="shared" ref="K602:K609" si="537">I602*J602</f>
        <v>0</v>
      </c>
      <c r="M602" s="11">
        <v>120</v>
      </c>
      <c r="N602" s="11">
        <v>1</v>
      </c>
      <c r="O602" s="21">
        <f t="shared" ref="O602:O609" si="538">$O$16</f>
        <v>0.125041534971747</v>
      </c>
      <c r="P602" s="43">
        <f t="shared" si="533"/>
        <v>1.4640042575454214E-2</v>
      </c>
      <c r="Q602" s="141">
        <f t="shared" ref="Q602:Q609" si="539">M602-S602</f>
        <v>42</v>
      </c>
      <c r="R602" s="43">
        <f t="shared" ref="R602:R609" si="540"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14</v>
      </c>
      <c r="D603" s="139"/>
      <c r="E603" s="10">
        <f t="shared" si="532"/>
        <v>0</v>
      </c>
      <c r="F603" s="134">
        <f t="shared" si="534"/>
        <v>4.8398060417940481E-2</v>
      </c>
      <c r="G603" s="8">
        <f>IFERROR(VLOOKUP(B603,EFA!$AC$2:$AD$7,2,0),EFA!$AD$8)</f>
        <v>1.0319245803723991</v>
      </c>
      <c r="H603" s="24">
        <f>LGD!$D$5</f>
        <v>0.10763423667737435</v>
      </c>
      <c r="I603" s="10">
        <f t="shared" si="535"/>
        <v>0</v>
      </c>
      <c r="J603" s="41">
        <f t="shared" si="536"/>
        <v>0.44549708185590559</v>
      </c>
      <c r="K603" s="274">
        <f t="shared" si="537"/>
        <v>0</v>
      </c>
      <c r="M603" s="11">
        <v>120</v>
      </c>
      <c r="N603" s="11">
        <v>1</v>
      </c>
      <c r="O603" s="21">
        <f t="shared" si="538"/>
        <v>0.125041534971747</v>
      </c>
      <c r="P603" s="43">
        <f t="shared" si="533"/>
        <v>1.4640042575454214E-2</v>
      </c>
      <c r="Q603" s="141">
        <f t="shared" si="539"/>
        <v>42</v>
      </c>
      <c r="R603" s="43">
        <f t="shared" si="540"/>
        <v>0.49593146293574775</v>
      </c>
      <c r="S603" s="11">
        <v>78</v>
      </c>
    </row>
    <row r="604" spans="2:19" x14ac:dyDescent="0.25">
      <c r="B604" s="16">
        <v>7</v>
      </c>
      <c r="C604" s="11" t="s">
        <v>15</v>
      </c>
      <c r="D604" s="139"/>
      <c r="E604" s="10">
        <f t="shared" si="532"/>
        <v>115727701.61616647</v>
      </c>
      <c r="F604" s="134">
        <f t="shared" si="534"/>
        <v>4.8398060417940481E-2</v>
      </c>
      <c r="G604" s="8">
        <f>IFERROR(VLOOKUP(B604,EFA!$AC$2:$AD$7,2,0),EFA!$AD$8)</f>
        <v>1.0319245803723991</v>
      </c>
      <c r="H604" s="24">
        <f>LGD!$D$6</f>
        <v>0.31756987991080204</v>
      </c>
      <c r="I604" s="10">
        <f t="shared" si="535"/>
        <v>1835492.2183255623</v>
      </c>
      <c r="J604" s="41">
        <f t="shared" si="536"/>
        <v>0.44549708185590559</v>
      </c>
      <c r="K604" s="274">
        <f t="shared" si="537"/>
        <v>817706.42703326081</v>
      </c>
      <c r="M604" s="11">
        <v>120</v>
      </c>
      <c r="N604" s="11">
        <v>1</v>
      </c>
      <c r="O604" s="21">
        <f t="shared" si="538"/>
        <v>0.125041534971747</v>
      </c>
      <c r="P604" s="43">
        <f t="shared" si="533"/>
        <v>1.4640042575454214E-2</v>
      </c>
      <c r="Q604" s="141">
        <f t="shared" si="539"/>
        <v>42</v>
      </c>
      <c r="R604" s="43">
        <f t="shared" si="540"/>
        <v>0.49593146293574775</v>
      </c>
      <c r="S604" s="11">
        <v>78</v>
      </c>
    </row>
    <row r="605" spans="2:19" x14ac:dyDescent="0.25">
      <c r="B605" s="16">
        <v>7</v>
      </c>
      <c r="C605" s="11" t="s">
        <v>16</v>
      </c>
      <c r="D605" s="139"/>
      <c r="E605" s="10">
        <f t="shared" si="532"/>
        <v>1453580.211080801</v>
      </c>
      <c r="F605" s="134">
        <f t="shared" si="534"/>
        <v>4.8398060417940481E-2</v>
      </c>
      <c r="G605" s="8">
        <f>IFERROR(VLOOKUP(B605,EFA!$AC$2:$AD$7,2,0),EFA!$AD$8)</f>
        <v>1.0319245803723991</v>
      </c>
      <c r="H605" s="24">
        <f>LGD!$D$7</f>
        <v>0.35327139683478781</v>
      </c>
      <c r="I605" s="10">
        <f t="shared" si="535"/>
        <v>25646.221700811144</v>
      </c>
      <c r="J605" s="41">
        <f t="shared" si="536"/>
        <v>0.44549708185590559</v>
      </c>
      <c r="K605" s="274">
        <f t="shared" si="537"/>
        <v>11425.316928340964</v>
      </c>
      <c r="M605" s="11">
        <v>120</v>
      </c>
      <c r="N605" s="11">
        <v>1</v>
      </c>
      <c r="O605" s="21">
        <f t="shared" si="538"/>
        <v>0.125041534971747</v>
      </c>
      <c r="P605" s="43">
        <f t="shared" si="533"/>
        <v>1.4640042575454214E-2</v>
      </c>
      <c r="Q605" s="141">
        <f t="shared" si="539"/>
        <v>42</v>
      </c>
      <c r="R605" s="43">
        <f t="shared" si="540"/>
        <v>0.49593146293574775</v>
      </c>
      <c r="S605" s="11">
        <v>78</v>
      </c>
    </row>
    <row r="606" spans="2:19" x14ac:dyDescent="0.25">
      <c r="B606" s="16">
        <v>7</v>
      </c>
      <c r="C606" s="11" t="s">
        <v>17</v>
      </c>
      <c r="D606" s="139"/>
      <c r="E606" s="10">
        <f t="shared" si="532"/>
        <v>0</v>
      </c>
      <c r="F606" s="134">
        <f t="shared" si="534"/>
        <v>4.8398060417940481E-2</v>
      </c>
      <c r="G606" s="8">
        <f>IFERROR(VLOOKUP(B606,EFA!$AC$2:$AD$7,2,0),EFA!$AD$8)</f>
        <v>1.0319245803723991</v>
      </c>
      <c r="H606" s="24">
        <f>LGD!$D$8</f>
        <v>4.6364209605119888E-2</v>
      </c>
      <c r="I606" s="10">
        <f t="shared" si="535"/>
        <v>0</v>
      </c>
      <c r="J606" s="41">
        <f t="shared" si="536"/>
        <v>0.44549708185590559</v>
      </c>
      <c r="K606" s="274">
        <f t="shared" si="537"/>
        <v>0</v>
      </c>
      <c r="M606" s="11">
        <v>120</v>
      </c>
      <c r="N606" s="11">
        <v>1</v>
      </c>
      <c r="O606" s="21">
        <f t="shared" si="538"/>
        <v>0.125041534971747</v>
      </c>
      <c r="P606" s="43">
        <f t="shared" si="533"/>
        <v>1.4640042575454214E-2</v>
      </c>
      <c r="Q606" s="141">
        <f t="shared" si="539"/>
        <v>42</v>
      </c>
      <c r="R606" s="43">
        <f t="shared" si="540"/>
        <v>0.49593146293574775</v>
      </c>
      <c r="S606" s="11">
        <v>78</v>
      </c>
    </row>
    <row r="607" spans="2:19" x14ac:dyDescent="0.25">
      <c r="B607" s="16">
        <v>7</v>
      </c>
      <c r="C607" s="11" t="s">
        <v>18</v>
      </c>
      <c r="D607" s="139"/>
      <c r="E607" s="10" t="e">
        <f t="shared" si="532"/>
        <v>#N/A</v>
      </c>
      <c r="F607" s="134">
        <f t="shared" si="534"/>
        <v>4.8398060417940481E-2</v>
      </c>
      <c r="G607" s="8">
        <f>IFERROR(VLOOKUP(B607,EFA!$AC$2:$AD$7,2,0),EFA!$AD$8)</f>
        <v>1.0319245803723991</v>
      </c>
      <c r="H607" s="24">
        <f>LGD!$D$9</f>
        <v>0.5</v>
      </c>
      <c r="I607" s="10" t="e">
        <f t="shared" si="535"/>
        <v>#N/A</v>
      </c>
      <c r="J607" s="41">
        <f t="shared" si="536"/>
        <v>0.44549708185590559</v>
      </c>
      <c r="K607" s="274" t="e">
        <f t="shared" si="537"/>
        <v>#N/A</v>
      </c>
      <c r="M607" s="11">
        <v>120</v>
      </c>
      <c r="N607" s="11">
        <v>1</v>
      </c>
      <c r="O607" s="21">
        <f t="shared" si="538"/>
        <v>0.125041534971747</v>
      </c>
      <c r="P607" s="43">
        <f t="shared" si="533"/>
        <v>1.4640042575454214E-2</v>
      </c>
      <c r="Q607" s="141">
        <f t="shared" si="539"/>
        <v>42</v>
      </c>
      <c r="R607" s="43">
        <f t="shared" si="540"/>
        <v>0.49593146293574775</v>
      </c>
      <c r="S607" s="11">
        <v>78</v>
      </c>
    </row>
    <row r="608" spans="2:19" x14ac:dyDescent="0.25">
      <c r="B608" s="16">
        <v>7</v>
      </c>
      <c r="C608" s="11" t="s">
        <v>19</v>
      </c>
      <c r="D608" s="139"/>
      <c r="E608" s="10">
        <f t="shared" si="532"/>
        <v>0</v>
      </c>
      <c r="F608" s="134">
        <f t="shared" si="534"/>
        <v>4.8398060417940481E-2</v>
      </c>
      <c r="G608" s="8">
        <f>IFERROR(VLOOKUP(B608,EFA!$AC$2:$AD$7,2,0),EFA!$AD$8)</f>
        <v>1.0319245803723991</v>
      </c>
      <c r="H608" s="24">
        <f>LGD!$D$10</f>
        <v>0.4</v>
      </c>
      <c r="I608" s="10">
        <f t="shared" si="535"/>
        <v>0</v>
      </c>
      <c r="J608" s="41">
        <f t="shared" si="536"/>
        <v>0.44549708185590559</v>
      </c>
      <c r="K608" s="274">
        <f t="shared" si="537"/>
        <v>0</v>
      </c>
      <c r="M608" s="11">
        <v>120</v>
      </c>
      <c r="N608" s="11">
        <v>1</v>
      </c>
      <c r="O608" s="21">
        <f t="shared" si="538"/>
        <v>0.125041534971747</v>
      </c>
      <c r="P608" s="43">
        <f t="shared" si="533"/>
        <v>1.4640042575454214E-2</v>
      </c>
      <c r="Q608" s="141">
        <f t="shared" si="539"/>
        <v>42</v>
      </c>
      <c r="R608" s="43">
        <f t="shared" si="540"/>
        <v>0.49593146293574775</v>
      </c>
      <c r="S608" s="11">
        <v>78</v>
      </c>
    </row>
    <row r="609" spans="2:19" x14ac:dyDescent="0.25">
      <c r="B609" s="16">
        <v>7</v>
      </c>
      <c r="C609" s="11" t="s">
        <v>20</v>
      </c>
      <c r="D609" s="139"/>
      <c r="E609" s="10">
        <f t="shared" si="532"/>
        <v>-1.9837254379055296E-2</v>
      </c>
      <c r="F609" s="134">
        <f t="shared" si="534"/>
        <v>4.8398060417940481E-2</v>
      </c>
      <c r="G609" s="8">
        <f>IFERROR(VLOOKUP(B609,EFA!$AC$2:$AD$7,2,0),EFA!$AD$8)</f>
        <v>1.0319245803723991</v>
      </c>
      <c r="H609" s="24">
        <f>LGD!$D$11</f>
        <v>0.6</v>
      </c>
      <c r="I609" s="10">
        <f t="shared" si="535"/>
        <v>-5.9444096105321835E-4</v>
      </c>
      <c r="J609" s="41">
        <f t="shared" si="536"/>
        <v>0.44549708185590559</v>
      </c>
      <c r="K609" s="274">
        <f t="shared" si="537"/>
        <v>-2.6482171348482883E-4</v>
      </c>
      <c r="M609" s="11">
        <v>120</v>
      </c>
      <c r="N609" s="11">
        <v>1</v>
      </c>
      <c r="O609" s="21">
        <f t="shared" si="538"/>
        <v>0.125041534971747</v>
      </c>
      <c r="P609" s="43">
        <f t="shared" si="533"/>
        <v>1.4640042575454214E-2</v>
      </c>
      <c r="Q609" s="141">
        <f t="shared" si="539"/>
        <v>42</v>
      </c>
      <c r="R609" s="43">
        <f t="shared" si="540"/>
        <v>0.49593146293574775</v>
      </c>
      <c r="S609" s="11">
        <v>78</v>
      </c>
    </row>
    <row r="610" spans="2:19" x14ac:dyDescent="0.25">
      <c r="B610" s="16"/>
      <c r="C610" s="68"/>
      <c r="D610" s="115"/>
      <c r="E610" s="115"/>
      <c r="F610" s="89"/>
      <c r="G610" s="112"/>
      <c r="H610" s="116"/>
      <c r="I610" s="115"/>
      <c r="J610" s="117"/>
      <c r="K610" s="115"/>
    </row>
    <row r="611" spans="2:19" x14ac:dyDescent="0.25">
      <c r="B611" t="s">
        <v>68</v>
      </c>
      <c r="C611" s="40" t="s">
        <v>9</v>
      </c>
      <c r="D611" s="40">
        <v>10</v>
      </c>
      <c r="E611" s="44" t="s">
        <v>26</v>
      </c>
      <c r="F611" s="44" t="s">
        <v>39</v>
      </c>
      <c r="G611" s="44" t="s">
        <v>27</v>
      </c>
      <c r="H611" s="44" t="s">
        <v>28</v>
      </c>
      <c r="I611" s="44" t="s">
        <v>29</v>
      </c>
      <c r="J611" s="44" t="s">
        <v>30</v>
      </c>
      <c r="K611" s="42" t="s">
        <v>31</v>
      </c>
      <c r="M611" s="42" t="s">
        <v>32</v>
      </c>
      <c r="N611" s="42" t="s">
        <v>33</v>
      </c>
      <c r="O611" s="42" t="s">
        <v>34</v>
      </c>
      <c r="P611" s="42" t="s">
        <v>35</v>
      </c>
      <c r="Q611" s="42" t="s">
        <v>36</v>
      </c>
      <c r="R611" s="42" t="s">
        <v>37</v>
      </c>
      <c r="S611" s="42" t="s">
        <v>38</v>
      </c>
    </row>
    <row r="612" spans="2:19" x14ac:dyDescent="0.25">
      <c r="B612" s="16">
        <v>8</v>
      </c>
      <c r="C612" s="11" t="s">
        <v>12</v>
      </c>
      <c r="D612" s="139"/>
      <c r="E612" s="10">
        <f t="shared" ref="E612:E620" si="541">D535*R612</f>
        <v>0</v>
      </c>
      <c r="F612" s="134">
        <f>$K$4-$J$4</f>
        <v>4.45445561639084E-2</v>
      </c>
      <c r="G612" s="8">
        <f>IFERROR(VLOOKUP(B612,EFA!$AC$2:$AD$7,2,0),EFA!$AD$8)</f>
        <v>1.0319245803723991</v>
      </c>
      <c r="H612" s="24">
        <f>LGD!$D$3</f>
        <v>0</v>
      </c>
      <c r="I612" s="10">
        <f>E612*F612*G612*H612</f>
        <v>0</v>
      </c>
      <c r="J612" s="41">
        <f>1/((1+($O$16/12))^(M612-Q612))</f>
        <v>0.39338789901911059</v>
      </c>
      <c r="K612" s="274">
        <f>I612*J612</f>
        <v>0</v>
      </c>
      <c r="M612" s="11">
        <v>120</v>
      </c>
      <c r="N612" s="11">
        <v>1</v>
      </c>
      <c r="O612" s="21">
        <f>$O$16</f>
        <v>0.125041534971747</v>
      </c>
      <c r="P612" s="43">
        <f t="shared" ref="P612:P620" si="542">PMT(O612/12,M612,-N612,0,0)</f>
        <v>1.4640042575454214E-2</v>
      </c>
      <c r="Q612" s="141">
        <f>M612-S612</f>
        <v>30</v>
      </c>
      <c r="R612" s="43">
        <f>PV(O612/12,Q612,-P612,0,0)</f>
        <v>0.37551689804453026</v>
      </c>
      <c r="S612" s="11">
        <v>90</v>
      </c>
    </row>
    <row r="613" spans="2:19" x14ac:dyDescent="0.25">
      <c r="B613" s="16">
        <v>8</v>
      </c>
      <c r="C613" s="11" t="s">
        <v>13</v>
      </c>
      <c r="D613" s="139"/>
      <c r="E613" s="10">
        <f t="shared" si="541"/>
        <v>0</v>
      </c>
      <c r="F613" s="134">
        <f t="shared" ref="F613:F620" si="543">$K$4-$J$4</f>
        <v>4.45445561639084E-2</v>
      </c>
      <c r="G613" s="8">
        <f>IFERROR(VLOOKUP(B613,EFA!$AC$2:$AD$7,2,0),EFA!$AD$8)</f>
        <v>1.0319245803723991</v>
      </c>
      <c r="H613" s="24">
        <f>LGD!$D$4</f>
        <v>0.6</v>
      </c>
      <c r="I613" s="10">
        <f t="shared" ref="I613:I620" si="544">E613*F613*G613*H613</f>
        <v>0</v>
      </c>
      <c r="J613" s="41">
        <f t="shared" ref="J613:J620" si="545">1/((1+($O$16/12))^(M613-Q613))</f>
        <v>0.39338789901911059</v>
      </c>
      <c r="K613" s="274">
        <f t="shared" ref="K613:K620" si="546">I613*J613</f>
        <v>0</v>
      </c>
      <c r="M613" s="11">
        <v>120</v>
      </c>
      <c r="N613" s="11">
        <v>1</v>
      </c>
      <c r="O613" s="21">
        <f t="shared" ref="O613:O620" si="547">$O$16</f>
        <v>0.125041534971747</v>
      </c>
      <c r="P613" s="43">
        <f t="shared" si="542"/>
        <v>1.4640042575454214E-2</v>
      </c>
      <c r="Q613" s="141">
        <f t="shared" ref="Q613:Q620" si="548">M613-S613</f>
        <v>30</v>
      </c>
      <c r="R613" s="43">
        <f t="shared" ref="R613:R620" si="549"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14</v>
      </c>
      <c r="D614" s="139"/>
      <c r="E614" s="10">
        <f t="shared" si="541"/>
        <v>0</v>
      </c>
      <c r="F614" s="134">
        <f t="shared" si="543"/>
        <v>4.45445561639084E-2</v>
      </c>
      <c r="G614" s="8">
        <f>IFERROR(VLOOKUP(B614,EFA!$AC$2:$AD$7,2,0),EFA!$AD$8)</f>
        <v>1.0319245803723991</v>
      </c>
      <c r="H614" s="24">
        <f>LGD!$D$5</f>
        <v>0.10763423667737435</v>
      </c>
      <c r="I614" s="10">
        <f t="shared" si="544"/>
        <v>0</v>
      </c>
      <c r="J614" s="41">
        <f t="shared" si="545"/>
        <v>0.39338789901911059</v>
      </c>
      <c r="K614" s="274">
        <f t="shared" si="546"/>
        <v>0</v>
      </c>
      <c r="M614" s="11">
        <v>120</v>
      </c>
      <c r="N614" s="11">
        <v>1</v>
      </c>
      <c r="O614" s="21">
        <f t="shared" si="547"/>
        <v>0.125041534971747</v>
      </c>
      <c r="P614" s="43">
        <f t="shared" si="542"/>
        <v>1.4640042575454214E-2</v>
      </c>
      <c r="Q614" s="141">
        <f t="shared" si="548"/>
        <v>30</v>
      </c>
      <c r="R614" s="43">
        <f t="shared" si="549"/>
        <v>0.37551689804453026</v>
      </c>
      <c r="S614" s="11">
        <v>90</v>
      </c>
    </row>
    <row r="615" spans="2:19" x14ac:dyDescent="0.25">
      <c r="B615" s="16">
        <v>8</v>
      </c>
      <c r="C615" s="11" t="s">
        <v>15</v>
      </c>
      <c r="D615" s="139"/>
      <c r="E615" s="10">
        <f t="shared" si="541"/>
        <v>87628454.285740957</v>
      </c>
      <c r="F615" s="134">
        <f t="shared" si="543"/>
        <v>4.45445561639084E-2</v>
      </c>
      <c r="G615" s="8">
        <f>IFERROR(VLOOKUP(B615,EFA!$AC$2:$AD$7,2,0),EFA!$AD$8)</f>
        <v>1.0319245803723991</v>
      </c>
      <c r="H615" s="24">
        <f>LGD!$D$6</f>
        <v>0.31756987991080204</v>
      </c>
      <c r="I615" s="10">
        <f t="shared" si="544"/>
        <v>1279166.4180409918</v>
      </c>
      <c r="J615" s="41">
        <f t="shared" si="545"/>
        <v>0.39338789901911059</v>
      </c>
      <c r="K615" s="274">
        <f t="shared" si="546"/>
        <v>503208.58968894708</v>
      </c>
      <c r="M615" s="11">
        <v>120</v>
      </c>
      <c r="N615" s="11">
        <v>1</v>
      </c>
      <c r="O615" s="21">
        <f t="shared" si="547"/>
        <v>0.125041534971747</v>
      </c>
      <c r="P615" s="43">
        <f t="shared" si="542"/>
        <v>1.4640042575454214E-2</v>
      </c>
      <c r="Q615" s="141">
        <f t="shared" si="548"/>
        <v>30</v>
      </c>
      <c r="R615" s="43">
        <f t="shared" si="549"/>
        <v>0.37551689804453026</v>
      </c>
      <c r="S615" s="11">
        <v>90</v>
      </c>
    </row>
    <row r="616" spans="2:19" x14ac:dyDescent="0.25">
      <c r="B616" s="16">
        <v>8</v>
      </c>
      <c r="C616" s="11" t="s">
        <v>16</v>
      </c>
      <c r="D616" s="139"/>
      <c r="E616" s="10">
        <f t="shared" si="541"/>
        <v>1100643.884727061</v>
      </c>
      <c r="F616" s="134">
        <f t="shared" si="543"/>
        <v>4.45445561639084E-2</v>
      </c>
      <c r="G616" s="8">
        <f>IFERROR(VLOOKUP(B616,EFA!$AC$2:$AD$7,2,0),EFA!$AD$8)</f>
        <v>1.0319245803723991</v>
      </c>
      <c r="H616" s="24">
        <f>LGD!$D$7</f>
        <v>0.35327139683478781</v>
      </c>
      <c r="I616" s="10">
        <f t="shared" si="544"/>
        <v>17873.01805029661</v>
      </c>
      <c r="J616" s="41">
        <f t="shared" si="545"/>
        <v>0.39338789901911059</v>
      </c>
      <c r="K616" s="274">
        <f t="shared" si="546"/>
        <v>7031.0290199368237</v>
      </c>
      <c r="M616" s="11">
        <v>120</v>
      </c>
      <c r="N616" s="11">
        <v>1</v>
      </c>
      <c r="O616" s="21">
        <f t="shared" si="547"/>
        <v>0.125041534971747</v>
      </c>
      <c r="P616" s="43">
        <f t="shared" si="542"/>
        <v>1.4640042575454214E-2</v>
      </c>
      <c r="Q616" s="141">
        <f t="shared" si="548"/>
        <v>30</v>
      </c>
      <c r="R616" s="43">
        <f t="shared" si="549"/>
        <v>0.37551689804453026</v>
      </c>
      <c r="S616" s="11">
        <v>90</v>
      </c>
    </row>
    <row r="617" spans="2:19" x14ac:dyDescent="0.25">
      <c r="B617" s="16">
        <v>8</v>
      </c>
      <c r="C617" s="11" t="s">
        <v>17</v>
      </c>
      <c r="D617" s="139"/>
      <c r="E617" s="10">
        <f t="shared" si="541"/>
        <v>0</v>
      </c>
      <c r="F617" s="134">
        <f t="shared" si="543"/>
        <v>4.45445561639084E-2</v>
      </c>
      <c r="G617" s="8">
        <f>IFERROR(VLOOKUP(B617,EFA!$AC$2:$AD$7,2,0),EFA!$AD$8)</f>
        <v>1.0319245803723991</v>
      </c>
      <c r="H617" s="24">
        <f>LGD!$D$8</f>
        <v>4.6364209605119888E-2</v>
      </c>
      <c r="I617" s="10">
        <f t="shared" si="544"/>
        <v>0</v>
      </c>
      <c r="J617" s="41">
        <f t="shared" si="545"/>
        <v>0.39338789901911059</v>
      </c>
      <c r="K617" s="274">
        <f t="shared" si="546"/>
        <v>0</v>
      </c>
      <c r="M617" s="11">
        <v>120</v>
      </c>
      <c r="N617" s="11">
        <v>1</v>
      </c>
      <c r="O617" s="21">
        <f t="shared" si="547"/>
        <v>0.125041534971747</v>
      </c>
      <c r="P617" s="43">
        <f t="shared" si="542"/>
        <v>1.4640042575454214E-2</v>
      </c>
      <c r="Q617" s="141">
        <f t="shared" si="548"/>
        <v>30</v>
      </c>
      <c r="R617" s="43">
        <f t="shared" si="549"/>
        <v>0.37551689804453026</v>
      </c>
      <c r="S617" s="11">
        <v>90</v>
      </c>
    </row>
    <row r="618" spans="2:19" x14ac:dyDescent="0.25">
      <c r="B618" s="16">
        <v>8</v>
      </c>
      <c r="C618" s="11" t="s">
        <v>18</v>
      </c>
      <c r="D618" s="139"/>
      <c r="E618" s="10" t="e">
        <f t="shared" si="541"/>
        <v>#N/A</v>
      </c>
      <c r="F618" s="134">
        <f t="shared" si="543"/>
        <v>4.45445561639084E-2</v>
      </c>
      <c r="G618" s="8">
        <f>IFERROR(VLOOKUP(B618,EFA!$AC$2:$AD$7,2,0),EFA!$AD$8)</f>
        <v>1.0319245803723991</v>
      </c>
      <c r="H618" s="24">
        <f>LGD!$D$9</f>
        <v>0.5</v>
      </c>
      <c r="I618" s="10" t="e">
        <f t="shared" si="544"/>
        <v>#N/A</v>
      </c>
      <c r="J618" s="41">
        <f t="shared" si="545"/>
        <v>0.39338789901911059</v>
      </c>
      <c r="K618" s="274" t="e">
        <f t="shared" si="546"/>
        <v>#N/A</v>
      </c>
      <c r="M618" s="11">
        <v>120</v>
      </c>
      <c r="N618" s="11">
        <v>1</v>
      </c>
      <c r="O618" s="21">
        <f t="shared" si="547"/>
        <v>0.125041534971747</v>
      </c>
      <c r="P618" s="43">
        <f t="shared" si="542"/>
        <v>1.4640042575454214E-2</v>
      </c>
      <c r="Q618" s="141">
        <f t="shared" si="548"/>
        <v>30</v>
      </c>
      <c r="R618" s="43">
        <f t="shared" si="549"/>
        <v>0.37551689804453026</v>
      </c>
      <c r="S618" s="11">
        <v>90</v>
      </c>
    </row>
    <row r="619" spans="2:19" x14ac:dyDescent="0.25">
      <c r="B619" s="16">
        <v>8</v>
      </c>
      <c r="C619" s="11" t="s">
        <v>19</v>
      </c>
      <c r="D619" s="139"/>
      <c r="E619" s="10">
        <f t="shared" si="541"/>
        <v>0</v>
      </c>
      <c r="F619" s="134">
        <f t="shared" si="543"/>
        <v>4.45445561639084E-2</v>
      </c>
      <c r="G619" s="8">
        <f>IFERROR(VLOOKUP(B619,EFA!$AC$2:$AD$7,2,0),EFA!$AD$8)</f>
        <v>1.0319245803723991</v>
      </c>
      <c r="H619" s="24">
        <f>LGD!$D$10</f>
        <v>0.4</v>
      </c>
      <c r="I619" s="10">
        <f t="shared" si="544"/>
        <v>0</v>
      </c>
      <c r="J619" s="41">
        <f t="shared" si="545"/>
        <v>0.39338789901911059</v>
      </c>
      <c r="K619" s="274">
        <f t="shared" si="546"/>
        <v>0</v>
      </c>
      <c r="M619" s="11">
        <v>120</v>
      </c>
      <c r="N619" s="11">
        <v>1</v>
      </c>
      <c r="O619" s="21">
        <f t="shared" si="547"/>
        <v>0.125041534971747</v>
      </c>
      <c r="P619" s="43">
        <f t="shared" si="542"/>
        <v>1.4640042575454214E-2</v>
      </c>
      <c r="Q619" s="141">
        <f t="shared" si="548"/>
        <v>30</v>
      </c>
      <c r="R619" s="43">
        <f t="shared" si="549"/>
        <v>0.37551689804453026</v>
      </c>
      <c r="S619" s="11">
        <v>90</v>
      </c>
    </row>
    <row r="620" spans="2:19" x14ac:dyDescent="0.25">
      <c r="B620" s="16">
        <v>8</v>
      </c>
      <c r="C620" s="11" t="s">
        <v>20</v>
      </c>
      <c r="D620" s="139"/>
      <c r="E620" s="10">
        <f t="shared" si="541"/>
        <v>-1.5020672788224027E-2</v>
      </c>
      <c r="F620" s="134">
        <f t="shared" si="543"/>
        <v>4.45445561639084E-2</v>
      </c>
      <c r="G620" s="8">
        <f>IFERROR(VLOOKUP(B620,EFA!$AC$2:$AD$7,2,0),EFA!$AD$8)</f>
        <v>1.0319245803723991</v>
      </c>
      <c r="H620" s="24">
        <f>LGD!$D$11</f>
        <v>0.6</v>
      </c>
      <c r="I620" s="10">
        <f t="shared" si="544"/>
        <v>-4.1426975679633164E-4</v>
      </c>
      <c r="J620" s="41">
        <f t="shared" si="545"/>
        <v>0.39338789901911059</v>
      </c>
      <c r="K620" s="274">
        <f t="shared" si="546"/>
        <v>-1.6296870925326681E-4</v>
      </c>
      <c r="M620" s="11">
        <v>120</v>
      </c>
      <c r="N620" s="11">
        <v>1</v>
      </c>
      <c r="O620" s="21">
        <f t="shared" si="547"/>
        <v>0.125041534971747</v>
      </c>
      <c r="P620" s="43">
        <f t="shared" si="542"/>
        <v>1.4640042575454214E-2</v>
      </c>
      <c r="Q620" s="141">
        <f t="shared" si="548"/>
        <v>30</v>
      </c>
      <c r="R620" s="43">
        <f t="shared" si="549"/>
        <v>0.37551689804453026</v>
      </c>
      <c r="S620" s="11">
        <v>90</v>
      </c>
    </row>
    <row r="621" spans="2:19" x14ac:dyDescent="0.25">
      <c r="B621" s="16"/>
      <c r="C621" s="68"/>
      <c r="D621" s="115"/>
      <c r="E621" s="115"/>
      <c r="F621" s="89"/>
      <c r="G621" s="112"/>
      <c r="H621" s="116"/>
      <c r="I621" s="115"/>
      <c r="J621" s="117"/>
      <c r="K621" s="115"/>
    </row>
    <row r="622" spans="2:19" x14ac:dyDescent="0.25">
      <c r="B622" t="s">
        <v>68</v>
      </c>
      <c r="C622" s="40" t="s">
        <v>9</v>
      </c>
      <c r="D622" s="40">
        <v>10</v>
      </c>
      <c r="E622" s="44" t="s">
        <v>26</v>
      </c>
      <c r="F622" s="44" t="s">
        <v>39</v>
      </c>
      <c r="G622" s="44" t="s">
        <v>27</v>
      </c>
      <c r="H622" s="44" t="s">
        <v>28</v>
      </c>
      <c r="I622" s="44" t="s">
        <v>29</v>
      </c>
      <c r="J622" s="44" t="s">
        <v>30</v>
      </c>
      <c r="K622" s="42" t="s">
        <v>31</v>
      </c>
      <c r="M622" s="42" t="s">
        <v>32</v>
      </c>
      <c r="N622" s="42" t="s">
        <v>33</v>
      </c>
      <c r="O622" s="42" t="s">
        <v>34</v>
      </c>
      <c r="P622" s="42" t="s">
        <v>35</v>
      </c>
      <c r="Q622" s="42" t="s">
        <v>36</v>
      </c>
      <c r="R622" s="42" t="s">
        <v>37</v>
      </c>
      <c r="S622" s="42" t="s">
        <v>38</v>
      </c>
    </row>
    <row r="623" spans="2:19" x14ac:dyDescent="0.25">
      <c r="B623" s="16">
        <v>9</v>
      </c>
      <c r="C623" s="11" t="s">
        <v>12</v>
      </c>
      <c r="D623" s="139"/>
      <c r="E623" s="10">
        <f t="shared" ref="E623:E631" si="550">D535*R623</f>
        <v>0</v>
      </c>
      <c r="F623" s="134">
        <f>$L$4-$K$4</f>
        <v>4.0997871954060239E-2</v>
      </c>
      <c r="G623" s="8">
        <f>IFERROR(VLOOKUP(B623,EFA!$AC$2:$AD$7,2,0),EFA!$AD$8)</f>
        <v>1.0319245803723991</v>
      </c>
      <c r="H623" s="24">
        <f>LGD!$D$3</f>
        <v>0</v>
      </c>
      <c r="I623" s="10">
        <f>E623*F623*G623*H623</f>
        <v>0</v>
      </c>
      <c r="J623" s="41">
        <f>1/((1+($O$16/12))^(M623-Q623))</f>
        <v>0.34737385585103475</v>
      </c>
      <c r="K623" s="274">
        <f>I623*J623</f>
        <v>0</v>
      </c>
      <c r="M623" s="11">
        <v>120</v>
      </c>
      <c r="N623" s="11">
        <v>1</v>
      </c>
      <c r="O623" s="21">
        <f>$O$16</f>
        <v>0.125041534971747</v>
      </c>
      <c r="P623" s="43">
        <f t="shared" ref="P623:P631" si="551">PMT(O623/12,M623,-N623,0,0)</f>
        <v>1.4640042575454214E-2</v>
      </c>
      <c r="Q623" s="141">
        <f>M623-S623</f>
        <v>18</v>
      </c>
      <c r="R623" s="43">
        <f>PV(O623/12,Q623,-P623,0,0)</f>
        <v>0.23915190713925621</v>
      </c>
      <c r="S623" s="11">
        <v>102</v>
      </c>
    </row>
    <row r="624" spans="2:19" x14ac:dyDescent="0.25">
      <c r="B624" s="16">
        <v>9</v>
      </c>
      <c r="C624" s="11" t="s">
        <v>13</v>
      </c>
      <c r="D624" s="139"/>
      <c r="E624" s="10">
        <f t="shared" si="550"/>
        <v>0</v>
      </c>
      <c r="F624" s="134">
        <f>$L$4-$K$4</f>
        <v>4.0997871954060239E-2</v>
      </c>
      <c r="G624" s="8">
        <f>IFERROR(VLOOKUP(B624,EFA!$AC$2:$AD$7,2,0),EFA!$AD$8)</f>
        <v>1.0319245803723991</v>
      </c>
      <c r="H624" s="24">
        <f>LGD!$D$4</f>
        <v>0.6</v>
      </c>
      <c r="I624" s="10">
        <f t="shared" ref="I624:I631" si="552">E624*F624*G624*H624</f>
        <v>0</v>
      </c>
      <c r="J624" s="41">
        <f t="shared" ref="J624:J631" si="553">1/((1+($O$16/12))^(M624-Q624))</f>
        <v>0.34737385585103475</v>
      </c>
      <c r="K624" s="274">
        <f t="shared" ref="K624:K631" si="554">I624*J624</f>
        <v>0</v>
      </c>
      <c r="M624" s="11">
        <v>120</v>
      </c>
      <c r="N624" s="11">
        <v>1</v>
      </c>
      <c r="O624" s="21">
        <f t="shared" ref="O624:O631" si="555">$O$16</f>
        <v>0.125041534971747</v>
      </c>
      <c r="P624" s="43">
        <f t="shared" si="551"/>
        <v>1.4640042575454214E-2</v>
      </c>
      <c r="Q624" s="141">
        <f t="shared" ref="Q624:Q631" si="556">M624-S624</f>
        <v>18</v>
      </c>
      <c r="R624" s="43">
        <f t="shared" ref="R624:R631" si="557"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14</v>
      </c>
      <c r="D625" s="139"/>
      <c r="E625" s="10">
        <f t="shared" si="550"/>
        <v>0</v>
      </c>
      <c r="F625" s="134">
        <f t="shared" ref="F625:F631" si="558">$L$4-$K$4</f>
        <v>4.0997871954060239E-2</v>
      </c>
      <c r="G625" s="8">
        <f>IFERROR(VLOOKUP(B625,EFA!$AC$2:$AD$7,2,0),EFA!$AD$8)</f>
        <v>1.0319245803723991</v>
      </c>
      <c r="H625" s="24">
        <f>LGD!$D$5</f>
        <v>0.10763423667737435</v>
      </c>
      <c r="I625" s="10">
        <f t="shared" si="552"/>
        <v>0</v>
      </c>
      <c r="J625" s="41">
        <f t="shared" si="553"/>
        <v>0.34737385585103475</v>
      </c>
      <c r="K625" s="274">
        <f t="shared" si="554"/>
        <v>0</v>
      </c>
      <c r="M625" s="11">
        <v>120</v>
      </c>
      <c r="N625" s="11">
        <v>1</v>
      </c>
      <c r="O625" s="21">
        <f t="shared" si="555"/>
        <v>0.125041534971747</v>
      </c>
      <c r="P625" s="43">
        <f t="shared" si="551"/>
        <v>1.4640042575454214E-2</v>
      </c>
      <c r="Q625" s="141">
        <f t="shared" si="556"/>
        <v>18</v>
      </c>
      <c r="R625" s="43">
        <f t="shared" si="557"/>
        <v>0.23915190713925621</v>
      </c>
      <c r="S625" s="11">
        <v>102</v>
      </c>
    </row>
    <row r="626" spans="2:19" x14ac:dyDescent="0.25">
      <c r="B626" s="16">
        <v>9</v>
      </c>
      <c r="C626" s="11" t="s">
        <v>15</v>
      </c>
      <c r="D626" s="139"/>
      <c r="E626" s="10">
        <f t="shared" si="550"/>
        <v>55807107.672728412</v>
      </c>
      <c r="F626" s="134">
        <f t="shared" si="558"/>
        <v>4.0997871954060239E-2</v>
      </c>
      <c r="G626" s="8">
        <f>IFERROR(VLOOKUP(B626,EFA!$AC$2:$AD$7,2,0),EFA!$AD$8)</f>
        <v>1.0319245803723991</v>
      </c>
      <c r="H626" s="24">
        <f>LGD!$D$6</f>
        <v>0.31756987991080204</v>
      </c>
      <c r="I626" s="10">
        <f t="shared" si="552"/>
        <v>749787.32032477413</v>
      </c>
      <c r="J626" s="41">
        <f t="shared" si="553"/>
        <v>0.34737385585103475</v>
      </c>
      <c r="K626" s="274">
        <f t="shared" si="554"/>
        <v>260456.5125294317</v>
      </c>
      <c r="M626" s="11">
        <v>120</v>
      </c>
      <c r="N626" s="11">
        <v>1</v>
      </c>
      <c r="O626" s="21">
        <f t="shared" si="555"/>
        <v>0.125041534971747</v>
      </c>
      <c r="P626" s="43">
        <f t="shared" si="551"/>
        <v>1.4640042575454214E-2</v>
      </c>
      <c r="Q626" s="141">
        <f t="shared" si="556"/>
        <v>18</v>
      </c>
      <c r="R626" s="43">
        <f t="shared" si="557"/>
        <v>0.23915190713925621</v>
      </c>
      <c r="S626" s="11">
        <v>102</v>
      </c>
    </row>
    <row r="627" spans="2:19" x14ac:dyDescent="0.25">
      <c r="B627" s="16">
        <v>9</v>
      </c>
      <c r="C627" s="11" t="s">
        <v>16</v>
      </c>
      <c r="D627" s="139"/>
      <c r="E627" s="10">
        <f t="shared" si="550"/>
        <v>700956.69591524627</v>
      </c>
      <c r="F627" s="134">
        <f t="shared" si="558"/>
        <v>4.0997871954060239E-2</v>
      </c>
      <c r="G627" s="8">
        <f>IFERROR(VLOOKUP(B627,EFA!$AC$2:$AD$7,2,0),EFA!$AD$8)</f>
        <v>1.0319245803723991</v>
      </c>
      <c r="H627" s="24">
        <f>LGD!$D$7</f>
        <v>0.35327139683478781</v>
      </c>
      <c r="I627" s="10">
        <f t="shared" si="552"/>
        <v>10476.324363307958</v>
      </c>
      <c r="J627" s="41">
        <f t="shared" si="553"/>
        <v>0.34737385585103475</v>
      </c>
      <c r="K627" s="274">
        <f t="shared" si="554"/>
        <v>3639.2011892284222</v>
      </c>
      <c r="M627" s="11">
        <v>120</v>
      </c>
      <c r="N627" s="11">
        <v>1</v>
      </c>
      <c r="O627" s="21">
        <f t="shared" si="555"/>
        <v>0.125041534971747</v>
      </c>
      <c r="P627" s="43">
        <f t="shared" si="551"/>
        <v>1.4640042575454214E-2</v>
      </c>
      <c r="Q627" s="141">
        <f t="shared" si="556"/>
        <v>18</v>
      </c>
      <c r="R627" s="43">
        <f t="shared" si="557"/>
        <v>0.23915190713925621</v>
      </c>
      <c r="S627" s="11">
        <v>102</v>
      </c>
    </row>
    <row r="628" spans="2:19" x14ac:dyDescent="0.25">
      <c r="B628" s="16">
        <v>9</v>
      </c>
      <c r="C628" s="11" t="s">
        <v>17</v>
      </c>
      <c r="D628" s="139"/>
      <c r="E628" s="10">
        <f t="shared" si="550"/>
        <v>0</v>
      </c>
      <c r="F628" s="134">
        <f t="shared" si="558"/>
        <v>4.0997871954060239E-2</v>
      </c>
      <c r="G628" s="8">
        <f>IFERROR(VLOOKUP(B628,EFA!$AC$2:$AD$7,2,0),EFA!$AD$8)</f>
        <v>1.0319245803723991</v>
      </c>
      <c r="H628" s="24">
        <f>LGD!$D$8</f>
        <v>4.6364209605119888E-2</v>
      </c>
      <c r="I628" s="10">
        <f t="shared" si="552"/>
        <v>0</v>
      </c>
      <c r="J628" s="41">
        <f t="shared" si="553"/>
        <v>0.34737385585103475</v>
      </c>
      <c r="K628" s="274">
        <f t="shared" si="554"/>
        <v>0</v>
      </c>
      <c r="M628" s="11">
        <v>120</v>
      </c>
      <c r="N628" s="11">
        <v>1</v>
      </c>
      <c r="O628" s="21">
        <f t="shared" si="555"/>
        <v>0.125041534971747</v>
      </c>
      <c r="P628" s="43">
        <f t="shared" si="551"/>
        <v>1.4640042575454214E-2</v>
      </c>
      <c r="Q628" s="141">
        <f t="shared" si="556"/>
        <v>18</v>
      </c>
      <c r="R628" s="43">
        <f t="shared" si="557"/>
        <v>0.23915190713925621</v>
      </c>
      <c r="S628" s="11">
        <v>102</v>
      </c>
    </row>
    <row r="629" spans="2:19" x14ac:dyDescent="0.25">
      <c r="B629" s="16">
        <v>9</v>
      </c>
      <c r="C629" s="11" t="s">
        <v>18</v>
      </c>
      <c r="D629" s="139"/>
      <c r="E629" s="10" t="e">
        <f t="shared" si="550"/>
        <v>#N/A</v>
      </c>
      <c r="F629" s="134">
        <f t="shared" si="558"/>
        <v>4.0997871954060239E-2</v>
      </c>
      <c r="G629" s="8">
        <f>IFERROR(VLOOKUP(B629,EFA!$AC$2:$AD$7,2,0),EFA!$AD$8)</f>
        <v>1.0319245803723991</v>
      </c>
      <c r="H629" s="24">
        <f>LGD!$D$9</f>
        <v>0.5</v>
      </c>
      <c r="I629" s="10" t="e">
        <f t="shared" si="552"/>
        <v>#N/A</v>
      </c>
      <c r="J629" s="41">
        <f t="shared" si="553"/>
        <v>0.34737385585103475</v>
      </c>
      <c r="K629" s="274" t="e">
        <f t="shared" si="554"/>
        <v>#N/A</v>
      </c>
      <c r="M629" s="11">
        <v>120</v>
      </c>
      <c r="N629" s="11">
        <v>1</v>
      </c>
      <c r="O629" s="21">
        <f t="shared" si="555"/>
        <v>0.125041534971747</v>
      </c>
      <c r="P629" s="43">
        <f t="shared" si="551"/>
        <v>1.4640042575454214E-2</v>
      </c>
      <c r="Q629" s="141">
        <f t="shared" si="556"/>
        <v>18</v>
      </c>
      <c r="R629" s="43">
        <f t="shared" si="557"/>
        <v>0.23915190713925621</v>
      </c>
      <c r="S629" s="11">
        <v>102</v>
      </c>
    </row>
    <row r="630" spans="2:19" x14ac:dyDescent="0.25">
      <c r="B630" s="16">
        <v>9</v>
      </c>
      <c r="C630" s="11" t="s">
        <v>19</v>
      </c>
      <c r="D630" s="139"/>
      <c r="E630" s="10">
        <f t="shared" si="550"/>
        <v>0</v>
      </c>
      <c r="F630" s="134">
        <f t="shared" si="558"/>
        <v>4.0997871954060239E-2</v>
      </c>
      <c r="G630" s="8">
        <f>IFERROR(VLOOKUP(B630,EFA!$AC$2:$AD$7,2,0),EFA!$AD$8)</f>
        <v>1.0319245803723991</v>
      </c>
      <c r="H630" s="24">
        <f>LGD!$D$10</f>
        <v>0.4</v>
      </c>
      <c r="I630" s="10">
        <f t="shared" si="552"/>
        <v>0</v>
      </c>
      <c r="J630" s="41">
        <f t="shared" si="553"/>
        <v>0.34737385585103475</v>
      </c>
      <c r="K630" s="274">
        <f t="shared" si="554"/>
        <v>0</v>
      </c>
      <c r="M630" s="11">
        <v>120</v>
      </c>
      <c r="N630" s="11">
        <v>1</v>
      </c>
      <c r="O630" s="21">
        <f t="shared" si="555"/>
        <v>0.125041534971747</v>
      </c>
      <c r="P630" s="43">
        <f t="shared" si="551"/>
        <v>1.4640042575454214E-2</v>
      </c>
      <c r="Q630" s="141">
        <f t="shared" si="556"/>
        <v>18</v>
      </c>
      <c r="R630" s="43">
        <f t="shared" si="557"/>
        <v>0.23915190713925621</v>
      </c>
      <c r="S630" s="11">
        <v>102</v>
      </c>
    </row>
    <row r="631" spans="2:19" x14ac:dyDescent="0.25">
      <c r="B631" s="16">
        <v>9</v>
      </c>
      <c r="C631" s="11" t="s">
        <v>20</v>
      </c>
      <c r="D631" s="139"/>
      <c r="E631" s="10">
        <f t="shared" si="550"/>
        <v>-9.5660742899312222E-3</v>
      </c>
      <c r="F631" s="134">
        <f t="shared" si="558"/>
        <v>4.0997871954060239E-2</v>
      </c>
      <c r="G631" s="8">
        <f>IFERROR(VLOOKUP(B631,EFA!$AC$2:$AD$7,2,0),EFA!$AD$8)</f>
        <v>1.0319245803723991</v>
      </c>
      <c r="H631" s="24">
        <f>LGD!$D$11</f>
        <v>0.6</v>
      </c>
      <c r="I631" s="10">
        <f t="shared" si="552"/>
        <v>-2.4282548889581899E-4</v>
      </c>
      <c r="J631" s="41">
        <f t="shared" si="553"/>
        <v>0.34737385585103475</v>
      </c>
      <c r="K631" s="274">
        <f t="shared" si="554"/>
        <v>-8.4351226376653269E-5</v>
      </c>
      <c r="M631" s="11">
        <v>120</v>
      </c>
      <c r="N631" s="11">
        <v>1</v>
      </c>
      <c r="O631" s="21">
        <f t="shared" si="555"/>
        <v>0.125041534971747</v>
      </c>
      <c r="P631" s="43">
        <f t="shared" si="551"/>
        <v>1.4640042575454214E-2</v>
      </c>
      <c r="Q631" s="141">
        <f t="shared" si="556"/>
        <v>18</v>
      </c>
      <c r="R631" s="43">
        <f t="shared" si="557"/>
        <v>0.23915190713925621</v>
      </c>
      <c r="S631" s="11">
        <v>102</v>
      </c>
    </row>
    <row r="632" spans="2:19" ht="15.75" thickBot="1" x14ac:dyDescent="0.3">
      <c r="B632" s="16"/>
      <c r="C632" s="51"/>
      <c r="D632" s="60"/>
      <c r="E632" s="60"/>
      <c r="F632" s="56"/>
      <c r="G632" s="57"/>
      <c r="H632" s="58"/>
      <c r="I632" s="60"/>
      <c r="J632" s="59"/>
      <c r="K632" s="60"/>
    </row>
    <row r="633" spans="2:19" x14ac:dyDescent="0.25">
      <c r="B633" t="s">
        <v>68</v>
      </c>
      <c r="C633" s="40" t="s">
        <v>9</v>
      </c>
      <c r="D633" s="40">
        <v>10</v>
      </c>
      <c r="E633" s="44" t="s">
        <v>26</v>
      </c>
      <c r="F633" s="44" t="s">
        <v>39</v>
      </c>
      <c r="G633" s="44" t="s">
        <v>27</v>
      </c>
      <c r="H633" s="44" t="s">
        <v>28</v>
      </c>
      <c r="I633" s="44" t="s">
        <v>29</v>
      </c>
      <c r="J633" s="44" t="s">
        <v>30</v>
      </c>
      <c r="K633" s="42" t="s">
        <v>31</v>
      </c>
      <c r="M633" s="42" t="s">
        <v>32</v>
      </c>
      <c r="N633" s="42" t="s">
        <v>33</v>
      </c>
      <c r="O633" s="42" t="s">
        <v>34</v>
      </c>
      <c r="P633" s="42" t="s">
        <v>35</v>
      </c>
      <c r="Q633" s="42" t="s">
        <v>36</v>
      </c>
      <c r="R633" s="42" t="s">
        <v>37</v>
      </c>
      <c r="S633" s="42" t="s">
        <v>38</v>
      </c>
    </row>
    <row r="634" spans="2:19" x14ac:dyDescent="0.25">
      <c r="B634" s="16">
        <v>10</v>
      </c>
      <c r="C634" s="11" t="s">
        <v>12</v>
      </c>
      <c r="D634" s="139"/>
      <c r="E634" s="10">
        <f t="shared" ref="E634:E642" si="559">D535*R634</f>
        <v>0</v>
      </c>
      <c r="F634" s="134">
        <f>$M$4-$L$4</f>
        <v>3.7733578455168892E-2</v>
      </c>
      <c r="G634" s="8">
        <f>IFERROR(VLOOKUP(B634,EFA!$AC$2:$AD$7,2,0),EFA!$AD$8)</f>
        <v>1.0319245803723991</v>
      </c>
      <c r="H634" s="24">
        <f>LGD!$D$3</f>
        <v>0</v>
      </c>
      <c r="I634" s="10">
        <f>E634*F634*G634*H634</f>
        <v>0</v>
      </c>
      <c r="J634" s="41">
        <f>1/((1+($O$16/12))^(M634-Q634))</f>
        <v>0.30674201222176745</v>
      </c>
      <c r="K634" s="274">
        <f>I634*J634</f>
        <v>0</v>
      </c>
      <c r="M634" s="11">
        <v>120</v>
      </c>
      <c r="N634" s="11">
        <v>1</v>
      </c>
      <c r="O634" s="21">
        <f>$O$16</f>
        <v>0.125041534971747</v>
      </c>
      <c r="P634" s="43">
        <f t="shared" ref="P634:P642" si="560">PMT(O634/12,M634,-N634,0,0)</f>
        <v>1.4640042575454214E-2</v>
      </c>
      <c r="Q634" s="141">
        <f>M634-S634</f>
        <v>6</v>
      </c>
      <c r="R634" s="43">
        <f>PV(O634/12,Q634,-P634,0,0)</f>
        <v>8.4723655362615821E-2</v>
      </c>
      <c r="S634" s="11">
        <v>114</v>
      </c>
    </row>
    <row r="635" spans="2:19" x14ac:dyDescent="0.25">
      <c r="B635" s="16">
        <v>10</v>
      </c>
      <c r="C635" s="11" t="s">
        <v>13</v>
      </c>
      <c r="D635" s="139"/>
      <c r="E635" s="10">
        <f t="shared" si="559"/>
        <v>0</v>
      </c>
      <c r="F635" s="134">
        <f t="shared" ref="F635:F642" si="561">$M$4-$L$4</f>
        <v>3.7733578455168892E-2</v>
      </c>
      <c r="G635" s="8">
        <f>IFERROR(VLOOKUP(B635,EFA!$AC$2:$AD$7,2,0),EFA!$AD$8)</f>
        <v>1.0319245803723991</v>
      </c>
      <c r="H635" s="24">
        <f>LGD!$D$4</f>
        <v>0.6</v>
      </c>
      <c r="I635" s="10">
        <f t="shared" ref="I635:I642" si="562">E635*F635*G635*H635</f>
        <v>0</v>
      </c>
      <c r="J635" s="41">
        <f t="shared" ref="J635:J642" si="563">1/((1+($O$16/12))^(M635-Q635))</f>
        <v>0.30674201222176745</v>
      </c>
      <c r="K635" s="274">
        <f t="shared" ref="K635:K642" si="564">I635*J635</f>
        <v>0</v>
      </c>
      <c r="M635" s="11">
        <v>120</v>
      </c>
      <c r="N635" s="11">
        <v>1</v>
      </c>
      <c r="O635" s="21">
        <f t="shared" ref="O635:O642" si="565">$O$16</f>
        <v>0.125041534971747</v>
      </c>
      <c r="P635" s="43">
        <f t="shared" si="560"/>
        <v>1.4640042575454214E-2</v>
      </c>
      <c r="Q635" s="141">
        <f t="shared" ref="Q635:Q642" si="566">M635-S635</f>
        <v>6</v>
      </c>
      <c r="R635" s="43">
        <f t="shared" ref="R635:R642" si="567"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14</v>
      </c>
      <c r="D636" s="139"/>
      <c r="E636" s="10">
        <f t="shared" si="559"/>
        <v>0</v>
      </c>
      <c r="F636" s="134">
        <f t="shared" si="561"/>
        <v>3.7733578455168892E-2</v>
      </c>
      <c r="G636" s="8">
        <f>IFERROR(VLOOKUP(B636,EFA!$AC$2:$AD$7,2,0),EFA!$AD$8)</f>
        <v>1.0319245803723991</v>
      </c>
      <c r="H636" s="24">
        <f>LGD!$D$5</f>
        <v>0.10763423667737435</v>
      </c>
      <c r="I636" s="10">
        <f t="shared" si="562"/>
        <v>0</v>
      </c>
      <c r="J636" s="41">
        <f t="shared" si="563"/>
        <v>0.30674201222176745</v>
      </c>
      <c r="K636" s="274">
        <f t="shared" si="564"/>
        <v>0</v>
      </c>
      <c r="M636" s="11">
        <v>120</v>
      </c>
      <c r="N636" s="11">
        <v>1</v>
      </c>
      <c r="O636" s="21">
        <f t="shared" si="565"/>
        <v>0.125041534971747</v>
      </c>
      <c r="P636" s="43">
        <f t="shared" si="560"/>
        <v>1.4640042575454214E-2</v>
      </c>
      <c r="Q636" s="141">
        <f t="shared" si="566"/>
        <v>6</v>
      </c>
      <c r="R636" s="43">
        <f t="shared" si="567"/>
        <v>8.4723655362615821E-2</v>
      </c>
      <c r="S636" s="11">
        <v>114</v>
      </c>
    </row>
    <row r="637" spans="2:19" x14ac:dyDescent="0.25">
      <c r="B637" s="16">
        <v>10</v>
      </c>
      <c r="C637" s="11" t="s">
        <v>15</v>
      </c>
      <c r="D637" s="139"/>
      <c r="E637" s="10">
        <f t="shared" si="559"/>
        <v>19770622.838878106</v>
      </c>
      <c r="F637" s="134">
        <f t="shared" si="561"/>
        <v>3.7733578455168892E-2</v>
      </c>
      <c r="G637" s="8">
        <f>IFERROR(VLOOKUP(B637,EFA!$AC$2:$AD$7,2,0),EFA!$AD$8)</f>
        <v>1.0319245803723991</v>
      </c>
      <c r="H637" s="24">
        <f>LGD!$D$6</f>
        <v>0.31756987991080204</v>
      </c>
      <c r="I637" s="10">
        <f t="shared" si="562"/>
        <v>244475.64851168258</v>
      </c>
      <c r="J637" s="41">
        <f t="shared" si="563"/>
        <v>0.30674201222176745</v>
      </c>
      <c r="K637" s="274">
        <f t="shared" si="564"/>
        <v>74990.952363695062</v>
      </c>
      <c r="M637" s="11">
        <v>120</v>
      </c>
      <c r="N637" s="11">
        <v>1</v>
      </c>
      <c r="O637" s="21">
        <f t="shared" si="565"/>
        <v>0.125041534971747</v>
      </c>
      <c r="P637" s="43">
        <f t="shared" si="560"/>
        <v>1.4640042575454214E-2</v>
      </c>
      <c r="Q637" s="141">
        <f t="shared" si="566"/>
        <v>6</v>
      </c>
      <c r="R637" s="43">
        <f t="shared" si="567"/>
        <v>8.4723655362615821E-2</v>
      </c>
      <c r="S637" s="11">
        <v>114</v>
      </c>
    </row>
    <row r="638" spans="2:19" x14ac:dyDescent="0.25">
      <c r="B638" s="16">
        <v>10</v>
      </c>
      <c r="C638" s="11" t="s">
        <v>16</v>
      </c>
      <c r="D638" s="139"/>
      <c r="E638" s="10">
        <f t="shared" si="559"/>
        <v>248325.90397976755</v>
      </c>
      <c r="F638" s="134">
        <f t="shared" si="561"/>
        <v>3.7733578455168892E-2</v>
      </c>
      <c r="G638" s="8">
        <f>IFERROR(VLOOKUP(B638,EFA!$AC$2:$AD$7,2,0),EFA!$AD$8)</f>
        <v>1.0319245803723991</v>
      </c>
      <c r="H638" s="24">
        <f>LGD!$D$7</f>
        <v>0.35327139683478781</v>
      </c>
      <c r="I638" s="10">
        <f t="shared" si="562"/>
        <v>3415.9102498946695</v>
      </c>
      <c r="J638" s="41">
        <f t="shared" si="563"/>
        <v>0.30674201222176745</v>
      </c>
      <c r="K638" s="274">
        <f t="shared" si="564"/>
        <v>1047.8031836216514</v>
      </c>
      <c r="M638" s="11">
        <v>120</v>
      </c>
      <c r="N638" s="11">
        <v>1</v>
      </c>
      <c r="O638" s="21">
        <f t="shared" si="565"/>
        <v>0.125041534971747</v>
      </c>
      <c r="P638" s="43">
        <f t="shared" si="560"/>
        <v>1.4640042575454214E-2</v>
      </c>
      <c r="Q638" s="141">
        <f t="shared" si="566"/>
        <v>6</v>
      </c>
      <c r="R638" s="43">
        <f t="shared" si="567"/>
        <v>8.4723655362615821E-2</v>
      </c>
      <c r="S638" s="11">
        <v>114</v>
      </c>
    </row>
    <row r="639" spans="2:19" x14ac:dyDescent="0.25">
      <c r="B639" s="16">
        <v>10</v>
      </c>
      <c r="C639" s="11" t="s">
        <v>17</v>
      </c>
      <c r="D639" s="139"/>
      <c r="E639" s="10">
        <f t="shared" si="559"/>
        <v>0</v>
      </c>
      <c r="F639" s="134">
        <f t="shared" si="561"/>
        <v>3.7733578455168892E-2</v>
      </c>
      <c r="G639" s="8">
        <f>IFERROR(VLOOKUP(B639,EFA!$AC$2:$AD$7,2,0),EFA!$AD$8)</f>
        <v>1.0319245803723991</v>
      </c>
      <c r="H639" s="24">
        <f>LGD!$D$8</f>
        <v>4.6364209605119888E-2</v>
      </c>
      <c r="I639" s="10">
        <f t="shared" si="562"/>
        <v>0</v>
      </c>
      <c r="J639" s="41">
        <f t="shared" si="563"/>
        <v>0.30674201222176745</v>
      </c>
      <c r="K639" s="274">
        <f t="shared" si="564"/>
        <v>0</v>
      </c>
      <c r="M639" s="11">
        <v>120</v>
      </c>
      <c r="N639" s="11">
        <v>1</v>
      </c>
      <c r="O639" s="21">
        <f t="shared" si="565"/>
        <v>0.125041534971747</v>
      </c>
      <c r="P639" s="43">
        <f t="shared" si="560"/>
        <v>1.4640042575454214E-2</v>
      </c>
      <c r="Q639" s="141">
        <f t="shared" si="566"/>
        <v>6</v>
      </c>
      <c r="R639" s="43">
        <f t="shared" si="567"/>
        <v>8.4723655362615821E-2</v>
      </c>
      <c r="S639" s="11">
        <v>114</v>
      </c>
    </row>
    <row r="640" spans="2:19" x14ac:dyDescent="0.25">
      <c r="B640" s="16">
        <v>10</v>
      </c>
      <c r="C640" s="11" t="s">
        <v>18</v>
      </c>
      <c r="D640" s="139"/>
      <c r="E640" s="10" t="e">
        <f t="shared" si="559"/>
        <v>#N/A</v>
      </c>
      <c r="F640" s="134">
        <f t="shared" si="561"/>
        <v>3.7733578455168892E-2</v>
      </c>
      <c r="G640" s="8">
        <f>IFERROR(VLOOKUP(B640,EFA!$AC$2:$AD$7,2,0),EFA!$AD$8)</f>
        <v>1.0319245803723991</v>
      </c>
      <c r="H640" s="24">
        <f>LGD!$D$9</f>
        <v>0.5</v>
      </c>
      <c r="I640" s="10" t="e">
        <f t="shared" si="562"/>
        <v>#N/A</v>
      </c>
      <c r="J640" s="41">
        <f t="shared" si="563"/>
        <v>0.30674201222176745</v>
      </c>
      <c r="K640" s="274" t="e">
        <f t="shared" si="564"/>
        <v>#N/A</v>
      </c>
      <c r="M640" s="11">
        <v>120</v>
      </c>
      <c r="N640" s="11">
        <v>1</v>
      </c>
      <c r="O640" s="21">
        <f t="shared" si="565"/>
        <v>0.125041534971747</v>
      </c>
      <c r="P640" s="43">
        <f t="shared" si="560"/>
        <v>1.4640042575454214E-2</v>
      </c>
      <c r="Q640" s="141">
        <f t="shared" si="566"/>
        <v>6</v>
      </c>
      <c r="R640" s="43">
        <f t="shared" si="567"/>
        <v>8.4723655362615821E-2</v>
      </c>
      <c r="S640" s="11">
        <v>114</v>
      </c>
    </row>
    <row r="641" spans="2:19" x14ac:dyDescent="0.25">
      <c r="B641" s="16">
        <v>10</v>
      </c>
      <c r="C641" s="11" t="s">
        <v>19</v>
      </c>
      <c r="D641" s="139"/>
      <c r="E641" s="10">
        <f t="shared" si="559"/>
        <v>0</v>
      </c>
      <c r="F641" s="134">
        <f t="shared" si="561"/>
        <v>3.7733578455168892E-2</v>
      </c>
      <c r="G641" s="8">
        <f>IFERROR(VLOOKUP(B641,EFA!$AC$2:$AD$7,2,0),EFA!$AD$8)</f>
        <v>1.0319245803723991</v>
      </c>
      <c r="H641" s="24">
        <f>LGD!$D$10</f>
        <v>0.4</v>
      </c>
      <c r="I641" s="10">
        <f t="shared" si="562"/>
        <v>0</v>
      </c>
      <c r="J641" s="41">
        <f t="shared" si="563"/>
        <v>0.30674201222176745</v>
      </c>
      <c r="K641" s="274">
        <f t="shared" si="564"/>
        <v>0</v>
      </c>
      <c r="M641" s="11">
        <v>120</v>
      </c>
      <c r="N641" s="11">
        <v>1</v>
      </c>
      <c r="O641" s="21">
        <f t="shared" si="565"/>
        <v>0.125041534971747</v>
      </c>
      <c r="P641" s="43">
        <f t="shared" si="560"/>
        <v>1.4640042575454214E-2</v>
      </c>
      <c r="Q641" s="141">
        <f t="shared" si="566"/>
        <v>6</v>
      </c>
      <c r="R641" s="43">
        <f t="shared" si="567"/>
        <v>8.4723655362615821E-2</v>
      </c>
      <c r="S641" s="11">
        <v>114</v>
      </c>
    </row>
    <row r="642" spans="2:19" x14ac:dyDescent="0.25">
      <c r="B642" s="16">
        <v>10</v>
      </c>
      <c r="C642" s="11" t="s">
        <v>20</v>
      </c>
      <c r="D642" s="139"/>
      <c r="E642" s="10">
        <f t="shared" si="559"/>
        <v>-3.3889455075153596E-3</v>
      </c>
      <c r="F642" s="134">
        <f t="shared" si="561"/>
        <v>3.7733578455168892E-2</v>
      </c>
      <c r="G642" s="8">
        <f>IFERROR(VLOOKUP(B642,EFA!$AC$2:$AD$7,2,0),EFA!$AD$8)</f>
        <v>1.0319245803723991</v>
      </c>
      <c r="H642" s="24">
        <f>LGD!$D$11</f>
        <v>0.6</v>
      </c>
      <c r="I642" s="10">
        <f t="shared" si="562"/>
        <v>-7.917567724039068E-5</v>
      </c>
      <c r="J642" s="41">
        <f t="shared" si="563"/>
        <v>0.30674201222176745</v>
      </c>
      <c r="K642" s="274">
        <f t="shared" si="564"/>
        <v>-2.4286506555738634E-5</v>
      </c>
      <c r="M642" s="11">
        <v>120</v>
      </c>
      <c r="N642" s="11">
        <v>1</v>
      </c>
      <c r="O642" s="21">
        <f t="shared" si="565"/>
        <v>0.125041534971747</v>
      </c>
      <c r="P642" s="43">
        <f t="shared" si="560"/>
        <v>1.4640042575454214E-2</v>
      </c>
      <c r="Q642" s="141">
        <f t="shared" si="566"/>
        <v>6</v>
      </c>
      <c r="R642" s="43">
        <f t="shared" si="567"/>
        <v>8.4723655362615821E-2</v>
      </c>
      <c r="S642" s="11">
        <v>114</v>
      </c>
    </row>
    <row r="643" spans="2:19" s="242" customFormat="1" x14ac:dyDescent="0.25">
      <c r="C643" s="249"/>
      <c r="D643" s="252"/>
      <c r="E643" s="252"/>
      <c r="F643" s="250"/>
      <c r="G643" s="253"/>
      <c r="H643" s="254"/>
      <c r="I643" s="252"/>
      <c r="J643" s="255"/>
      <c r="K643" s="252"/>
    </row>
    <row r="644" spans="2:19" x14ac:dyDescent="0.25">
      <c r="B644" t="s">
        <v>68</v>
      </c>
      <c r="C644" s="40" t="s">
        <v>9</v>
      </c>
      <c r="D644" s="40">
        <v>11</v>
      </c>
      <c r="E644" s="44" t="s">
        <v>26</v>
      </c>
      <c r="F644" s="44" t="s">
        <v>39</v>
      </c>
      <c r="G644" s="44" t="s">
        <v>27</v>
      </c>
      <c r="H644" s="44" t="s">
        <v>28</v>
      </c>
      <c r="I644" s="44" t="s">
        <v>29</v>
      </c>
      <c r="J644" s="44" t="s">
        <v>30</v>
      </c>
      <c r="K644" s="42" t="s">
        <v>31</v>
      </c>
      <c r="M644" s="42" t="s">
        <v>32</v>
      </c>
      <c r="N644" s="42" t="s">
        <v>33</v>
      </c>
      <c r="O644" s="42" t="s">
        <v>34</v>
      </c>
      <c r="P644" s="42" t="s">
        <v>35</v>
      </c>
      <c r="Q644" s="42" t="s">
        <v>36</v>
      </c>
      <c r="R644" s="42" t="s">
        <v>37</v>
      </c>
      <c r="S644" s="42" t="s">
        <v>38</v>
      </c>
    </row>
    <row r="645" spans="2:19" x14ac:dyDescent="0.25">
      <c r="B645" s="16">
        <v>1</v>
      </c>
      <c r="C645" s="11" t="s">
        <v>12</v>
      </c>
      <c r="D645" s="138">
        <f>'0 days'!$K$15+'0-30 days'!$K$15+'31-60 days'!$K$15</f>
        <v>0</v>
      </c>
      <c r="E645" s="10">
        <f>D645*R645</f>
        <v>0</v>
      </c>
      <c r="F645" s="134">
        <f>$D$4</f>
        <v>7.9621047222867447E-2</v>
      </c>
      <c r="G645" s="8">
        <f>IFERROR(VLOOKUP(B645,EFA!$AC$2:$AD$7,2,0),EFA!$AD$8)</f>
        <v>1.1479621662027979</v>
      </c>
      <c r="H645" s="24">
        <f>LGD!$D$3</f>
        <v>0</v>
      </c>
      <c r="I645" s="10">
        <f>E645*F645*G645*H645</f>
        <v>0</v>
      </c>
      <c r="J645" s="41">
        <f>1/((1+($O$16/12))^(M645-Q645))</f>
        <v>0.93969748915028861</v>
      </c>
      <c r="K645" s="274">
        <f>I645*J645</f>
        <v>0</v>
      </c>
      <c r="M645" s="11">
        <v>132</v>
      </c>
      <c r="N645" s="11">
        <v>1</v>
      </c>
      <c r="O645" s="21">
        <f>$O$16</f>
        <v>0.125041534971747</v>
      </c>
      <c r="P645" s="43">
        <f t="shared" ref="P645:P653" si="568">PMT(O645/12,M645,-N645,0,0)</f>
        <v>1.3977913926910139E-2</v>
      </c>
      <c r="Q645" s="141">
        <f>M645-S645</f>
        <v>126</v>
      </c>
      <c r="R645" s="43">
        <f>PV(O645/12,Q645,-P645,0,0)</f>
        <v>0.97808940849094383</v>
      </c>
      <c r="S645" s="11">
        <v>6</v>
      </c>
    </row>
    <row r="646" spans="2:19" x14ac:dyDescent="0.25">
      <c r="B646" s="16">
        <v>1</v>
      </c>
      <c r="C646" s="11" t="s">
        <v>13</v>
      </c>
      <c r="D646" s="138">
        <f>'0 days'!$J$15+'0-30 days'!$J$15+'31-60 days'!$J$15</f>
        <v>0</v>
      </c>
      <c r="E646" s="10">
        <f t="shared" ref="E646:E653" si="569">D646*R646</f>
        <v>0</v>
      </c>
      <c r="F646" s="134">
        <f t="shared" ref="F646:F653" si="570">$D$4</f>
        <v>7.9621047222867447E-2</v>
      </c>
      <c r="G646" s="8">
        <f>IFERROR(VLOOKUP(B646,EFA!$AC$2:$AD$7,2,0),EFA!$AD$8)</f>
        <v>1.1479621662027979</v>
      </c>
      <c r="H646" s="24">
        <f>LGD!$D$4</f>
        <v>0.6</v>
      </c>
      <c r="I646" s="10">
        <f t="shared" ref="I646:I653" si="571">E646*F646*G646*H646</f>
        <v>0</v>
      </c>
      <c r="J646" s="41">
        <f t="shared" ref="J646:J653" si="572">1/((1+($O$16/12))^(M646-Q646))</f>
        <v>0.93969748915028861</v>
      </c>
      <c r="K646" s="274">
        <f t="shared" ref="K646:K653" si="573">I646*J646</f>
        <v>0</v>
      </c>
      <c r="M646" s="11">
        <v>132</v>
      </c>
      <c r="N646" s="11">
        <v>1</v>
      </c>
      <c r="O646" s="21">
        <f t="shared" ref="O646:O653" si="574">$O$16</f>
        <v>0.125041534971747</v>
      </c>
      <c r="P646" s="43">
        <f t="shared" si="568"/>
        <v>1.3977913926910139E-2</v>
      </c>
      <c r="Q646" s="141">
        <f t="shared" ref="Q646:Q653" si="575">M646-S646</f>
        <v>126</v>
      </c>
      <c r="R646" s="43">
        <f t="shared" ref="R646:R653" si="576"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14</v>
      </c>
      <c r="D647" s="138">
        <f>'0 days'!$I$15+'0-30 days'!$I$15+'31-60 days'!$I$15</f>
        <v>0</v>
      </c>
      <c r="E647" s="10">
        <f t="shared" si="569"/>
        <v>0</v>
      </c>
      <c r="F647" s="134">
        <f t="shared" si="570"/>
        <v>7.9621047222867447E-2</v>
      </c>
      <c r="G647" s="8">
        <f>IFERROR(VLOOKUP(B647,EFA!$AC$2:$AD$7,2,0),EFA!$AD$8)</f>
        <v>1.1479621662027979</v>
      </c>
      <c r="H647" s="24">
        <f>LGD!$D$5</f>
        <v>0.10763423667737435</v>
      </c>
      <c r="I647" s="10">
        <f t="shared" si="571"/>
        <v>0</v>
      </c>
      <c r="J647" s="41">
        <f t="shared" si="572"/>
        <v>0.93969748915028861</v>
      </c>
      <c r="K647" s="274">
        <f t="shared" si="573"/>
        <v>0</v>
      </c>
      <c r="M647" s="11">
        <v>132</v>
      </c>
      <c r="N647" s="11">
        <v>1</v>
      </c>
      <c r="O647" s="21">
        <f t="shared" si="574"/>
        <v>0.125041534971747</v>
      </c>
      <c r="P647" s="43">
        <f t="shared" si="568"/>
        <v>1.3977913926910139E-2</v>
      </c>
      <c r="Q647" s="141">
        <f t="shared" si="575"/>
        <v>126</v>
      </c>
      <c r="R647" s="43">
        <f t="shared" si="576"/>
        <v>0.97808940849094383</v>
      </c>
      <c r="S647" s="11">
        <v>6</v>
      </c>
    </row>
    <row r="648" spans="2:19" x14ac:dyDescent="0.25">
      <c r="B648" s="16">
        <v>1</v>
      </c>
      <c r="C648" s="11" t="s">
        <v>15</v>
      </c>
      <c r="D648" s="138">
        <f>'0 days'!$G$15+'0-30 days'!$G$15+'31-60 days'!$G$15</f>
        <v>0</v>
      </c>
      <c r="E648" s="10">
        <f t="shared" si="569"/>
        <v>0</v>
      </c>
      <c r="F648" s="134">
        <f t="shared" si="570"/>
        <v>7.9621047222867447E-2</v>
      </c>
      <c r="G648" s="8">
        <f>IFERROR(VLOOKUP(B648,EFA!$AC$2:$AD$7,2,0),EFA!$AD$8)</f>
        <v>1.1479621662027979</v>
      </c>
      <c r="H648" s="24">
        <f>LGD!$D$6</f>
        <v>0.31756987991080204</v>
      </c>
      <c r="I648" s="10">
        <f t="shared" si="571"/>
        <v>0</v>
      </c>
      <c r="J648" s="41">
        <f t="shared" si="572"/>
        <v>0.93969748915028861</v>
      </c>
      <c r="K648" s="274">
        <f t="shared" si="573"/>
        <v>0</v>
      </c>
      <c r="M648" s="11">
        <v>132</v>
      </c>
      <c r="N648" s="11">
        <v>1</v>
      </c>
      <c r="O648" s="21">
        <f t="shared" si="574"/>
        <v>0.125041534971747</v>
      </c>
      <c r="P648" s="43">
        <f t="shared" si="568"/>
        <v>1.3977913926910139E-2</v>
      </c>
      <c r="Q648" s="141">
        <f t="shared" si="575"/>
        <v>126</v>
      </c>
      <c r="R648" s="43">
        <f t="shared" si="576"/>
        <v>0.97808940849094383</v>
      </c>
      <c r="S648" s="11">
        <v>6</v>
      </c>
    </row>
    <row r="649" spans="2:19" x14ac:dyDescent="0.25">
      <c r="B649" s="16">
        <v>1</v>
      </c>
      <c r="C649" s="11" t="s">
        <v>16</v>
      </c>
      <c r="D649" s="138">
        <f>'0 days'!$H$15+'0-30 days'!$H$15+'31-60 days'!$H$15</f>
        <v>0</v>
      </c>
      <c r="E649" s="10">
        <f t="shared" si="569"/>
        <v>0</v>
      </c>
      <c r="F649" s="134">
        <f t="shared" si="570"/>
        <v>7.9621047222867447E-2</v>
      </c>
      <c r="G649" s="8">
        <f>IFERROR(VLOOKUP(B649,EFA!$AC$2:$AD$7,2,0),EFA!$AD$8)</f>
        <v>1.1479621662027979</v>
      </c>
      <c r="H649" s="24">
        <f>LGD!$D$7</f>
        <v>0.35327139683478781</v>
      </c>
      <c r="I649" s="10">
        <f t="shared" si="571"/>
        <v>0</v>
      </c>
      <c r="J649" s="41">
        <f t="shared" si="572"/>
        <v>0.93969748915028861</v>
      </c>
      <c r="K649" s="274">
        <f t="shared" si="573"/>
        <v>0</v>
      </c>
      <c r="M649" s="11">
        <v>132</v>
      </c>
      <c r="N649" s="11">
        <v>1</v>
      </c>
      <c r="O649" s="21">
        <f t="shared" si="574"/>
        <v>0.125041534971747</v>
      </c>
      <c r="P649" s="43">
        <f t="shared" si="568"/>
        <v>1.3977913926910139E-2</v>
      </c>
      <c r="Q649" s="141">
        <f t="shared" si="575"/>
        <v>126</v>
      </c>
      <c r="R649" s="43">
        <f t="shared" si="576"/>
        <v>0.97808940849094383</v>
      </c>
      <c r="S649" s="11">
        <v>6</v>
      </c>
    </row>
    <row r="650" spans="2:19" x14ac:dyDescent="0.25">
      <c r="B650" s="16">
        <v>1</v>
      </c>
      <c r="C650" s="11" t="s">
        <v>17</v>
      </c>
      <c r="D650" s="138">
        <f>'0 days'!$C$15+'0-30 days'!$C$15+'31-60 days'!$C$15</f>
        <v>0</v>
      </c>
      <c r="E650" s="10">
        <f t="shared" si="569"/>
        <v>0</v>
      </c>
      <c r="F650" s="134">
        <f t="shared" si="570"/>
        <v>7.9621047222867447E-2</v>
      </c>
      <c r="G650" s="8">
        <f>IFERROR(VLOOKUP(B650,EFA!$AC$2:$AD$7,2,0),EFA!$AD$8)</f>
        <v>1.1479621662027979</v>
      </c>
      <c r="H650" s="24">
        <f>LGD!$D$8</f>
        <v>4.6364209605119888E-2</v>
      </c>
      <c r="I650" s="10">
        <f t="shared" si="571"/>
        <v>0</v>
      </c>
      <c r="J650" s="41">
        <f t="shared" si="572"/>
        <v>0.93969748915028861</v>
      </c>
      <c r="K650" s="274">
        <f t="shared" si="573"/>
        <v>0</v>
      </c>
      <c r="M650" s="11">
        <v>132</v>
      </c>
      <c r="N650" s="11">
        <v>1</v>
      </c>
      <c r="O650" s="21">
        <f t="shared" si="574"/>
        <v>0.125041534971747</v>
      </c>
      <c r="P650" s="43">
        <f t="shared" si="568"/>
        <v>1.3977913926910139E-2</v>
      </c>
      <c r="Q650" s="141">
        <f t="shared" si="575"/>
        <v>126</v>
      </c>
      <c r="R650" s="43">
        <f t="shared" si="576"/>
        <v>0.97808940849094383</v>
      </c>
      <c r="S650" s="11">
        <v>6</v>
      </c>
    </row>
    <row r="651" spans="2:19" x14ac:dyDescent="0.25">
      <c r="B651" s="16">
        <v>1</v>
      </c>
      <c r="C651" s="11" t="s">
        <v>18</v>
      </c>
      <c r="D651" s="138" t="e">
        <f>'0 days'!$F$15+'0-30 days'!$F$15+'31-60 days'!$F$15</f>
        <v>#N/A</v>
      </c>
      <c r="E651" s="10" t="e">
        <f t="shared" si="569"/>
        <v>#N/A</v>
      </c>
      <c r="F651" s="134">
        <f t="shared" si="570"/>
        <v>7.9621047222867447E-2</v>
      </c>
      <c r="G651" s="8">
        <f>IFERROR(VLOOKUP(B651,EFA!$AC$2:$AD$7,2,0),EFA!$AD$8)</f>
        <v>1.1479621662027979</v>
      </c>
      <c r="H651" s="24">
        <f>LGD!$D$9</f>
        <v>0.5</v>
      </c>
      <c r="I651" s="10" t="e">
        <f t="shared" si="571"/>
        <v>#N/A</v>
      </c>
      <c r="J651" s="41">
        <f t="shared" si="572"/>
        <v>0.93969748915028861</v>
      </c>
      <c r="K651" s="274" t="e">
        <f t="shared" si="573"/>
        <v>#N/A</v>
      </c>
      <c r="M651" s="11">
        <v>132</v>
      </c>
      <c r="N651" s="11">
        <v>1</v>
      </c>
      <c r="O651" s="21">
        <f t="shared" si="574"/>
        <v>0.125041534971747</v>
      </c>
      <c r="P651" s="43">
        <f t="shared" si="568"/>
        <v>1.3977913926910139E-2</v>
      </c>
      <c r="Q651" s="141">
        <f t="shared" si="575"/>
        <v>126</v>
      </c>
      <c r="R651" s="43">
        <f t="shared" si="576"/>
        <v>0.97808940849094383</v>
      </c>
      <c r="S651" s="11">
        <v>6</v>
      </c>
    </row>
    <row r="652" spans="2:19" x14ac:dyDescent="0.25">
      <c r="B652" s="16">
        <v>1</v>
      </c>
      <c r="C652" s="11" t="s">
        <v>19</v>
      </c>
      <c r="D652" s="138">
        <f>'0 days'!$E$15+'0-30 days'!$E$15+'31-60 days'!$E$15</f>
        <v>0</v>
      </c>
      <c r="E652" s="10">
        <f t="shared" si="569"/>
        <v>0</v>
      </c>
      <c r="F652" s="134">
        <f t="shared" si="570"/>
        <v>7.9621047222867447E-2</v>
      </c>
      <c r="G652" s="8">
        <f>IFERROR(VLOOKUP(B652,EFA!$AC$2:$AD$7,2,0),EFA!$AD$8)</f>
        <v>1.1479621662027979</v>
      </c>
      <c r="H652" s="24">
        <f>LGD!$D$10</f>
        <v>0.4</v>
      </c>
      <c r="I652" s="10">
        <f t="shared" si="571"/>
        <v>0</v>
      </c>
      <c r="J652" s="41">
        <f t="shared" si="572"/>
        <v>0.93969748915028861</v>
      </c>
      <c r="K652" s="274">
        <f t="shared" si="573"/>
        <v>0</v>
      </c>
      <c r="M652" s="11">
        <v>132</v>
      </c>
      <c r="N652" s="11">
        <v>1</v>
      </c>
      <c r="O652" s="21">
        <f t="shared" si="574"/>
        <v>0.125041534971747</v>
      </c>
      <c r="P652" s="43">
        <f t="shared" si="568"/>
        <v>1.3977913926910139E-2</v>
      </c>
      <c r="Q652" s="141">
        <f t="shared" si="575"/>
        <v>126</v>
      </c>
      <c r="R652" s="43">
        <f t="shared" si="576"/>
        <v>0.97808940849094383</v>
      </c>
      <c r="S652" s="11">
        <v>6</v>
      </c>
    </row>
    <row r="653" spans="2:19" x14ac:dyDescent="0.25">
      <c r="B653" s="16">
        <v>1</v>
      </c>
      <c r="C653" s="11" t="s">
        <v>20</v>
      </c>
      <c r="D653" s="138">
        <f>'0 days'!$L$15+'0-30 days'!$L$15+'31-60 days'!$L$15</f>
        <v>0</v>
      </c>
      <c r="E653" s="10">
        <f t="shared" si="569"/>
        <v>0</v>
      </c>
      <c r="F653" s="134">
        <f t="shared" si="570"/>
        <v>7.9621047222867447E-2</v>
      </c>
      <c r="G653" s="8">
        <f>IFERROR(VLOOKUP(B653,EFA!$AC$2:$AD$7,2,0),EFA!$AD$8)</f>
        <v>1.1479621662027979</v>
      </c>
      <c r="H653" s="24">
        <f>LGD!$D$11</f>
        <v>0.6</v>
      </c>
      <c r="I653" s="10">
        <f t="shared" si="571"/>
        <v>0</v>
      </c>
      <c r="J653" s="41">
        <f t="shared" si="572"/>
        <v>0.93969748915028861</v>
      </c>
      <c r="K653" s="274">
        <f t="shared" si="573"/>
        <v>0</v>
      </c>
      <c r="M653" s="11">
        <v>132</v>
      </c>
      <c r="N653" s="11">
        <v>1</v>
      </c>
      <c r="O653" s="21">
        <f t="shared" si="574"/>
        <v>0.125041534971747</v>
      </c>
      <c r="P653" s="43">
        <f t="shared" si="568"/>
        <v>1.3977913926910139E-2</v>
      </c>
      <c r="Q653" s="141">
        <f t="shared" si="575"/>
        <v>126</v>
      </c>
      <c r="R653" s="43">
        <f t="shared" si="576"/>
        <v>0.97808940849094383</v>
      </c>
      <c r="S653" s="11">
        <v>6</v>
      </c>
    </row>
    <row r="654" spans="2:19" x14ac:dyDescent="0.25">
      <c r="B654" s="16"/>
      <c r="C654" s="83"/>
      <c r="D654" s="84"/>
      <c r="E654" s="84"/>
      <c r="F654" s="85"/>
      <c r="G654" s="86"/>
      <c r="H654" s="87"/>
      <c r="I654" s="84"/>
      <c r="J654" s="88"/>
      <c r="K654" s="84"/>
      <c r="M654" s="68"/>
      <c r="N654" s="68"/>
      <c r="O654" s="89"/>
      <c r="P654" s="90"/>
      <c r="Q654" s="68"/>
      <c r="R654" s="90"/>
      <c r="S654" s="68"/>
    </row>
    <row r="655" spans="2:19" x14ac:dyDescent="0.25">
      <c r="B655" t="s">
        <v>68</v>
      </c>
      <c r="C655" s="40" t="s">
        <v>9</v>
      </c>
      <c r="D655" s="40">
        <v>11</v>
      </c>
      <c r="E655" s="44" t="s">
        <v>26</v>
      </c>
      <c r="F655" s="44" t="s">
        <v>39</v>
      </c>
      <c r="G655" s="44" t="s">
        <v>27</v>
      </c>
      <c r="H655" s="44" t="s">
        <v>28</v>
      </c>
      <c r="I655" s="44" t="s">
        <v>29</v>
      </c>
      <c r="J655" s="44" t="s">
        <v>30</v>
      </c>
      <c r="K655" s="42" t="s">
        <v>31</v>
      </c>
      <c r="M655" s="42" t="s">
        <v>32</v>
      </c>
      <c r="N655" s="42" t="s">
        <v>33</v>
      </c>
      <c r="O655" s="42" t="s">
        <v>34</v>
      </c>
      <c r="P655" s="42" t="s">
        <v>35</v>
      </c>
      <c r="Q655" s="42" t="s">
        <v>36</v>
      </c>
      <c r="R655" s="42" t="s">
        <v>37</v>
      </c>
      <c r="S655" s="42" t="s">
        <v>38</v>
      </c>
    </row>
    <row r="656" spans="2:19" x14ac:dyDescent="0.25">
      <c r="B656" s="16">
        <v>2</v>
      </c>
      <c r="C656" s="11" t="s">
        <v>12</v>
      </c>
      <c r="D656" s="139"/>
      <c r="E656" s="10">
        <f>D645*R656</f>
        <v>0</v>
      </c>
      <c r="F656" s="134">
        <f>$E$4-$D$4</f>
        <v>2.6741122003578519E-2</v>
      </c>
      <c r="G656" s="8">
        <f>IFERROR(VLOOKUP(B656,EFA!$AC$2:$AD$7,2,0),EFA!$AD$8)</f>
        <v>1.0690110110560367</v>
      </c>
      <c r="H656" s="24">
        <f>LGD!$D$3</f>
        <v>0</v>
      </c>
      <c r="I656" s="10">
        <f>E656*F656*G656*H656</f>
        <v>0</v>
      </c>
      <c r="J656" s="41">
        <f>1/((1+($O$16/12))^(M656-Q656))</f>
        <v>0.82978236227803737</v>
      </c>
      <c r="K656" s="274">
        <f>I656*J656</f>
        <v>0</v>
      </c>
      <c r="M656" s="11">
        <v>132</v>
      </c>
      <c r="N656" s="11">
        <v>1</v>
      </c>
      <c r="O656" s="21">
        <f>$O$16</f>
        <v>0.125041534971747</v>
      </c>
      <c r="P656" s="43">
        <f t="shared" ref="P656:P664" si="577">PMT(O656/12,M656,-N656,0,0)</f>
        <v>1.3977913926910139E-2</v>
      </c>
      <c r="Q656" s="141">
        <f>M656-S656</f>
        <v>114</v>
      </c>
      <c r="R656" s="43">
        <f>PV(O656/12,Q656,-P656,0,0)</f>
        <v>0.92995983945621596</v>
      </c>
      <c r="S656" s="11">
        <f>12+6</f>
        <v>18</v>
      </c>
    </row>
    <row r="657" spans="2:19" x14ac:dyDescent="0.25">
      <c r="B657" s="16">
        <v>2</v>
      </c>
      <c r="C657" s="11" t="s">
        <v>13</v>
      </c>
      <c r="D657" s="139"/>
      <c r="E657" s="10">
        <f t="shared" ref="E657:E664" si="578">D646*R657</f>
        <v>0</v>
      </c>
      <c r="F657" s="134">
        <f t="shared" ref="F657:F664" si="579">$E$4-$D$4</f>
        <v>2.6741122003578519E-2</v>
      </c>
      <c r="G657" s="8">
        <f>IFERROR(VLOOKUP(B657,EFA!$AC$2:$AD$7,2,0),EFA!$AD$8)</f>
        <v>1.0690110110560367</v>
      </c>
      <c r="H657" s="24">
        <f>LGD!$D$4</f>
        <v>0.6</v>
      </c>
      <c r="I657" s="10">
        <f t="shared" ref="I657:I664" si="580">E657*F657*G657*H657</f>
        <v>0</v>
      </c>
      <c r="J657" s="41">
        <f t="shared" ref="J657:J664" si="581">1/((1+($O$16/12))^(M657-Q657))</f>
        <v>0.82978236227803737</v>
      </c>
      <c r="K657" s="274">
        <f t="shared" ref="K657:K664" si="582">I657*J657</f>
        <v>0</v>
      </c>
      <c r="M657" s="11">
        <v>132</v>
      </c>
      <c r="N657" s="11">
        <v>1</v>
      </c>
      <c r="O657" s="21">
        <f t="shared" ref="O657:O664" si="583">$O$16</f>
        <v>0.125041534971747</v>
      </c>
      <c r="P657" s="43">
        <f t="shared" si="577"/>
        <v>1.3977913926910139E-2</v>
      </c>
      <c r="Q657" s="141">
        <f t="shared" ref="Q657:Q664" si="584">M657-S657</f>
        <v>114</v>
      </c>
      <c r="R657" s="43">
        <f t="shared" ref="R657:R664" si="585">PV(O657/12,Q657,-P657,0,0)</f>
        <v>0.92995983945621596</v>
      </c>
      <c r="S657" s="11">
        <f t="shared" ref="S657:S664" si="586">12+6</f>
        <v>18</v>
      </c>
    </row>
    <row r="658" spans="2:19" x14ac:dyDescent="0.25">
      <c r="B658" s="16">
        <v>2</v>
      </c>
      <c r="C658" s="11" t="s">
        <v>14</v>
      </c>
      <c r="D658" s="139"/>
      <c r="E658" s="10">
        <f t="shared" si="578"/>
        <v>0</v>
      </c>
      <c r="F658" s="134">
        <f t="shared" si="579"/>
        <v>2.6741122003578519E-2</v>
      </c>
      <c r="G658" s="8">
        <f>IFERROR(VLOOKUP(B658,EFA!$AC$2:$AD$7,2,0),EFA!$AD$8)</f>
        <v>1.0690110110560367</v>
      </c>
      <c r="H658" s="24">
        <f>LGD!$D$5</f>
        <v>0.10763423667737435</v>
      </c>
      <c r="I658" s="10">
        <f t="shared" si="580"/>
        <v>0</v>
      </c>
      <c r="J658" s="41">
        <f t="shared" si="581"/>
        <v>0.82978236227803737</v>
      </c>
      <c r="K658" s="274">
        <f t="shared" si="582"/>
        <v>0</v>
      </c>
      <c r="M658" s="11">
        <v>132</v>
      </c>
      <c r="N658" s="11">
        <v>1</v>
      </c>
      <c r="O658" s="21">
        <f t="shared" si="583"/>
        <v>0.125041534971747</v>
      </c>
      <c r="P658" s="43">
        <f t="shared" si="577"/>
        <v>1.3977913926910139E-2</v>
      </c>
      <c r="Q658" s="141">
        <f t="shared" si="584"/>
        <v>114</v>
      </c>
      <c r="R658" s="43">
        <f t="shared" si="585"/>
        <v>0.92995983945621596</v>
      </c>
      <c r="S658" s="11">
        <f t="shared" si="586"/>
        <v>18</v>
      </c>
    </row>
    <row r="659" spans="2:19" x14ac:dyDescent="0.25">
      <c r="B659" s="16">
        <v>2</v>
      </c>
      <c r="C659" s="11" t="s">
        <v>15</v>
      </c>
      <c r="D659" s="139"/>
      <c r="E659" s="10">
        <f t="shared" si="578"/>
        <v>0</v>
      </c>
      <c r="F659" s="134">
        <f t="shared" si="579"/>
        <v>2.6741122003578519E-2</v>
      </c>
      <c r="G659" s="8">
        <f>IFERROR(VLOOKUP(B659,EFA!$AC$2:$AD$7,2,0),EFA!$AD$8)</f>
        <v>1.0690110110560367</v>
      </c>
      <c r="H659" s="24">
        <f>LGD!$D$6</f>
        <v>0.31756987991080204</v>
      </c>
      <c r="I659" s="10">
        <f t="shared" si="580"/>
        <v>0</v>
      </c>
      <c r="J659" s="41">
        <f t="shared" si="581"/>
        <v>0.82978236227803737</v>
      </c>
      <c r="K659" s="274">
        <f t="shared" si="582"/>
        <v>0</v>
      </c>
      <c r="M659" s="11">
        <v>132</v>
      </c>
      <c r="N659" s="11">
        <v>1</v>
      </c>
      <c r="O659" s="21">
        <f t="shared" si="583"/>
        <v>0.125041534971747</v>
      </c>
      <c r="P659" s="43">
        <f t="shared" si="577"/>
        <v>1.3977913926910139E-2</v>
      </c>
      <c r="Q659" s="141">
        <f t="shared" si="584"/>
        <v>114</v>
      </c>
      <c r="R659" s="43">
        <f t="shared" si="585"/>
        <v>0.92995983945621596</v>
      </c>
      <c r="S659" s="11">
        <f t="shared" si="586"/>
        <v>18</v>
      </c>
    </row>
    <row r="660" spans="2:19" x14ac:dyDescent="0.25">
      <c r="B660" s="16">
        <v>2</v>
      </c>
      <c r="C660" s="11" t="s">
        <v>16</v>
      </c>
      <c r="D660" s="139"/>
      <c r="E660" s="10">
        <f t="shared" si="578"/>
        <v>0</v>
      </c>
      <c r="F660" s="134">
        <f t="shared" si="579"/>
        <v>2.6741122003578519E-2</v>
      </c>
      <c r="G660" s="8">
        <f>IFERROR(VLOOKUP(B660,EFA!$AC$2:$AD$7,2,0),EFA!$AD$8)</f>
        <v>1.0690110110560367</v>
      </c>
      <c r="H660" s="24">
        <f>LGD!$D$7</f>
        <v>0.35327139683478781</v>
      </c>
      <c r="I660" s="10">
        <f t="shared" si="580"/>
        <v>0</v>
      </c>
      <c r="J660" s="41">
        <f t="shared" si="581"/>
        <v>0.82978236227803737</v>
      </c>
      <c r="K660" s="274">
        <f t="shared" si="582"/>
        <v>0</v>
      </c>
      <c r="M660" s="11">
        <v>132</v>
      </c>
      <c r="N660" s="11">
        <v>1</v>
      </c>
      <c r="O660" s="21">
        <f t="shared" si="583"/>
        <v>0.125041534971747</v>
      </c>
      <c r="P660" s="43">
        <f t="shared" si="577"/>
        <v>1.3977913926910139E-2</v>
      </c>
      <c r="Q660" s="141">
        <f t="shared" si="584"/>
        <v>114</v>
      </c>
      <c r="R660" s="43">
        <f t="shared" si="585"/>
        <v>0.92995983945621596</v>
      </c>
      <c r="S660" s="11">
        <f t="shared" si="586"/>
        <v>18</v>
      </c>
    </row>
    <row r="661" spans="2:19" x14ac:dyDescent="0.25">
      <c r="B661" s="16">
        <v>2</v>
      </c>
      <c r="C661" s="11" t="s">
        <v>17</v>
      </c>
      <c r="D661" s="139"/>
      <c r="E661" s="10">
        <f t="shared" si="578"/>
        <v>0</v>
      </c>
      <c r="F661" s="134">
        <f t="shared" si="579"/>
        <v>2.6741122003578519E-2</v>
      </c>
      <c r="G661" s="8">
        <f>IFERROR(VLOOKUP(B661,EFA!$AC$2:$AD$7,2,0),EFA!$AD$8)</f>
        <v>1.0690110110560367</v>
      </c>
      <c r="H661" s="24">
        <f>LGD!$D$8</f>
        <v>4.6364209605119888E-2</v>
      </c>
      <c r="I661" s="10">
        <f t="shared" si="580"/>
        <v>0</v>
      </c>
      <c r="J661" s="41">
        <f t="shared" si="581"/>
        <v>0.82978236227803737</v>
      </c>
      <c r="K661" s="274">
        <f t="shared" si="582"/>
        <v>0</v>
      </c>
      <c r="M661" s="11">
        <v>132</v>
      </c>
      <c r="N661" s="11">
        <v>1</v>
      </c>
      <c r="O661" s="21">
        <f t="shared" si="583"/>
        <v>0.125041534971747</v>
      </c>
      <c r="P661" s="43">
        <f t="shared" si="577"/>
        <v>1.3977913926910139E-2</v>
      </c>
      <c r="Q661" s="141">
        <f t="shared" si="584"/>
        <v>114</v>
      </c>
      <c r="R661" s="43">
        <f t="shared" si="585"/>
        <v>0.92995983945621596</v>
      </c>
      <c r="S661" s="11">
        <f t="shared" si="586"/>
        <v>18</v>
      </c>
    </row>
    <row r="662" spans="2:19" x14ac:dyDescent="0.25">
      <c r="B662" s="16">
        <v>2</v>
      </c>
      <c r="C662" s="11" t="s">
        <v>18</v>
      </c>
      <c r="D662" s="139"/>
      <c r="E662" s="10" t="e">
        <f t="shared" si="578"/>
        <v>#N/A</v>
      </c>
      <c r="F662" s="134">
        <f t="shared" si="579"/>
        <v>2.6741122003578519E-2</v>
      </c>
      <c r="G662" s="8">
        <f>IFERROR(VLOOKUP(B662,EFA!$AC$2:$AD$7,2,0),EFA!$AD$8)</f>
        <v>1.0690110110560367</v>
      </c>
      <c r="H662" s="24">
        <f>LGD!$D$9</f>
        <v>0.5</v>
      </c>
      <c r="I662" s="10" t="e">
        <f t="shared" si="580"/>
        <v>#N/A</v>
      </c>
      <c r="J662" s="41">
        <f t="shared" si="581"/>
        <v>0.82978236227803737</v>
      </c>
      <c r="K662" s="274" t="e">
        <f t="shared" si="582"/>
        <v>#N/A</v>
      </c>
      <c r="M662" s="11">
        <v>132</v>
      </c>
      <c r="N662" s="11">
        <v>1</v>
      </c>
      <c r="O662" s="21">
        <f t="shared" si="583"/>
        <v>0.125041534971747</v>
      </c>
      <c r="P662" s="43">
        <f t="shared" si="577"/>
        <v>1.3977913926910139E-2</v>
      </c>
      <c r="Q662" s="141">
        <f t="shared" si="584"/>
        <v>114</v>
      </c>
      <c r="R662" s="43">
        <f t="shared" si="585"/>
        <v>0.92995983945621596</v>
      </c>
      <c r="S662" s="11">
        <f t="shared" si="586"/>
        <v>18</v>
      </c>
    </row>
    <row r="663" spans="2:19" x14ac:dyDescent="0.25">
      <c r="B663" s="16">
        <v>2</v>
      </c>
      <c r="C663" s="11" t="s">
        <v>19</v>
      </c>
      <c r="D663" s="139"/>
      <c r="E663" s="10">
        <f t="shared" si="578"/>
        <v>0</v>
      </c>
      <c r="F663" s="134">
        <f t="shared" si="579"/>
        <v>2.6741122003578519E-2</v>
      </c>
      <c r="G663" s="8">
        <f>IFERROR(VLOOKUP(B663,EFA!$AC$2:$AD$7,2,0),EFA!$AD$8)</f>
        <v>1.0690110110560367</v>
      </c>
      <c r="H663" s="24">
        <f>LGD!$D$10</f>
        <v>0.4</v>
      </c>
      <c r="I663" s="10">
        <f t="shared" si="580"/>
        <v>0</v>
      </c>
      <c r="J663" s="41">
        <f t="shared" si="581"/>
        <v>0.82978236227803737</v>
      </c>
      <c r="K663" s="274">
        <f t="shared" si="582"/>
        <v>0</v>
      </c>
      <c r="M663" s="11">
        <v>132</v>
      </c>
      <c r="N663" s="11">
        <v>1</v>
      </c>
      <c r="O663" s="21">
        <f t="shared" si="583"/>
        <v>0.125041534971747</v>
      </c>
      <c r="P663" s="43">
        <f t="shared" si="577"/>
        <v>1.3977913926910139E-2</v>
      </c>
      <c r="Q663" s="141">
        <f t="shared" si="584"/>
        <v>114</v>
      </c>
      <c r="R663" s="43">
        <f t="shared" si="585"/>
        <v>0.92995983945621596</v>
      </c>
      <c r="S663" s="11">
        <f t="shared" si="586"/>
        <v>18</v>
      </c>
    </row>
    <row r="664" spans="2:19" x14ac:dyDescent="0.25">
      <c r="B664" s="16">
        <v>2</v>
      </c>
      <c r="C664" s="11" t="s">
        <v>20</v>
      </c>
      <c r="D664" s="139"/>
      <c r="E664" s="10">
        <f t="shared" si="578"/>
        <v>0</v>
      </c>
      <c r="F664" s="134">
        <f t="shared" si="579"/>
        <v>2.6741122003578519E-2</v>
      </c>
      <c r="G664" s="8">
        <f>IFERROR(VLOOKUP(B664,EFA!$AC$2:$AD$7,2,0),EFA!$AD$8)</f>
        <v>1.0690110110560367</v>
      </c>
      <c r="H664" s="24">
        <f>LGD!$D$11</f>
        <v>0.6</v>
      </c>
      <c r="I664" s="10">
        <f t="shared" si="580"/>
        <v>0</v>
      </c>
      <c r="J664" s="41">
        <f t="shared" si="581"/>
        <v>0.82978236227803737</v>
      </c>
      <c r="K664" s="274">
        <f t="shared" si="582"/>
        <v>0</v>
      </c>
      <c r="M664" s="11">
        <v>132</v>
      </c>
      <c r="N664" s="11">
        <v>1</v>
      </c>
      <c r="O664" s="21">
        <f t="shared" si="583"/>
        <v>0.125041534971747</v>
      </c>
      <c r="P664" s="43">
        <f t="shared" si="577"/>
        <v>1.3977913926910139E-2</v>
      </c>
      <c r="Q664" s="141">
        <f t="shared" si="584"/>
        <v>114</v>
      </c>
      <c r="R664" s="43">
        <f t="shared" si="585"/>
        <v>0.92995983945621596</v>
      </c>
      <c r="S664" s="11">
        <f t="shared" si="586"/>
        <v>18</v>
      </c>
    </row>
    <row r="665" spans="2:19" x14ac:dyDescent="0.25">
      <c r="B665" s="16"/>
      <c r="C665" s="11"/>
      <c r="D665" s="10"/>
      <c r="E665" s="10"/>
      <c r="F665" s="3"/>
      <c r="G665" s="8"/>
      <c r="H665" s="24"/>
      <c r="I665" s="10"/>
      <c r="J665" s="41"/>
      <c r="K665" s="10"/>
      <c r="M665" s="11"/>
      <c r="N665" s="11"/>
      <c r="O665" s="21"/>
      <c r="P665" s="43"/>
      <c r="Q665" s="11"/>
      <c r="R665" s="43"/>
      <c r="S665" s="11"/>
    </row>
    <row r="666" spans="2:19" x14ac:dyDescent="0.25">
      <c r="B666" t="s">
        <v>68</v>
      </c>
      <c r="C666" s="40" t="s">
        <v>9</v>
      </c>
      <c r="D666" s="40">
        <v>11</v>
      </c>
      <c r="E666" s="44" t="s">
        <v>26</v>
      </c>
      <c r="F666" s="44" t="s">
        <v>39</v>
      </c>
      <c r="G666" s="44" t="s">
        <v>27</v>
      </c>
      <c r="H666" s="44" t="s">
        <v>28</v>
      </c>
      <c r="I666" s="44" t="s">
        <v>29</v>
      </c>
      <c r="J666" s="44" t="s">
        <v>30</v>
      </c>
      <c r="K666" s="42" t="s">
        <v>31</v>
      </c>
      <c r="M666" s="42" t="s">
        <v>32</v>
      </c>
      <c r="N666" s="42" t="s">
        <v>33</v>
      </c>
      <c r="O666" s="42" t="s">
        <v>34</v>
      </c>
      <c r="P666" s="42" t="s">
        <v>35</v>
      </c>
      <c r="Q666" s="42" t="s">
        <v>36</v>
      </c>
      <c r="R666" s="42" t="s">
        <v>37</v>
      </c>
      <c r="S666" s="42" t="s">
        <v>38</v>
      </c>
    </row>
    <row r="667" spans="2:19" x14ac:dyDescent="0.25">
      <c r="B667" s="16">
        <v>3</v>
      </c>
      <c r="C667" s="11" t="s">
        <v>12</v>
      </c>
      <c r="D667" s="139"/>
      <c r="E667" s="10">
        <f>D645*R667</f>
        <v>0</v>
      </c>
      <c r="F667" s="134">
        <f>$F$4-$E$4</f>
        <v>1.1964979013704136E-2</v>
      </c>
      <c r="G667" s="8">
        <f>IFERROR(VLOOKUP(B667,EFA!$AC$2:$AD$7,2,0),EFA!$AD$8)</f>
        <v>1.0316769748200696</v>
      </c>
      <c r="H667" s="24">
        <f>LGD!$D$3</f>
        <v>0</v>
      </c>
      <c r="I667" s="10">
        <f>E667*F667*G667*H667</f>
        <v>0</v>
      </c>
      <c r="J667" s="41">
        <f>1/((1+($O$16/12))^(M667-Q667))</f>
        <v>0.73272385708971499</v>
      </c>
      <c r="K667" s="274">
        <f>I667*J667</f>
        <v>0</v>
      </c>
      <c r="M667" s="11">
        <v>132</v>
      </c>
      <c r="N667" s="11">
        <v>1</v>
      </c>
      <c r="O667" s="21">
        <f>$O$16</f>
        <v>0.125041534971747</v>
      </c>
      <c r="P667" s="43">
        <f t="shared" ref="P667:P675" si="587">PMT(O667/12,M667,-N667,0,0)</f>
        <v>1.3977913926910139E-2</v>
      </c>
      <c r="Q667" s="141">
        <f>M667-S667</f>
        <v>102</v>
      </c>
      <c r="R667" s="43">
        <f>PV(O667/12,Q667,-P667,0,0)</f>
        <v>0.87545490270189064</v>
      </c>
      <c r="S667" s="11">
        <f>12+12+6</f>
        <v>30</v>
      </c>
    </row>
    <row r="668" spans="2:19" x14ac:dyDescent="0.25">
      <c r="B668" s="16">
        <v>3</v>
      </c>
      <c r="C668" s="11" t="s">
        <v>13</v>
      </c>
      <c r="D668" s="139"/>
      <c r="E668" s="10">
        <f t="shared" ref="E668:E675" si="588">D646*R668</f>
        <v>0</v>
      </c>
      <c r="F668" s="134">
        <f t="shared" ref="F668:F675" si="589">$F$4-$E$4</f>
        <v>1.1964979013704136E-2</v>
      </c>
      <c r="G668" s="8">
        <f>IFERROR(VLOOKUP(B668,EFA!$AC$2:$AD$7,2,0),EFA!$AD$8)</f>
        <v>1.0316769748200696</v>
      </c>
      <c r="H668" s="24">
        <f>LGD!$D$4</f>
        <v>0.6</v>
      </c>
      <c r="I668" s="10">
        <f t="shared" ref="I668:I675" si="590">E668*F668*G668*H668</f>
        <v>0</v>
      </c>
      <c r="J668" s="41">
        <f t="shared" ref="J668:J675" si="591">1/((1+($O$16/12))^(M668-Q668))</f>
        <v>0.73272385708971499</v>
      </c>
      <c r="K668" s="274">
        <f t="shared" ref="K668:K675" si="592">I668*J668</f>
        <v>0</v>
      </c>
      <c r="M668" s="11">
        <v>132</v>
      </c>
      <c r="N668" s="11">
        <v>1</v>
      </c>
      <c r="O668" s="21">
        <f t="shared" ref="O668:O675" si="593">$O$16</f>
        <v>0.125041534971747</v>
      </c>
      <c r="P668" s="43">
        <f t="shared" si="587"/>
        <v>1.3977913926910139E-2</v>
      </c>
      <c r="Q668" s="141">
        <f t="shared" ref="Q668:Q675" si="594">M668-S668</f>
        <v>102</v>
      </c>
      <c r="R668" s="43">
        <f t="shared" ref="R668:R675" si="595">PV(O668/12,Q668,-P668,0,0)</f>
        <v>0.87545490270189064</v>
      </c>
      <c r="S668" s="11">
        <f t="shared" ref="S668:S675" si="596">12+12+6</f>
        <v>30</v>
      </c>
    </row>
    <row r="669" spans="2:19" x14ac:dyDescent="0.25">
      <c r="B669" s="16">
        <v>3</v>
      </c>
      <c r="C669" s="11" t="s">
        <v>14</v>
      </c>
      <c r="D669" s="139"/>
      <c r="E669" s="10">
        <f t="shared" si="588"/>
        <v>0</v>
      </c>
      <c r="F669" s="134">
        <f t="shared" si="589"/>
        <v>1.1964979013704136E-2</v>
      </c>
      <c r="G669" s="8">
        <f>IFERROR(VLOOKUP(B669,EFA!$AC$2:$AD$7,2,0),EFA!$AD$8)</f>
        <v>1.0316769748200696</v>
      </c>
      <c r="H669" s="24">
        <f>LGD!$D$5</f>
        <v>0.10763423667737435</v>
      </c>
      <c r="I669" s="10">
        <f t="shared" si="590"/>
        <v>0</v>
      </c>
      <c r="J669" s="41">
        <f t="shared" si="591"/>
        <v>0.73272385708971499</v>
      </c>
      <c r="K669" s="274">
        <f t="shared" si="592"/>
        <v>0</v>
      </c>
      <c r="M669" s="11">
        <v>132</v>
      </c>
      <c r="N669" s="11">
        <v>1</v>
      </c>
      <c r="O669" s="21">
        <f t="shared" si="593"/>
        <v>0.125041534971747</v>
      </c>
      <c r="P669" s="43">
        <f t="shared" si="587"/>
        <v>1.3977913926910139E-2</v>
      </c>
      <c r="Q669" s="141">
        <f t="shared" si="594"/>
        <v>102</v>
      </c>
      <c r="R669" s="43">
        <f t="shared" si="595"/>
        <v>0.87545490270189064</v>
      </c>
      <c r="S669" s="11">
        <f t="shared" si="596"/>
        <v>30</v>
      </c>
    </row>
    <row r="670" spans="2:19" x14ac:dyDescent="0.25">
      <c r="B670" s="16">
        <v>3</v>
      </c>
      <c r="C670" s="11" t="s">
        <v>15</v>
      </c>
      <c r="D670" s="139"/>
      <c r="E670" s="10">
        <f t="shared" si="588"/>
        <v>0</v>
      </c>
      <c r="F670" s="134">
        <f t="shared" si="589"/>
        <v>1.1964979013704136E-2</v>
      </c>
      <c r="G670" s="8">
        <f>IFERROR(VLOOKUP(B670,EFA!$AC$2:$AD$7,2,0),EFA!$AD$8)</f>
        <v>1.0316769748200696</v>
      </c>
      <c r="H670" s="24">
        <f>LGD!$D$6</f>
        <v>0.31756987991080204</v>
      </c>
      <c r="I670" s="10">
        <f t="shared" si="590"/>
        <v>0</v>
      </c>
      <c r="J670" s="41">
        <f t="shared" si="591"/>
        <v>0.73272385708971499</v>
      </c>
      <c r="K670" s="274">
        <f t="shared" si="592"/>
        <v>0</v>
      </c>
      <c r="M670" s="11">
        <v>132</v>
      </c>
      <c r="N670" s="11">
        <v>1</v>
      </c>
      <c r="O670" s="21">
        <f t="shared" si="593"/>
        <v>0.125041534971747</v>
      </c>
      <c r="P670" s="43">
        <f t="shared" si="587"/>
        <v>1.3977913926910139E-2</v>
      </c>
      <c r="Q670" s="141">
        <f t="shared" si="594"/>
        <v>102</v>
      </c>
      <c r="R670" s="43">
        <f t="shared" si="595"/>
        <v>0.87545490270189064</v>
      </c>
      <c r="S670" s="11">
        <f t="shared" si="596"/>
        <v>30</v>
      </c>
    </row>
    <row r="671" spans="2:19" x14ac:dyDescent="0.25">
      <c r="B671" s="16">
        <v>3</v>
      </c>
      <c r="C671" s="11" t="s">
        <v>16</v>
      </c>
      <c r="D671" s="139"/>
      <c r="E671" s="10">
        <f t="shared" si="588"/>
        <v>0</v>
      </c>
      <c r="F671" s="134">
        <f t="shared" si="589"/>
        <v>1.1964979013704136E-2</v>
      </c>
      <c r="G671" s="8">
        <f>IFERROR(VLOOKUP(B671,EFA!$AC$2:$AD$7,2,0),EFA!$AD$8)</f>
        <v>1.0316769748200696</v>
      </c>
      <c r="H671" s="24">
        <f>LGD!$D$7</f>
        <v>0.35327139683478781</v>
      </c>
      <c r="I671" s="10">
        <f t="shared" si="590"/>
        <v>0</v>
      </c>
      <c r="J671" s="41">
        <f t="shared" si="591"/>
        <v>0.73272385708971499</v>
      </c>
      <c r="K671" s="274">
        <f t="shared" si="592"/>
        <v>0</v>
      </c>
      <c r="M671" s="11">
        <v>132</v>
      </c>
      <c r="N671" s="11">
        <v>1</v>
      </c>
      <c r="O671" s="21">
        <f t="shared" si="593"/>
        <v>0.125041534971747</v>
      </c>
      <c r="P671" s="43">
        <f t="shared" si="587"/>
        <v>1.3977913926910139E-2</v>
      </c>
      <c r="Q671" s="141">
        <f t="shared" si="594"/>
        <v>102</v>
      </c>
      <c r="R671" s="43">
        <f t="shared" si="595"/>
        <v>0.87545490270189064</v>
      </c>
      <c r="S671" s="11">
        <f t="shared" si="596"/>
        <v>30</v>
      </c>
    </row>
    <row r="672" spans="2:19" x14ac:dyDescent="0.25">
      <c r="B672" s="16">
        <v>3</v>
      </c>
      <c r="C672" s="11" t="s">
        <v>17</v>
      </c>
      <c r="D672" s="139"/>
      <c r="E672" s="10">
        <f t="shared" si="588"/>
        <v>0</v>
      </c>
      <c r="F672" s="134">
        <f t="shared" si="589"/>
        <v>1.1964979013704136E-2</v>
      </c>
      <c r="G672" s="8">
        <f>IFERROR(VLOOKUP(B672,EFA!$AC$2:$AD$7,2,0),EFA!$AD$8)</f>
        <v>1.0316769748200696</v>
      </c>
      <c r="H672" s="24">
        <f>LGD!$D$8</f>
        <v>4.6364209605119888E-2</v>
      </c>
      <c r="I672" s="10">
        <f t="shared" si="590"/>
        <v>0</v>
      </c>
      <c r="J672" s="41">
        <f t="shared" si="591"/>
        <v>0.73272385708971499</v>
      </c>
      <c r="K672" s="274">
        <f t="shared" si="592"/>
        <v>0</v>
      </c>
      <c r="M672" s="11">
        <v>132</v>
      </c>
      <c r="N672" s="11">
        <v>1</v>
      </c>
      <c r="O672" s="21">
        <f t="shared" si="593"/>
        <v>0.125041534971747</v>
      </c>
      <c r="P672" s="43">
        <f t="shared" si="587"/>
        <v>1.3977913926910139E-2</v>
      </c>
      <c r="Q672" s="141">
        <f t="shared" si="594"/>
        <v>102</v>
      </c>
      <c r="R672" s="43">
        <f t="shared" si="595"/>
        <v>0.87545490270189064</v>
      </c>
      <c r="S672" s="11">
        <f t="shared" si="596"/>
        <v>30</v>
      </c>
    </row>
    <row r="673" spans="2:19" x14ac:dyDescent="0.25">
      <c r="B673" s="16">
        <v>3</v>
      </c>
      <c r="C673" s="11" t="s">
        <v>18</v>
      </c>
      <c r="D673" s="139"/>
      <c r="E673" s="10" t="e">
        <f t="shared" si="588"/>
        <v>#N/A</v>
      </c>
      <c r="F673" s="134">
        <f t="shared" si="589"/>
        <v>1.1964979013704136E-2</v>
      </c>
      <c r="G673" s="8">
        <f>IFERROR(VLOOKUP(B673,EFA!$AC$2:$AD$7,2,0),EFA!$AD$8)</f>
        <v>1.0316769748200696</v>
      </c>
      <c r="H673" s="24">
        <f>LGD!$D$9</f>
        <v>0.5</v>
      </c>
      <c r="I673" s="10" t="e">
        <f t="shared" si="590"/>
        <v>#N/A</v>
      </c>
      <c r="J673" s="41">
        <f t="shared" si="591"/>
        <v>0.73272385708971499</v>
      </c>
      <c r="K673" s="274" t="e">
        <f t="shared" si="592"/>
        <v>#N/A</v>
      </c>
      <c r="M673" s="11">
        <v>132</v>
      </c>
      <c r="N673" s="11">
        <v>1</v>
      </c>
      <c r="O673" s="21">
        <f t="shared" si="593"/>
        <v>0.125041534971747</v>
      </c>
      <c r="P673" s="43">
        <f t="shared" si="587"/>
        <v>1.3977913926910139E-2</v>
      </c>
      <c r="Q673" s="141">
        <f t="shared" si="594"/>
        <v>102</v>
      </c>
      <c r="R673" s="43">
        <f t="shared" si="595"/>
        <v>0.87545490270189064</v>
      </c>
      <c r="S673" s="11">
        <f t="shared" si="596"/>
        <v>30</v>
      </c>
    </row>
    <row r="674" spans="2:19" x14ac:dyDescent="0.25">
      <c r="B674" s="16">
        <v>3</v>
      </c>
      <c r="C674" s="11" t="s">
        <v>19</v>
      </c>
      <c r="D674" s="139"/>
      <c r="E674" s="10">
        <f t="shared" si="588"/>
        <v>0</v>
      </c>
      <c r="F674" s="134">
        <f t="shared" si="589"/>
        <v>1.1964979013704136E-2</v>
      </c>
      <c r="G674" s="8">
        <f>IFERROR(VLOOKUP(B674,EFA!$AC$2:$AD$7,2,0),EFA!$AD$8)</f>
        <v>1.0316769748200696</v>
      </c>
      <c r="H674" s="24">
        <f>LGD!$D$10</f>
        <v>0.4</v>
      </c>
      <c r="I674" s="10">
        <f t="shared" si="590"/>
        <v>0</v>
      </c>
      <c r="J674" s="41">
        <f t="shared" si="591"/>
        <v>0.73272385708971499</v>
      </c>
      <c r="K674" s="274">
        <f t="shared" si="592"/>
        <v>0</v>
      </c>
      <c r="M674" s="11">
        <v>132</v>
      </c>
      <c r="N674" s="11">
        <v>1</v>
      </c>
      <c r="O674" s="21">
        <f t="shared" si="593"/>
        <v>0.125041534971747</v>
      </c>
      <c r="P674" s="43">
        <f t="shared" si="587"/>
        <v>1.3977913926910139E-2</v>
      </c>
      <c r="Q674" s="141">
        <f t="shared" si="594"/>
        <v>102</v>
      </c>
      <c r="R674" s="43">
        <f t="shared" si="595"/>
        <v>0.87545490270189064</v>
      </c>
      <c r="S674" s="11">
        <f t="shared" si="596"/>
        <v>30</v>
      </c>
    </row>
    <row r="675" spans="2:19" x14ac:dyDescent="0.25">
      <c r="B675" s="16">
        <v>3</v>
      </c>
      <c r="C675" s="11" t="s">
        <v>20</v>
      </c>
      <c r="D675" s="139"/>
      <c r="E675" s="10">
        <f t="shared" si="588"/>
        <v>0</v>
      </c>
      <c r="F675" s="134">
        <f t="shared" si="589"/>
        <v>1.1964979013704136E-2</v>
      </c>
      <c r="G675" s="8">
        <f>IFERROR(VLOOKUP(B675,EFA!$AC$2:$AD$7,2,0),EFA!$AD$8)</f>
        <v>1.0316769748200696</v>
      </c>
      <c r="H675" s="24">
        <f>LGD!$D$11</f>
        <v>0.6</v>
      </c>
      <c r="I675" s="10">
        <f t="shared" si="590"/>
        <v>0</v>
      </c>
      <c r="J675" s="41">
        <f t="shared" si="591"/>
        <v>0.73272385708971499</v>
      </c>
      <c r="K675" s="274">
        <f t="shared" si="592"/>
        <v>0</v>
      </c>
      <c r="M675" s="11">
        <v>132</v>
      </c>
      <c r="N675" s="11">
        <v>1</v>
      </c>
      <c r="O675" s="21">
        <f t="shared" si="593"/>
        <v>0.125041534971747</v>
      </c>
      <c r="P675" s="43">
        <f t="shared" si="587"/>
        <v>1.3977913926910139E-2</v>
      </c>
      <c r="Q675" s="141">
        <f t="shared" si="594"/>
        <v>102</v>
      </c>
      <c r="R675" s="43">
        <f t="shared" si="595"/>
        <v>0.87545490270189064</v>
      </c>
      <c r="S675" s="11">
        <f t="shared" si="596"/>
        <v>30</v>
      </c>
    </row>
    <row r="676" spans="2:19" x14ac:dyDescent="0.25">
      <c r="B676" s="16"/>
      <c r="C676" s="83"/>
      <c r="D676" s="84"/>
      <c r="E676" s="84"/>
      <c r="F676" s="85"/>
      <c r="G676" s="86"/>
      <c r="H676" s="87"/>
      <c r="I676" s="84"/>
      <c r="J676" s="88"/>
      <c r="K676" s="84"/>
      <c r="M676" s="68"/>
      <c r="N676" s="68"/>
      <c r="O676" s="89"/>
      <c r="P676" s="90"/>
      <c r="Q676" s="68"/>
      <c r="R676" s="90"/>
      <c r="S676" s="68"/>
    </row>
    <row r="677" spans="2:19" x14ac:dyDescent="0.25">
      <c r="B677" t="s">
        <v>68</v>
      </c>
      <c r="C677" s="40" t="s">
        <v>9</v>
      </c>
      <c r="D677" s="40">
        <v>11</v>
      </c>
      <c r="E677" s="44" t="s">
        <v>26</v>
      </c>
      <c r="F677" s="44" t="s">
        <v>39</v>
      </c>
      <c r="G677" s="44" t="s">
        <v>27</v>
      </c>
      <c r="H677" s="44" t="s">
        <v>28</v>
      </c>
      <c r="I677" s="44" t="s">
        <v>29</v>
      </c>
      <c r="J677" s="44" t="s">
        <v>30</v>
      </c>
      <c r="K677" s="42" t="s">
        <v>31</v>
      </c>
      <c r="M677" s="42" t="s">
        <v>32</v>
      </c>
      <c r="N677" s="42" t="s">
        <v>33</v>
      </c>
      <c r="O677" s="42" t="s">
        <v>34</v>
      </c>
      <c r="P677" s="42" t="s">
        <v>35</v>
      </c>
      <c r="Q677" s="42" t="s">
        <v>36</v>
      </c>
      <c r="R677" s="42" t="s">
        <v>37</v>
      </c>
      <c r="S677" s="42" t="s">
        <v>38</v>
      </c>
    </row>
    <row r="678" spans="2:19" x14ac:dyDescent="0.25">
      <c r="B678" s="16">
        <v>4</v>
      </c>
      <c r="C678" s="11" t="s">
        <v>12</v>
      </c>
      <c r="D678" s="139"/>
      <c r="E678" s="10">
        <f>D645*R678</f>
        <v>0</v>
      </c>
      <c r="F678" s="134">
        <f>$G$4-$F$4</f>
        <v>6.8409795166940318E-3</v>
      </c>
      <c r="G678" s="8">
        <f>IFERROR(VLOOKUP(B678,EFA!$AC$2:$AD$7,2,0),EFA!$AD$8)</f>
        <v>1.0241967921812636</v>
      </c>
      <c r="H678" s="24">
        <f>LGD!$D$3</f>
        <v>0</v>
      </c>
      <c r="I678" s="10">
        <f>E678*F678*G678*H678</f>
        <v>0</v>
      </c>
      <c r="J678" s="41">
        <f>1/((1+($O$16/12))^(M678-Q678))</f>
        <v>0.64701815217486369</v>
      </c>
      <c r="K678" s="274">
        <f>I678*J678</f>
        <v>0</v>
      </c>
      <c r="M678" s="11">
        <v>132</v>
      </c>
      <c r="N678" s="11">
        <v>1</v>
      </c>
      <c r="O678" s="21">
        <f>$O$16</f>
        <v>0.125041534971747</v>
      </c>
      <c r="P678" s="43">
        <f t="shared" ref="P678:P686" si="597">PMT(O678/12,M678,-N678,0,0)</f>
        <v>1.3977913926910139E-2</v>
      </c>
      <c r="Q678" s="141">
        <f>M678-S678</f>
        <v>90</v>
      </c>
      <c r="R678" s="43">
        <f>PV(O678/12,Q678,-P678,0,0)</f>
        <v>0.81373010046130856</v>
      </c>
      <c r="S678" s="11">
        <f>12+12+12+6</f>
        <v>42</v>
      </c>
    </row>
    <row r="679" spans="2:19" x14ac:dyDescent="0.25">
      <c r="B679" s="16">
        <v>4</v>
      </c>
      <c r="C679" s="11" t="s">
        <v>13</v>
      </c>
      <c r="D679" s="139"/>
      <c r="E679" s="10">
        <f t="shared" ref="E679:E686" si="598">D646*R679</f>
        <v>0</v>
      </c>
      <c r="F679" s="134">
        <f t="shared" ref="F679:F686" si="599">$G$4-$F$4</f>
        <v>6.8409795166940318E-3</v>
      </c>
      <c r="G679" s="8">
        <f>IFERROR(VLOOKUP(B679,EFA!$AC$2:$AD$7,2,0),EFA!$AD$8)</f>
        <v>1.0241967921812636</v>
      </c>
      <c r="H679" s="24">
        <f>LGD!$D$4</f>
        <v>0.6</v>
      </c>
      <c r="I679" s="10">
        <f t="shared" ref="I679:I686" si="600">E679*F679*G679*H679</f>
        <v>0</v>
      </c>
      <c r="J679" s="41">
        <f t="shared" ref="J679:J686" si="601">1/((1+($O$16/12))^(M679-Q679))</f>
        <v>0.64701815217486369</v>
      </c>
      <c r="K679" s="274">
        <f t="shared" ref="K679:K686" si="602">I679*J679</f>
        <v>0</v>
      </c>
      <c r="M679" s="11">
        <v>132</v>
      </c>
      <c r="N679" s="11">
        <v>1</v>
      </c>
      <c r="O679" s="21">
        <f t="shared" ref="O679:O686" si="603">$O$16</f>
        <v>0.125041534971747</v>
      </c>
      <c r="P679" s="43">
        <f t="shared" si="597"/>
        <v>1.3977913926910139E-2</v>
      </c>
      <c r="Q679" s="141">
        <f t="shared" ref="Q679:Q686" si="604">M679-S679</f>
        <v>90</v>
      </c>
      <c r="R679" s="43">
        <f t="shared" ref="R679:R686" si="605">PV(O679/12,Q679,-P679,0,0)</f>
        <v>0.81373010046130856</v>
      </c>
      <c r="S679" s="11">
        <f t="shared" ref="S679:S686" si="606">12+12+12+6</f>
        <v>42</v>
      </c>
    </row>
    <row r="680" spans="2:19" x14ac:dyDescent="0.25">
      <c r="B680" s="16">
        <v>4</v>
      </c>
      <c r="C680" s="11" t="s">
        <v>14</v>
      </c>
      <c r="D680" s="139"/>
      <c r="E680" s="10">
        <f t="shared" si="598"/>
        <v>0</v>
      </c>
      <c r="F680" s="134">
        <f t="shared" si="599"/>
        <v>6.8409795166940318E-3</v>
      </c>
      <c r="G680" s="8">
        <f>IFERROR(VLOOKUP(B680,EFA!$AC$2:$AD$7,2,0),EFA!$AD$8)</f>
        <v>1.0241967921812636</v>
      </c>
      <c r="H680" s="24">
        <f>LGD!$D$5</f>
        <v>0.10763423667737435</v>
      </c>
      <c r="I680" s="10">
        <f t="shared" si="600"/>
        <v>0</v>
      </c>
      <c r="J680" s="41">
        <f t="shared" si="601"/>
        <v>0.64701815217486369</v>
      </c>
      <c r="K680" s="274">
        <f t="shared" si="602"/>
        <v>0</v>
      </c>
      <c r="M680" s="11">
        <v>132</v>
      </c>
      <c r="N680" s="11">
        <v>1</v>
      </c>
      <c r="O680" s="21">
        <f t="shared" si="603"/>
        <v>0.125041534971747</v>
      </c>
      <c r="P680" s="43">
        <f t="shared" si="597"/>
        <v>1.3977913926910139E-2</v>
      </c>
      <c r="Q680" s="141">
        <f t="shared" si="604"/>
        <v>90</v>
      </c>
      <c r="R680" s="43">
        <f t="shared" si="605"/>
        <v>0.81373010046130856</v>
      </c>
      <c r="S680" s="11">
        <f t="shared" si="606"/>
        <v>42</v>
      </c>
    </row>
    <row r="681" spans="2:19" x14ac:dyDescent="0.25">
      <c r="B681" s="16">
        <v>4</v>
      </c>
      <c r="C681" s="11" t="s">
        <v>15</v>
      </c>
      <c r="D681" s="139"/>
      <c r="E681" s="10">
        <f t="shared" si="598"/>
        <v>0</v>
      </c>
      <c r="F681" s="134">
        <f t="shared" si="599"/>
        <v>6.8409795166940318E-3</v>
      </c>
      <c r="G681" s="8">
        <f>IFERROR(VLOOKUP(B681,EFA!$AC$2:$AD$7,2,0),EFA!$AD$8)</f>
        <v>1.0241967921812636</v>
      </c>
      <c r="H681" s="24">
        <f>LGD!$D$6</f>
        <v>0.31756987991080204</v>
      </c>
      <c r="I681" s="10">
        <f t="shared" si="600"/>
        <v>0</v>
      </c>
      <c r="J681" s="41">
        <f t="shared" si="601"/>
        <v>0.64701815217486369</v>
      </c>
      <c r="K681" s="274">
        <f t="shared" si="602"/>
        <v>0</v>
      </c>
      <c r="M681" s="11">
        <v>132</v>
      </c>
      <c r="N681" s="11">
        <v>1</v>
      </c>
      <c r="O681" s="21">
        <f t="shared" si="603"/>
        <v>0.125041534971747</v>
      </c>
      <c r="P681" s="43">
        <f t="shared" si="597"/>
        <v>1.3977913926910139E-2</v>
      </c>
      <c r="Q681" s="141">
        <f t="shared" si="604"/>
        <v>90</v>
      </c>
      <c r="R681" s="43">
        <f t="shared" si="605"/>
        <v>0.81373010046130856</v>
      </c>
      <c r="S681" s="11">
        <f t="shared" si="606"/>
        <v>42</v>
      </c>
    </row>
    <row r="682" spans="2:19" x14ac:dyDescent="0.25">
      <c r="B682" s="16">
        <v>4</v>
      </c>
      <c r="C682" s="11" t="s">
        <v>16</v>
      </c>
      <c r="D682" s="139"/>
      <c r="E682" s="10">
        <f t="shared" si="598"/>
        <v>0</v>
      </c>
      <c r="F682" s="134">
        <f t="shared" si="599"/>
        <v>6.8409795166940318E-3</v>
      </c>
      <c r="G682" s="8">
        <f>IFERROR(VLOOKUP(B682,EFA!$AC$2:$AD$7,2,0),EFA!$AD$8)</f>
        <v>1.0241967921812636</v>
      </c>
      <c r="H682" s="24">
        <f>LGD!$D$7</f>
        <v>0.35327139683478781</v>
      </c>
      <c r="I682" s="10">
        <f t="shared" si="600"/>
        <v>0</v>
      </c>
      <c r="J682" s="41">
        <f t="shared" si="601"/>
        <v>0.64701815217486369</v>
      </c>
      <c r="K682" s="274">
        <f t="shared" si="602"/>
        <v>0</v>
      </c>
      <c r="M682" s="11">
        <v>132</v>
      </c>
      <c r="N682" s="11">
        <v>1</v>
      </c>
      <c r="O682" s="21">
        <f t="shared" si="603"/>
        <v>0.125041534971747</v>
      </c>
      <c r="P682" s="43">
        <f t="shared" si="597"/>
        <v>1.3977913926910139E-2</v>
      </c>
      <c r="Q682" s="141">
        <f t="shared" si="604"/>
        <v>90</v>
      </c>
      <c r="R682" s="43">
        <f t="shared" si="605"/>
        <v>0.81373010046130856</v>
      </c>
      <c r="S682" s="11">
        <f t="shared" si="606"/>
        <v>42</v>
      </c>
    </row>
    <row r="683" spans="2:19" x14ac:dyDescent="0.25">
      <c r="B683" s="16">
        <v>4</v>
      </c>
      <c r="C683" s="11" t="s">
        <v>17</v>
      </c>
      <c r="D683" s="139"/>
      <c r="E683" s="10">
        <f t="shared" si="598"/>
        <v>0</v>
      </c>
      <c r="F683" s="134">
        <f t="shared" si="599"/>
        <v>6.8409795166940318E-3</v>
      </c>
      <c r="G683" s="8">
        <f>IFERROR(VLOOKUP(B683,EFA!$AC$2:$AD$7,2,0),EFA!$AD$8)</f>
        <v>1.0241967921812636</v>
      </c>
      <c r="H683" s="24">
        <f>LGD!$D$8</f>
        <v>4.6364209605119888E-2</v>
      </c>
      <c r="I683" s="10">
        <f t="shared" si="600"/>
        <v>0</v>
      </c>
      <c r="J683" s="41">
        <f t="shared" si="601"/>
        <v>0.64701815217486369</v>
      </c>
      <c r="K683" s="274">
        <f t="shared" si="602"/>
        <v>0</v>
      </c>
      <c r="M683" s="11">
        <v>132</v>
      </c>
      <c r="N683" s="11">
        <v>1</v>
      </c>
      <c r="O683" s="21">
        <f t="shared" si="603"/>
        <v>0.125041534971747</v>
      </c>
      <c r="P683" s="43">
        <f t="shared" si="597"/>
        <v>1.3977913926910139E-2</v>
      </c>
      <c r="Q683" s="141">
        <f t="shared" si="604"/>
        <v>90</v>
      </c>
      <c r="R683" s="43">
        <f t="shared" si="605"/>
        <v>0.81373010046130856</v>
      </c>
      <c r="S683" s="11">
        <f t="shared" si="606"/>
        <v>42</v>
      </c>
    </row>
    <row r="684" spans="2:19" x14ac:dyDescent="0.25">
      <c r="B684" s="16">
        <v>4</v>
      </c>
      <c r="C684" s="11" t="s">
        <v>18</v>
      </c>
      <c r="D684" s="139"/>
      <c r="E684" s="10" t="e">
        <f t="shared" si="598"/>
        <v>#N/A</v>
      </c>
      <c r="F684" s="134">
        <f t="shared" si="599"/>
        <v>6.8409795166940318E-3</v>
      </c>
      <c r="G684" s="8">
        <f>IFERROR(VLOOKUP(B684,EFA!$AC$2:$AD$7,2,0),EFA!$AD$8)</f>
        <v>1.0241967921812636</v>
      </c>
      <c r="H684" s="24">
        <f>LGD!$D$9</f>
        <v>0.5</v>
      </c>
      <c r="I684" s="10" t="e">
        <f t="shared" si="600"/>
        <v>#N/A</v>
      </c>
      <c r="J684" s="41">
        <f t="shared" si="601"/>
        <v>0.64701815217486369</v>
      </c>
      <c r="K684" s="274" t="e">
        <f t="shared" si="602"/>
        <v>#N/A</v>
      </c>
      <c r="M684" s="11">
        <v>132</v>
      </c>
      <c r="N684" s="11">
        <v>1</v>
      </c>
      <c r="O684" s="21">
        <f t="shared" si="603"/>
        <v>0.125041534971747</v>
      </c>
      <c r="P684" s="43">
        <f t="shared" si="597"/>
        <v>1.3977913926910139E-2</v>
      </c>
      <c r="Q684" s="141">
        <f t="shared" si="604"/>
        <v>90</v>
      </c>
      <c r="R684" s="43">
        <f t="shared" si="605"/>
        <v>0.81373010046130856</v>
      </c>
      <c r="S684" s="11">
        <f t="shared" si="606"/>
        <v>42</v>
      </c>
    </row>
    <row r="685" spans="2:19" x14ac:dyDescent="0.25">
      <c r="B685" s="16">
        <v>4</v>
      </c>
      <c r="C685" s="11" t="s">
        <v>19</v>
      </c>
      <c r="D685" s="139"/>
      <c r="E685" s="10">
        <f t="shared" si="598"/>
        <v>0</v>
      </c>
      <c r="F685" s="134">
        <f t="shared" si="599"/>
        <v>6.8409795166940318E-3</v>
      </c>
      <c r="G685" s="8">
        <f>IFERROR(VLOOKUP(B685,EFA!$AC$2:$AD$7,2,0),EFA!$AD$8)</f>
        <v>1.0241967921812636</v>
      </c>
      <c r="H685" s="24">
        <f>LGD!$D$10</f>
        <v>0.4</v>
      </c>
      <c r="I685" s="10">
        <f t="shared" si="600"/>
        <v>0</v>
      </c>
      <c r="J685" s="41">
        <f t="shared" si="601"/>
        <v>0.64701815217486369</v>
      </c>
      <c r="K685" s="274">
        <f t="shared" si="602"/>
        <v>0</v>
      </c>
      <c r="M685" s="11">
        <v>132</v>
      </c>
      <c r="N685" s="11">
        <v>1</v>
      </c>
      <c r="O685" s="21">
        <f t="shared" si="603"/>
        <v>0.125041534971747</v>
      </c>
      <c r="P685" s="43">
        <f t="shared" si="597"/>
        <v>1.3977913926910139E-2</v>
      </c>
      <c r="Q685" s="141">
        <f t="shared" si="604"/>
        <v>90</v>
      </c>
      <c r="R685" s="43">
        <f t="shared" si="605"/>
        <v>0.81373010046130856</v>
      </c>
      <c r="S685" s="11">
        <f t="shared" si="606"/>
        <v>42</v>
      </c>
    </row>
    <row r="686" spans="2:19" x14ac:dyDescent="0.25">
      <c r="B686" s="16">
        <v>4</v>
      </c>
      <c r="C686" s="11" t="s">
        <v>20</v>
      </c>
      <c r="D686" s="139"/>
      <c r="E686" s="10">
        <f t="shared" si="598"/>
        <v>0</v>
      </c>
      <c r="F686" s="134">
        <f t="shared" si="599"/>
        <v>6.8409795166940318E-3</v>
      </c>
      <c r="G686" s="8">
        <f>IFERROR(VLOOKUP(B686,EFA!$AC$2:$AD$7,2,0),EFA!$AD$8)</f>
        <v>1.0241967921812636</v>
      </c>
      <c r="H686" s="24">
        <f>LGD!$D$11</f>
        <v>0.6</v>
      </c>
      <c r="I686" s="10">
        <f t="shared" si="600"/>
        <v>0</v>
      </c>
      <c r="J686" s="41">
        <f t="shared" si="601"/>
        <v>0.64701815217486369</v>
      </c>
      <c r="K686" s="274">
        <f t="shared" si="602"/>
        <v>0</v>
      </c>
      <c r="M686" s="11">
        <v>132</v>
      </c>
      <c r="N686" s="11">
        <v>1</v>
      </c>
      <c r="O686" s="21">
        <f t="shared" si="603"/>
        <v>0.125041534971747</v>
      </c>
      <c r="P686" s="43">
        <f t="shared" si="597"/>
        <v>1.3977913926910139E-2</v>
      </c>
      <c r="Q686" s="141">
        <f t="shared" si="604"/>
        <v>90</v>
      </c>
      <c r="R686" s="43">
        <f t="shared" si="605"/>
        <v>0.81373010046130856</v>
      </c>
      <c r="S686" s="11">
        <f t="shared" si="606"/>
        <v>42</v>
      </c>
    </row>
    <row r="687" spans="2:19" x14ac:dyDescent="0.25">
      <c r="B687" s="16"/>
      <c r="C687" s="83"/>
      <c r="D687" s="140"/>
      <c r="E687" s="84"/>
      <c r="F687" s="85"/>
      <c r="G687" s="86"/>
      <c r="H687" s="87"/>
      <c r="I687" s="84"/>
      <c r="J687" s="88"/>
      <c r="K687" s="84"/>
      <c r="M687" s="68"/>
      <c r="N687" s="68"/>
      <c r="O687" s="89"/>
      <c r="P687" s="90"/>
      <c r="Q687" s="68"/>
      <c r="R687" s="90"/>
      <c r="S687" s="68"/>
    </row>
    <row r="688" spans="2:19" x14ac:dyDescent="0.25">
      <c r="B688" t="s">
        <v>68</v>
      </c>
      <c r="C688" s="40" t="s">
        <v>9</v>
      </c>
      <c r="D688" s="40">
        <v>11</v>
      </c>
      <c r="E688" s="44" t="s">
        <v>26</v>
      </c>
      <c r="F688" s="44" t="s">
        <v>39</v>
      </c>
      <c r="G688" s="44" t="s">
        <v>27</v>
      </c>
      <c r="H688" s="44" t="s">
        <v>28</v>
      </c>
      <c r="I688" s="44" t="s">
        <v>29</v>
      </c>
      <c r="J688" s="44" t="s">
        <v>30</v>
      </c>
      <c r="K688" s="42" t="s">
        <v>31</v>
      </c>
      <c r="M688" s="42" t="s">
        <v>32</v>
      </c>
      <c r="N688" s="42" t="s">
        <v>33</v>
      </c>
      <c r="O688" s="42" t="s">
        <v>34</v>
      </c>
      <c r="P688" s="42" t="s">
        <v>35</v>
      </c>
      <c r="Q688" s="42" t="s">
        <v>36</v>
      </c>
      <c r="R688" s="42" t="s">
        <v>37</v>
      </c>
      <c r="S688" s="42" t="s">
        <v>38</v>
      </c>
    </row>
    <row r="689" spans="2:19" x14ac:dyDescent="0.25">
      <c r="B689" s="16">
        <v>5</v>
      </c>
      <c r="C689" s="11" t="s">
        <v>12</v>
      </c>
      <c r="D689" s="139"/>
      <c r="E689" s="10">
        <f>D645*R689</f>
        <v>0</v>
      </c>
      <c r="F689" s="134">
        <f>$H$4-$G$4</f>
        <v>4.4953534263209305E-3</v>
      </c>
      <c r="G689" s="8">
        <f>IFERROR(VLOOKUP(B689,EFA!$AC$2:$AD$7,2,0),EFA!$AD$8)</f>
        <v>1.0319245803723991</v>
      </c>
      <c r="H689" s="24">
        <f>LGD!$D$3</f>
        <v>0</v>
      </c>
      <c r="I689" s="10">
        <f>E689*F689*G689*H689</f>
        <v>0</v>
      </c>
      <c r="J689" s="41">
        <f>1/((1+($O$16/12))^(M689-Q689))</f>
        <v>0.57133732605149445</v>
      </c>
      <c r="K689" s="274">
        <f>I689*J689</f>
        <v>0</v>
      </c>
      <c r="M689" s="11">
        <v>132</v>
      </c>
      <c r="N689" s="11">
        <v>1</v>
      </c>
      <c r="O689" s="21">
        <f>$O$16</f>
        <v>0.125041534971747</v>
      </c>
      <c r="P689" s="43">
        <f t="shared" ref="P689:P697" si="607">PMT(O689/12,M689,-N689,0,0)</f>
        <v>1.3977913926910139E-2</v>
      </c>
      <c r="Q689" s="141">
        <f>M689-S689</f>
        <v>78</v>
      </c>
      <c r="R689" s="43">
        <f>PV(O689/12,Q689,-P689,0,0)</f>
        <v>0.7438290706002546</v>
      </c>
      <c r="S689" s="11">
        <f>12+12+12+12+6</f>
        <v>54</v>
      </c>
    </row>
    <row r="690" spans="2:19" x14ac:dyDescent="0.25">
      <c r="B690" s="16">
        <v>5</v>
      </c>
      <c r="C690" s="11" t="s">
        <v>13</v>
      </c>
      <c r="D690" s="139"/>
      <c r="E690" s="10">
        <f t="shared" ref="E690:E697" si="608">D646*R690</f>
        <v>0</v>
      </c>
      <c r="F690" s="134">
        <f t="shared" ref="F690:F697" si="609">$H$4-$G$4</f>
        <v>4.4953534263209305E-3</v>
      </c>
      <c r="G690" s="8">
        <f>IFERROR(VLOOKUP(B690,EFA!$AC$2:$AD$7,2,0),EFA!$AD$8)</f>
        <v>1.0319245803723991</v>
      </c>
      <c r="H690" s="24">
        <f>LGD!$D$4</f>
        <v>0.6</v>
      </c>
      <c r="I690" s="10">
        <f t="shared" ref="I690:I697" si="610">E690*F690*G690*H690</f>
        <v>0</v>
      </c>
      <c r="J690" s="41">
        <f t="shared" ref="J690:J697" si="611">1/((1+($O$16/12))^(M690-Q690))</f>
        <v>0.57133732605149445</v>
      </c>
      <c r="K690" s="274">
        <f t="shared" ref="K690:K697" si="612">I690*J690</f>
        <v>0</v>
      </c>
      <c r="M690" s="11">
        <v>132</v>
      </c>
      <c r="N690" s="11">
        <v>1</v>
      </c>
      <c r="O690" s="21">
        <f t="shared" ref="O690:O697" si="613">$O$16</f>
        <v>0.125041534971747</v>
      </c>
      <c r="P690" s="43">
        <f t="shared" si="607"/>
        <v>1.3977913926910139E-2</v>
      </c>
      <c r="Q690" s="141">
        <f t="shared" ref="Q690:Q697" si="614">M690-S690</f>
        <v>78</v>
      </c>
      <c r="R690" s="43">
        <f t="shared" ref="R690:R697" si="615">PV(O690/12,Q690,-P690,0,0)</f>
        <v>0.7438290706002546</v>
      </c>
      <c r="S690" s="11">
        <f t="shared" ref="S690:S697" si="616">12+12+12+12+6</f>
        <v>54</v>
      </c>
    </row>
    <row r="691" spans="2:19" x14ac:dyDescent="0.25">
      <c r="B691" s="16">
        <v>5</v>
      </c>
      <c r="C691" s="11" t="s">
        <v>14</v>
      </c>
      <c r="D691" s="139"/>
      <c r="E691" s="10">
        <f t="shared" si="608"/>
        <v>0</v>
      </c>
      <c r="F691" s="134">
        <f t="shared" si="609"/>
        <v>4.4953534263209305E-3</v>
      </c>
      <c r="G691" s="8">
        <f>IFERROR(VLOOKUP(B691,EFA!$AC$2:$AD$7,2,0),EFA!$AD$8)</f>
        <v>1.0319245803723991</v>
      </c>
      <c r="H691" s="24">
        <f>LGD!$D$5</f>
        <v>0.10763423667737435</v>
      </c>
      <c r="I691" s="10">
        <f t="shared" si="610"/>
        <v>0</v>
      </c>
      <c r="J691" s="41">
        <f t="shared" si="611"/>
        <v>0.57133732605149445</v>
      </c>
      <c r="K691" s="274">
        <f t="shared" si="612"/>
        <v>0</v>
      </c>
      <c r="M691" s="11">
        <v>132</v>
      </c>
      <c r="N691" s="11">
        <v>1</v>
      </c>
      <c r="O691" s="21">
        <f t="shared" si="613"/>
        <v>0.125041534971747</v>
      </c>
      <c r="P691" s="43">
        <f t="shared" si="607"/>
        <v>1.3977913926910139E-2</v>
      </c>
      <c r="Q691" s="141">
        <f t="shared" si="614"/>
        <v>78</v>
      </c>
      <c r="R691" s="43">
        <f t="shared" si="615"/>
        <v>0.7438290706002546</v>
      </c>
      <c r="S691" s="11">
        <f t="shared" si="616"/>
        <v>54</v>
      </c>
    </row>
    <row r="692" spans="2:19" x14ac:dyDescent="0.25">
      <c r="B692" s="16">
        <v>5</v>
      </c>
      <c r="C692" s="11" t="s">
        <v>15</v>
      </c>
      <c r="D692" s="139"/>
      <c r="E692" s="10">
        <f t="shared" si="608"/>
        <v>0</v>
      </c>
      <c r="F692" s="134">
        <f t="shared" si="609"/>
        <v>4.4953534263209305E-3</v>
      </c>
      <c r="G692" s="8">
        <f>IFERROR(VLOOKUP(B692,EFA!$AC$2:$AD$7,2,0),EFA!$AD$8)</f>
        <v>1.0319245803723991</v>
      </c>
      <c r="H692" s="24">
        <f>LGD!$D$6</f>
        <v>0.31756987991080204</v>
      </c>
      <c r="I692" s="10">
        <f t="shared" si="610"/>
        <v>0</v>
      </c>
      <c r="J692" s="41">
        <f t="shared" si="611"/>
        <v>0.57133732605149445</v>
      </c>
      <c r="K692" s="274">
        <f t="shared" si="612"/>
        <v>0</v>
      </c>
      <c r="M692" s="11">
        <v>132</v>
      </c>
      <c r="N692" s="11">
        <v>1</v>
      </c>
      <c r="O692" s="21">
        <f t="shared" si="613"/>
        <v>0.125041534971747</v>
      </c>
      <c r="P692" s="43">
        <f t="shared" si="607"/>
        <v>1.3977913926910139E-2</v>
      </c>
      <c r="Q692" s="141">
        <f t="shared" si="614"/>
        <v>78</v>
      </c>
      <c r="R692" s="43">
        <f t="shared" si="615"/>
        <v>0.7438290706002546</v>
      </c>
      <c r="S692" s="11">
        <f t="shared" si="616"/>
        <v>54</v>
      </c>
    </row>
    <row r="693" spans="2:19" x14ac:dyDescent="0.25">
      <c r="B693" s="16">
        <v>5</v>
      </c>
      <c r="C693" s="11" t="s">
        <v>16</v>
      </c>
      <c r="D693" s="139"/>
      <c r="E693" s="10">
        <f t="shared" si="608"/>
        <v>0</v>
      </c>
      <c r="F693" s="134">
        <f t="shared" si="609"/>
        <v>4.4953534263209305E-3</v>
      </c>
      <c r="G693" s="8">
        <f>IFERROR(VLOOKUP(B693,EFA!$AC$2:$AD$7,2,0),EFA!$AD$8)</f>
        <v>1.0319245803723991</v>
      </c>
      <c r="H693" s="24">
        <f>LGD!$D$7</f>
        <v>0.35327139683478781</v>
      </c>
      <c r="I693" s="10">
        <f t="shared" si="610"/>
        <v>0</v>
      </c>
      <c r="J693" s="41">
        <f t="shared" si="611"/>
        <v>0.57133732605149445</v>
      </c>
      <c r="K693" s="274">
        <f t="shared" si="612"/>
        <v>0</v>
      </c>
      <c r="M693" s="11">
        <v>132</v>
      </c>
      <c r="N693" s="11">
        <v>1</v>
      </c>
      <c r="O693" s="21">
        <f t="shared" si="613"/>
        <v>0.125041534971747</v>
      </c>
      <c r="P693" s="43">
        <f t="shared" si="607"/>
        <v>1.3977913926910139E-2</v>
      </c>
      <c r="Q693" s="141">
        <f t="shared" si="614"/>
        <v>78</v>
      </c>
      <c r="R693" s="43">
        <f t="shared" si="615"/>
        <v>0.7438290706002546</v>
      </c>
      <c r="S693" s="11">
        <f t="shared" si="616"/>
        <v>54</v>
      </c>
    </row>
    <row r="694" spans="2:19" x14ac:dyDescent="0.25">
      <c r="B694" s="16">
        <v>5</v>
      </c>
      <c r="C694" s="11" t="s">
        <v>17</v>
      </c>
      <c r="D694" s="139"/>
      <c r="E694" s="10">
        <f t="shared" si="608"/>
        <v>0</v>
      </c>
      <c r="F694" s="134">
        <f t="shared" si="609"/>
        <v>4.4953534263209305E-3</v>
      </c>
      <c r="G694" s="8">
        <f>IFERROR(VLOOKUP(B694,EFA!$AC$2:$AD$7,2,0),EFA!$AD$8)</f>
        <v>1.0319245803723991</v>
      </c>
      <c r="H694" s="24">
        <f>LGD!$D$8</f>
        <v>4.6364209605119888E-2</v>
      </c>
      <c r="I694" s="10">
        <f t="shared" si="610"/>
        <v>0</v>
      </c>
      <c r="J694" s="41">
        <f t="shared" si="611"/>
        <v>0.57133732605149445</v>
      </c>
      <c r="K694" s="274">
        <f t="shared" si="612"/>
        <v>0</v>
      </c>
      <c r="M694" s="11">
        <v>132</v>
      </c>
      <c r="N694" s="11">
        <v>1</v>
      </c>
      <c r="O694" s="21">
        <f t="shared" si="613"/>
        <v>0.125041534971747</v>
      </c>
      <c r="P694" s="43">
        <f t="shared" si="607"/>
        <v>1.3977913926910139E-2</v>
      </c>
      <c r="Q694" s="141">
        <f t="shared" si="614"/>
        <v>78</v>
      </c>
      <c r="R694" s="43">
        <f t="shared" si="615"/>
        <v>0.7438290706002546</v>
      </c>
      <c r="S694" s="11">
        <f t="shared" si="616"/>
        <v>54</v>
      </c>
    </row>
    <row r="695" spans="2:19" x14ac:dyDescent="0.25">
      <c r="B695" s="16">
        <v>5</v>
      </c>
      <c r="C695" s="11" t="s">
        <v>18</v>
      </c>
      <c r="D695" s="139"/>
      <c r="E695" s="10" t="e">
        <f t="shared" si="608"/>
        <v>#N/A</v>
      </c>
      <c r="F695" s="134">
        <f t="shared" si="609"/>
        <v>4.4953534263209305E-3</v>
      </c>
      <c r="G695" s="8">
        <f>IFERROR(VLOOKUP(B695,EFA!$AC$2:$AD$7,2,0),EFA!$AD$8)</f>
        <v>1.0319245803723991</v>
      </c>
      <c r="H695" s="24">
        <f>LGD!$D$9</f>
        <v>0.5</v>
      </c>
      <c r="I695" s="10" t="e">
        <f t="shared" si="610"/>
        <v>#N/A</v>
      </c>
      <c r="J695" s="41">
        <f t="shared" si="611"/>
        <v>0.57133732605149445</v>
      </c>
      <c r="K695" s="274" t="e">
        <f t="shared" si="612"/>
        <v>#N/A</v>
      </c>
      <c r="M695" s="11">
        <v>132</v>
      </c>
      <c r="N695" s="11">
        <v>1</v>
      </c>
      <c r="O695" s="21">
        <f t="shared" si="613"/>
        <v>0.125041534971747</v>
      </c>
      <c r="P695" s="43">
        <f t="shared" si="607"/>
        <v>1.3977913926910139E-2</v>
      </c>
      <c r="Q695" s="141">
        <f t="shared" si="614"/>
        <v>78</v>
      </c>
      <c r="R695" s="43">
        <f t="shared" si="615"/>
        <v>0.7438290706002546</v>
      </c>
      <c r="S695" s="11">
        <f t="shared" si="616"/>
        <v>54</v>
      </c>
    </row>
    <row r="696" spans="2:19" x14ac:dyDescent="0.25">
      <c r="B696" s="16">
        <v>5</v>
      </c>
      <c r="C696" s="11" t="s">
        <v>19</v>
      </c>
      <c r="D696" s="139"/>
      <c r="E696" s="10">
        <f t="shared" si="608"/>
        <v>0</v>
      </c>
      <c r="F696" s="134">
        <f t="shared" si="609"/>
        <v>4.4953534263209305E-3</v>
      </c>
      <c r="G696" s="8">
        <f>IFERROR(VLOOKUP(B696,EFA!$AC$2:$AD$7,2,0),EFA!$AD$8)</f>
        <v>1.0319245803723991</v>
      </c>
      <c r="H696" s="24">
        <f>LGD!$D$10</f>
        <v>0.4</v>
      </c>
      <c r="I696" s="10">
        <f t="shared" si="610"/>
        <v>0</v>
      </c>
      <c r="J696" s="41">
        <f t="shared" si="611"/>
        <v>0.57133732605149445</v>
      </c>
      <c r="K696" s="274">
        <f t="shared" si="612"/>
        <v>0</v>
      </c>
      <c r="M696" s="11">
        <v>132</v>
      </c>
      <c r="N696" s="11">
        <v>1</v>
      </c>
      <c r="O696" s="21">
        <f t="shared" si="613"/>
        <v>0.125041534971747</v>
      </c>
      <c r="P696" s="43">
        <f t="shared" si="607"/>
        <v>1.3977913926910139E-2</v>
      </c>
      <c r="Q696" s="141">
        <f t="shared" si="614"/>
        <v>78</v>
      </c>
      <c r="R696" s="43">
        <f t="shared" si="615"/>
        <v>0.7438290706002546</v>
      </c>
      <c r="S696" s="11">
        <f t="shared" si="616"/>
        <v>54</v>
      </c>
    </row>
    <row r="697" spans="2:19" x14ac:dyDescent="0.25">
      <c r="B697" s="16">
        <v>5</v>
      </c>
      <c r="C697" s="11" t="s">
        <v>20</v>
      </c>
      <c r="D697" s="139"/>
      <c r="E697" s="10">
        <f t="shared" si="608"/>
        <v>0</v>
      </c>
      <c r="F697" s="134">
        <f t="shared" si="609"/>
        <v>4.4953534263209305E-3</v>
      </c>
      <c r="G697" s="8">
        <f>IFERROR(VLOOKUP(B697,EFA!$AC$2:$AD$7,2,0),EFA!$AD$8)</f>
        <v>1.0319245803723991</v>
      </c>
      <c r="H697" s="24">
        <f>LGD!$D$11</f>
        <v>0.6</v>
      </c>
      <c r="I697" s="10">
        <f t="shared" si="610"/>
        <v>0</v>
      </c>
      <c r="J697" s="41">
        <f t="shared" si="611"/>
        <v>0.57133732605149445</v>
      </c>
      <c r="K697" s="274">
        <f t="shared" si="612"/>
        <v>0</v>
      </c>
      <c r="M697" s="11">
        <v>132</v>
      </c>
      <c r="N697" s="11">
        <v>1</v>
      </c>
      <c r="O697" s="21">
        <f t="shared" si="613"/>
        <v>0.125041534971747</v>
      </c>
      <c r="P697" s="43">
        <f t="shared" si="607"/>
        <v>1.3977913926910139E-2</v>
      </c>
      <c r="Q697" s="141">
        <f t="shared" si="614"/>
        <v>78</v>
      </c>
      <c r="R697" s="43">
        <f t="shared" si="615"/>
        <v>0.7438290706002546</v>
      </c>
      <c r="S697" s="11">
        <f t="shared" si="616"/>
        <v>54</v>
      </c>
    </row>
    <row r="698" spans="2:19" x14ac:dyDescent="0.25">
      <c r="B698" s="16"/>
      <c r="C698" s="83"/>
      <c r="D698" s="84"/>
      <c r="E698" s="84"/>
      <c r="F698" s="85"/>
      <c r="G698" s="86"/>
      <c r="H698" s="87"/>
      <c r="I698" s="84"/>
      <c r="J698" s="88"/>
      <c r="K698" s="84"/>
      <c r="M698" s="68"/>
      <c r="N698" s="68"/>
      <c r="O698" s="89"/>
      <c r="P698" s="90"/>
      <c r="Q698" s="68"/>
      <c r="R698" s="90"/>
      <c r="S698" s="68"/>
    </row>
    <row r="699" spans="2:19" x14ac:dyDescent="0.25">
      <c r="B699" t="s">
        <v>68</v>
      </c>
      <c r="C699" s="40" t="s">
        <v>9</v>
      </c>
      <c r="D699" s="40">
        <v>11</v>
      </c>
      <c r="E699" s="44" t="s">
        <v>26</v>
      </c>
      <c r="F699" s="44" t="s">
        <v>39</v>
      </c>
      <c r="G699" s="44" t="s">
        <v>27</v>
      </c>
      <c r="H699" s="44" t="s">
        <v>28</v>
      </c>
      <c r="I699" s="44" t="s">
        <v>29</v>
      </c>
      <c r="J699" s="44" t="s">
        <v>30</v>
      </c>
      <c r="K699" s="42" t="s">
        <v>31</v>
      </c>
      <c r="M699" s="42" t="s">
        <v>32</v>
      </c>
      <c r="N699" s="42" t="s">
        <v>33</v>
      </c>
      <c r="O699" s="42" t="s">
        <v>34</v>
      </c>
      <c r="P699" s="42" t="s">
        <v>35</v>
      </c>
      <c r="Q699" s="42" t="s">
        <v>36</v>
      </c>
      <c r="R699" s="42" t="s">
        <v>37</v>
      </c>
      <c r="S699" s="42" t="s">
        <v>38</v>
      </c>
    </row>
    <row r="700" spans="2:19" x14ac:dyDescent="0.25">
      <c r="B700" s="16">
        <v>6</v>
      </c>
      <c r="C700" s="11" t="s">
        <v>12</v>
      </c>
      <c r="D700" s="139"/>
      <c r="E700" s="10">
        <f>D645*R700</f>
        <v>0</v>
      </c>
      <c r="F700" s="134">
        <f>$I$4-$H$4</f>
        <v>0.26248140881722226</v>
      </c>
      <c r="G700" s="8">
        <f>IFERROR(VLOOKUP(B700,EFA!$AC$2:$AD$7,2,0),EFA!$AD$8)</f>
        <v>1.0319245803723991</v>
      </c>
      <c r="H700" s="24">
        <f>LGD!$D$3</f>
        <v>0</v>
      </c>
      <c r="I700" s="10">
        <f>E700*F700*G700*H700</f>
        <v>0</v>
      </c>
      <c r="J700" s="41">
        <f>1/((1+($O$16/12))^(M700-Q700))</f>
        <v>0.50450878239263264</v>
      </c>
      <c r="K700" s="274">
        <f>I700*J700</f>
        <v>0</v>
      </c>
      <c r="M700" s="11">
        <v>132</v>
      </c>
      <c r="N700" s="11">
        <v>1</v>
      </c>
      <c r="O700" s="21">
        <f>$O$16</f>
        <v>0.125041534971747</v>
      </c>
      <c r="P700" s="43">
        <f t="shared" ref="P700:P708" si="617">PMT(O700/12,M700,-N700,0,0)</f>
        <v>1.3977913926910139E-2</v>
      </c>
      <c r="Q700" s="141">
        <f>M700-S700</f>
        <v>66</v>
      </c>
      <c r="R700" s="43">
        <f>PV(O700/12,Q700,-P700,0,0)</f>
        <v>0.66466876877228886</v>
      </c>
      <c r="S700" s="11">
        <f>12+12+12+12+12+6</f>
        <v>66</v>
      </c>
    </row>
    <row r="701" spans="2:19" x14ac:dyDescent="0.25">
      <c r="B701" s="16">
        <v>6</v>
      </c>
      <c r="C701" s="11" t="s">
        <v>13</v>
      </c>
      <c r="D701" s="139"/>
      <c r="E701" s="10">
        <f t="shared" ref="E701:E708" si="618">D646*R701</f>
        <v>0</v>
      </c>
      <c r="F701" s="134">
        <f t="shared" ref="F701:F708" si="619">$I$4-$H$4</f>
        <v>0.26248140881722226</v>
      </c>
      <c r="G701" s="8">
        <f>IFERROR(VLOOKUP(B701,EFA!$AC$2:$AD$7,2,0),EFA!$AD$8)</f>
        <v>1.0319245803723991</v>
      </c>
      <c r="H701" s="24">
        <f>LGD!$D$4</f>
        <v>0.6</v>
      </c>
      <c r="I701" s="10">
        <f t="shared" ref="I701:I708" si="620">E701*F701*G701*H701</f>
        <v>0</v>
      </c>
      <c r="J701" s="41">
        <f t="shared" ref="J701:J708" si="621">1/((1+($O$16/12))^(M701-Q701))</f>
        <v>0.50450878239263264</v>
      </c>
      <c r="K701" s="274">
        <f t="shared" ref="K701:K708" si="622">I701*J701</f>
        <v>0</v>
      </c>
      <c r="M701" s="11">
        <v>132</v>
      </c>
      <c r="N701" s="11">
        <v>1</v>
      </c>
      <c r="O701" s="21">
        <f t="shared" ref="O701:O708" si="623">$O$16</f>
        <v>0.125041534971747</v>
      </c>
      <c r="P701" s="43">
        <f t="shared" si="617"/>
        <v>1.3977913926910139E-2</v>
      </c>
      <c r="Q701" s="141">
        <f t="shared" ref="Q701:Q708" si="624">M701-S701</f>
        <v>66</v>
      </c>
      <c r="R701" s="43">
        <f t="shared" ref="R701:R708" si="625">PV(O701/12,Q701,-P701,0,0)</f>
        <v>0.66466876877228886</v>
      </c>
      <c r="S701" s="11">
        <f t="shared" ref="S701:S708" si="626">12+12+12+12+12+6</f>
        <v>66</v>
      </c>
    </row>
    <row r="702" spans="2:19" x14ac:dyDescent="0.25">
      <c r="B702" s="16">
        <v>6</v>
      </c>
      <c r="C702" s="11" t="s">
        <v>14</v>
      </c>
      <c r="D702" s="139"/>
      <c r="E702" s="10">
        <f t="shared" si="618"/>
        <v>0</v>
      </c>
      <c r="F702" s="134">
        <f t="shared" si="619"/>
        <v>0.26248140881722226</v>
      </c>
      <c r="G702" s="8">
        <f>IFERROR(VLOOKUP(B702,EFA!$AC$2:$AD$7,2,0),EFA!$AD$8)</f>
        <v>1.0319245803723991</v>
      </c>
      <c r="H702" s="24">
        <f>LGD!$D$5</f>
        <v>0.10763423667737435</v>
      </c>
      <c r="I702" s="10">
        <f t="shared" si="620"/>
        <v>0</v>
      </c>
      <c r="J702" s="41">
        <f t="shared" si="621"/>
        <v>0.50450878239263264</v>
      </c>
      <c r="K702" s="274">
        <f t="shared" si="622"/>
        <v>0</v>
      </c>
      <c r="M702" s="11">
        <v>132</v>
      </c>
      <c r="N702" s="11">
        <v>1</v>
      </c>
      <c r="O702" s="21">
        <f t="shared" si="623"/>
        <v>0.125041534971747</v>
      </c>
      <c r="P702" s="43">
        <f t="shared" si="617"/>
        <v>1.3977913926910139E-2</v>
      </c>
      <c r="Q702" s="141">
        <f t="shared" si="624"/>
        <v>66</v>
      </c>
      <c r="R702" s="43">
        <f t="shared" si="625"/>
        <v>0.66466876877228886</v>
      </c>
      <c r="S702" s="11">
        <f t="shared" si="626"/>
        <v>66</v>
      </c>
    </row>
    <row r="703" spans="2:19" x14ac:dyDescent="0.25">
      <c r="B703" s="16">
        <v>6</v>
      </c>
      <c r="C703" s="11" t="s">
        <v>15</v>
      </c>
      <c r="D703" s="139"/>
      <c r="E703" s="10">
        <f t="shared" si="618"/>
        <v>0</v>
      </c>
      <c r="F703" s="134">
        <f t="shared" si="619"/>
        <v>0.26248140881722226</v>
      </c>
      <c r="G703" s="8">
        <f>IFERROR(VLOOKUP(B703,EFA!$AC$2:$AD$7,2,0),EFA!$AD$8)</f>
        <v>1.0319245803723991</v>
      </c>
      <c r="H703" s="24">
        <f>LGD!$D$6</f>
        <v>0.31756987991080204</v>
      </c>
      <c r="I703" s="10">
        <f t="shared" si="620"/>
        <v>0</v>
      </c>
      <c r="J703" s="41">
        <f t="shared" si="621"/>
        <v>0.50450878239263264</v>
      </c>
      <c r="K703" s="274">
        <f t="shared" si="622"/>
        <v>0</v>
      </c>
      <c r="M703" s="11">
        <v>132</v>
      </c>
      <c r="N703" s="11">
        <v>1</v>
      </c>
      <c r="O703" s="21">
        <f t="shared" si="623"/>
        <v>0.125041534971747</v>
      </c>
      <c r="P703" s="43">
        <f t="shared" si="617"/>
        <v>1.3977913926910139E-2</v>
      </c>
      <c r="Q703" s="141">
        <f t="shared" si="624"/>
        <v>66</v>
      </c>
      <c r="R703" s="43">
        <f t="shared" si="625"/>
        <v>0.66466876877228886</v>
      </c>
      <c r="S703" s="11">
        <f t="shared" si="626"/>
        <v>66</v>
      </c>
    </row>
    <row r="704" spans="2:19" x14ac:dyDescent="0.25">
      <c r="B704" s="16">
        <v>6</v>
      </c>
      <c r="C704" s="11" t="s">
        <v>16</v>
      </c>
      <c r="D704" s="139"/>
      <c r="E704" s="10">
        <f t="shared" si="618"/>
        <v>0</v>
      </c>
      <c r="F704" s="134">
        <f t="shared" si="619"/>
        <v>0.26248140881722226</v>
      </c>
      <c r="G704" s="8">
        <f>IFERROR(VLOOKUP(B704,EFA!$AC$2:$AD$7,2,0),EFA!$AD$8)</f>
        <v>1.0319245803723991</v>
      </c>
      <c r="H704" s="24">
        <f>LGD!$D$7</f>
        <v>0.35327139683478781</v>
      </c>
      <c r="I704" s="10">
        <f t="shared" si="620"/>
        <v>0</v>
      </c>
      <c r="J704" s="41">
        <f t="shared" si="621"/>
        <v>0.50450878239263264</v>
      </c>
      <c r="K704" s="274">
        <f t="shared" si="622"/>
        <v>0</v>
      </c>
      <c r="M704" s="11">
        <v>132</v>
      </c>
      <c r="N704" s="11">
        <v>1</v>
      </c>
      <c r="O704" s="21">
        <f t="shared" si="623"/>
        <v>0.125041534971747</v>
      </c>
      <c r="P704" s="43">
        <f t="shared" si="617"/>
        <v>1.3977913926910139E-2</v>
      </c>
      <c r="Q704" s="141">
        <f t="shared" si="624"/>
        <v>66</v>
      </c>
      <c r="R704" s="43">
        <f t="shared" si="625"/>
        <v>0.66466876877228886</v>
      </c>
      <c r="S704" s="11">
        <f t="shared" si="626"/>
        <v>66</v>
      </c>
    </row>
    <row r="705" spans="2:19" x14ac:dyDescent="0.25">
      <c r="B705" s="16">
        <v>6</v>
      </c>
      <c r="C705" s="11" t="s">
        <v>17</v>
      </c>
      <c r="D705" s="139"/>
      <c r="E705" s="10">
        <f t="shared" si="618"/>
        <v>0</v>
      </c>
      <c r="F705" s="134">
        <f t="shared" si="619"/>
        <v>0.26248140881722226</v>
      </c>
      <c r="G705" s="8">
        <f>IFERROR(VLOOKUP(B705,EFA!$AC$2:$AD$7,2,0),EFA!$AD$8)</f>
        <v>1.0319245803723991</v>
      </c>
      <c r="H705" s="24">
        <f>LGD!$D$8</f>
        <v>4.6364209605119888E-2</v>
      </c>
      <c r="I705" s="10">
        <f t="shared" si="620"/>
        <v>0</v>
      </c>
      <c r="J705" s="41">
        <f t="shared" si="621"/>
        <v>0.50450878239263264</v>
      </c>
      <c r="K705" s="274">
        <f t="shared" si="622"/>
        <v>0</v>
      </c>
      <c r="M705" s="11">
        <v>132</v>
      </c>
      <c r="N705" s="11">
        <v>1</v>
      </c>
      <c r="O705" s="21">
        <f t="shared" si="623"/>
        <v>0.125041534971747</v>
      </c>
      <c r="P705" s="43">
        <f t="shared" si="617"/>
        <v>1.3977913926910139E-2</v>
      </c>
      <c r="Q705" s="141">
        <f t="shared" si="624"/>
        <v>66</v>
      </c>
      <c r="R705" s="43">
        <f t="shared" si="625"/>
        <v>0.66466876877228886</v>
      </c>
      <c r="S705" s="11">
        <f t="shared" si="626"/>
        <v>66</v>
      </c>
    </row>
    <row r="706" spans="2:19" x14ac:dyDescent="0.25">
      <c r="B706" s="16">
        <v>6</v>
      </c>
      <c r="C706" s="11" t="s">
        <v>18</v>
      </c>
      <c r="D706" s="139"/>
      <c r="E706" s="10" t="e">
        <f t="shared" si="618"/>
        <v>#N/A</v>
      </c>
      <c r="F706" s="134">
        <f t="shared" si="619"/>
        <v>0.26248140881722226</v>
      </c>
      <c r="G706" s="8">
        <f>IFERROR(VLOOKUP(B706,EFA!$AC$2:$AD$7,2,0),EFA!$AD$8)</f>
        <v>1.0319245803723991</v>
      </c>
      <c r="H706" s="24">
        <f>LGD!$D$9</f>
        <v>0.5</v>
      </c>
      <c r="I706" s="10" t="e">
        <f t="shared" si="620"/>
        <v>#N/A</v>
      </c>
      <c r="J706" s="41">
        <f t="shared" si="621"/>
        <v>0.50450878239263264</v>
      </c>
      <c r="K706" s="274" t="e">
        <f t="shared" si="622"/>
        <v>#N/A</v>
      </c>
      <c r="M706" s="11">
        <v>132</v>
      </c>
      <c r="N706" s="11">
        <v>1</v>
      </c>
      <c r="O706" s="21">
        <f t="shared" si="623"/>
        <v>0.125041534971747</v>
      </c>
      <c r="P706" s="43">
        <f t="shared" si="617"/>
        <v>1.3977913926910139E-2</v>
      </c>
      <c r="Q706" s="141">
        <f t="shared" si="624"/>
        <v>66</v>
      </c>
      <c r="R706" s="43">
        <f t="shared" si="625"/>
        <v>0.66466876877228886</v>
      </c>
      <c r="S706" s="11">
        <f t="shared" si="626"/>
        <v>66</v>
      </c>
    </row>
    <row r="707" spans="2:19" x14ac:dyDescent="0.25">
      <c r="B707" s="16">
        <v>6</v>
      </c>
      <c r="C707" s="11" t="s">
        <v>19</v>
      </c>
      <c r="D707" s="139"/>
      <c r="E707" s="10">
        <f t="shared" si="618"/>
        <v>0</v>
      </c>
      <c r="F707" s="134">
        <f t="shared" si="619"/>
        <v>0.26248140881722226</v>
      </c>
      <c r="G707" s="8">
        <f>IFERROR(VLOOKUP(B707,EFA!$AC$2:$AD$7,2,0),EFA!$AD$8)</f>
        <v>1.0319245803723991</v>
      </c>
      <c r="H707" s="24">
        <f>LGD!$D$10</f>
        <v>0.4</v>
      </c>
      <c r="I707" s="10">
        <f t="shared" si="620"/>
        <v>0</v>
      </c>
      <c r="J707" s="41">
        <f t="shared" si="621"/>
        <v>0.50450878239263264</v>
      </c>
      <c r="K707" s="274">
        <f t="shared" si="622"/>
        <v>0</v>
      </c>
      <c r="M707" s="11">
        <v>132</v>
      </c>
      <c r="N707" s="11">
        <v>1</v>
      </c>
      <c r="O707" s="21">
        <f t="shared" si="623"/>
        <v>0.125041534971747</v>
      </c>
      <c r="P707" s="43">
        <f t="shared" si="617"/>
        <v>1.3977913926910139E-2</v>
      </c>
      <c r="Q707" s="141">
        <f t="shared" si="624"/>
        <v>66</v>
      </c>
      <c r="R707" s="43">
        <f t="shared" si="625"/>
        <v>0.66466876877228886</v>
      </c>
      <c r="S707" s="11">
        <f t="shared" si="626"/>
        <v>66</v>
      </c>
    </row>
    <row r="708" spans="2:19" x14ac:dyDescent="0.25">
      <c r="B708" s="16">
        <v>6</v>
      </c>
      <c r="C708" s="11" t="s">
        <v>20</v>
      </c>
      <c r="D708" s="139"/>
      <c r="E708" s="10">
        <f t="shared" si="618"/>
        <v>0</v>
      </c>
      <c r="F708" s="134">
        <f t="shared" si="619"/>
        <v>0.26248140881722226</v>
      </c>
      <c r="G708" s="8">
        <f>IFERROR(VLOOKUP(B708,EFA!$AC$2:$AD$7,2,0),EFA!$AD$8)</f>
        <v>1.0319245803723991</v>
      </c>
      <c r="H708" s="24">
        <f>LGD!$D$11</f>
        <v>0.6</v>
      </c>
      <c r="I708" s="10">
        <f t="shared" si="620"/>
        <v>0</v>
      </c>
      <c r="J708" s="41">
        <f t="shared" si="621"/>
        <v>0.50450878239263264</v>
      </c>
      <c r="K708" s="274">
        <f t="shared" si="622"/>
        <v>0</v>
      </c>
      <c r="M708" s="11">
        <v>132</v>
      </c>
      <c r="N708" s="11">
        <v>1</v>
      </c>
      <c r="O708" s="21">
        <f t="shared" si="623"/>
        <v>0.125041534971747</v>
      </c>
      <c r="P708" s="43">
        <f t="shared" si="617"/>
        <v>1.3977913926910139E-2</v>
      </c>
      <c r="Q708" s="141">
        <f t="shared" si="624"/>
        <v>66</v>
      </c>
      <c r="R708" s="43">
        <f t="shared" si="625"/>
        <v>0.66466876877228886</v>
      </c>
      <c r="S708" s="11">
        <f t="shared" si="626"/>
        <v>66</v>
      </c>
    </row>
    <row r="709" spans="2:19" x14ac:dyDescent="0.25">
      <c r="B709" s="16"/>
      <c r="C709" s="68"/>
      <c r="D709" s="126"/>
      <c r="E709" s="115"/>
      <c r="F709" s="89"/>
      <c r="G709" s="112"/>
      <c r="H709" s="116"/>
      <c r="I709" s="115"/>
      <c r="J709" s="117"/>
      <c r="K709" s="115"/>
    </row>
    <row r="710" spans="2:19" x14ac:dyDescent="0.25">
      <c r="B710" t="s">
        <v>68</v>
      </c>
      <c r="C710" s="40" t="s">
        <v>9</v>
      </c>
      <c r="D710" s="40">
        <v>11</v>
      </c>
      <c r="E710" s="44" t="s">
        <v>26</v>
      </c>
      <c r="F710" s="44" t="s">
        <v>39</v>
      </c>
      <c r="G710" s="44" t="s">
        <v>27</v>
      </c>
      <c r="H710" s="44" t="s">
        <v>28</v>
      </c>
      <c r="I710" s="44" t="s">
        <v>29</v>
      </c>
      <c r="J710" s="44" t="s">
        <v>30</v>
      </c>
      <c r="K710" s="42" t="s">
        <v>31</v>
      </c>
      <c r="M710" s="42" t="s">
        <v>32</v>
      </c>
      <c r="N710" s="42" t="s">
        <v>33</v>
      </c>
      <c r="O710" s="42" t="s">
        <v>34</v>
      </c>
      <c r="P710" s="42" t="s">
        <v>35</v>
      </c>
      <c r="Q710" s="42" t="s">
        <v>36</v>
      </c>
      <c r="R710" s="42" t="s">
        <v>37</v>
      </c>
      <c r="S710" s="42" t="s">
        <v>38</v>
      </c>
    </row>
    <row r="711" spans="2:19" x14ac:dyDescent="0.25">
      <c r="B711" s="16">
        <v>7</v>
      </c>
      <c r="C711" s="11" t="s">
        <v>12</v>
      </c>
      <c r="D711" s="139"/>
      <c r="E711" s="10">
        <f t="shared" ref="E711:E719" si="627">D645*R711</f>
        <v>0</v>
      </c>
      <c r="F711" s="134">
        <f>$J$4-$I$4</f>
        <v>4.8398060417940481E-2</v>
      </c>
      <c r="G711" s="8">
        <f>IFERROR(VLOOKUP(B711,EFA!$AC$2:$AD$7,2,0),EFA!$AD$8)</f>
        <v>1.0319245803723991</v>
      </c>
      <c r="H711" s="24">
        <f>LGD!$D$3</f>
        <v>0</v>
      </c>
      <c r="I711" s="10">
        <f>E711*F711*G711*H711</f>
        <v>0</v>
      </c>
      <c r="J711" s="41">
        <f>1/((1+($O$16/12))^(M711-Q711))</f>
        <v>0.44549708185590559</v>
      </c>
      <c r="K711" s="274">
        <f>I711*J711</f>
        <v>0</v>
      </c>
      <c r="M711" s="11">
        <v>132</v>
      </c>
      <c r="N711" s="11">
        <v>1</v>
      </c>
      <c r="O711" s="21">
        <f>$O$16</f>
        <v>0.125041534971747</v>
      </c>
      <c r="P711" s="43">
        <f t="shared" ref="P711:P719" si="628">PMT(O711/12,M711,-N711,0,0)</f>
        <v>1.3977913926910139E-2</v>
      </c>
      <c r="Q711" s="141">
        <f>M711-S711</f>
        <v>54</v>
      </c>
      <c r="R711" s="43">
        <f>PV(O711/12,Q711,-P711,0,0)</f>
        <v>0.57502268776388887</v>
      </c>
      <c r="S711" s="11">
        <v>78</v>
      </c>
    </row>
    <row r="712" spans="2:19" x14ac:dyDescent="0.25">
      <c r="B712" s="16">
        <v>7</v>
      </c>
      <c r="C712" s="11" t="s">
        <v>13</v>
      </c>
      <c r="D712" s="139"/>
      <c r="E712" s="10">
        <f t="shared" si="627"/>
        <v>0</v>
      </c>
      <c r="F712" s="134">
        <f t="shared" ref="F712:F719" si="629">$J$4-$I$4</f>
        <v>4.8398060417940481E-2</v>
      </c>
      <c r="G712" s="8">
        <f>IFERROR(VLOOKUP(B712,EFA!$AC$2:$AD$7,2,0),EFA!$AD$8)</f>
        <v>1.0319245803723991</v>
      </c>
      <c r="H712" s="24">
        <f>LGD!$D$4</f>
        <v>0.6</v>
      </c>
      <c r="I712" s="10">
        <f t="shared" ref="I712:I719" si="630">E712*F712*G712*H712</f>
        <v>0</v>
      </c>
      <c r="J712" s="41">
        <f t="shared" ref="J712:J719" si="631">1/((1+($O$16/12))^(M712-Q712))</f>
        <v>0.44549708185590559</v>
      </c>
      <c r="K712" s="274">
        <f t="shared" ref="K712:K719" si="632">I712*J712</f>
        <v>0</v>
      </c>
      <c r="M712" s="11">
        <v>132</v>
      </c>
      <c r="N712" s="11">
        <v>1</v>
      </c>
      <c r="O712" s="21">
        <f t="shared" ref="O712:O719" si="633">$O$16</f>
        <v>0.125041534971747</v>
      </c>
      <c r="P712" s="43">
        <f t="shared" si="628"/>
        <v>1.3977913926910139E-2</v>
      </c>
      <c r="Q712" s="141">
        <f t="shared" ref="Q712:Q719" si="634">M712-S712</f>
        <v>54</v>
      </c>
      <c r="R712" s="43">
        <f t="shared" ref="R712:R719" si="635"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14</v>
      </c>
      <c r="D713" s="139"/>
      <c r="E713" s="10">
        <f t="shared" si="627"/>
        <v>0</v>
      </c>
      <c r="F713" s="134">
        <f t="shared" si="629"/>
        <v>4.8398060417940481E-2</v>
      </c>
      <c r="G713" s="8">
        <f>IFERROR(VLOOKUP(B713,EFA!$AC$2:$AD$7,2,0),EFA!$AD$8)</f>
        <v>1.0319245803723991</v>
      </c>
      <c r="H713" s="24">
        <f>LGD!$D$5</f>
        <v>0.10763423667737435</v>
      </c>
      <c r="I713" s="10">
        <f t="shared" si="630"/>
        <v>0</v>
      </c>
      <c r="J713" s="41">
        <f t="shared" si="631"/>
        <v>0.44549708185590559</v>
      </c>
      <c r="K713" s="274">
        <f t="shared" si="632"/>
        <v>0</v>
      </c>
      <c r="M713" s="11">
        <v>132</v>
      </c>
      <c r="N713" s="11">
        <v>1</v>
      </c>
      <c r="O713" s="21">
        <f t="shared" si="633"/>
        <v>0.125041534971747</v>
      </c>
      <c r="P713" s="43">
        <f t="shared" si="628"/>
        <v>1.3977913926910139E-2</v>
      </c>
      <c r="Q713" s="141">
        <f t="shared" si="634"/>
        <v>54</v>
      </c>
      <c r="R713" s="43">
        <f t="shared" si="635"/>
        <v>0.57502268776388887</v>
      </c>
      <c r="S713" s="11">
        <v>78</v>
      </c>
    </row>
    <row r="714" spans="2:19" x14ac:dyDescent="0.25">
      <c r="B714" s="16">
        <v>7</v>
      </c>
      <c r="C714" s="11" t="s">
        <v>15</v>
      </c>
      <c r="D714" s="139"/>
      <c r="E714" s="10">
        <f t="shared" si="627"/>
        <v>0</v>
      </c>
      <c r="F714" s="134">
        <f t="shared" si="629"/>
        <v>4.8398060417940481E-2</v>
      </c>
      <c r="G714" s="8">
        <f>IFERROR(VLOOKUP(B714,EFA!$AC$2:$AD$7,2,0),EFA!$AD$8)</f>
        <v>1.0319245803723991</v>
      </c>
      <c r="H714" s="24">
        <f>LGD!$D$6</f>
        <v>0.31756987991080204</v>
      </c>
      <c r="I714" s="10">
        <f t="shared" si="630"/>
        <v>0</v>
      </c>
      <c r="J714" s="41">
        <f t="shared" si="631"/>
        <v>0.44549708185590559</v>
      </c>
      <c r="K714" s="274">
        <f t="shared" si="632"/>
        <v>0</v>
      </c>
      <c r="M714" s="11">
        <v>132</v>
      </c>
      <c r="N714" s="11">
        <v>1</v>
      </c>
      <c r="O714" s="21">
        <f t="shared" si="633"/>
        <v>0.125041534971747</v>
      </c>
      <c r="P714" s="43">
        <f t="shared" si="628"/>
        <v>1.3977913926910139E-2</v>
      </c>
      <c r="Q714" s="141">
        <f t="shared" si="634"/>
        <v>54</v>
      </c>
      <c r="R714" s="43">
        <f t="shared" si="635"/>
        <v>0.57502268776388887</v>
      </c>
      <c r="S714" s="11">
        <v>78</v>
      </c>
    </row>
    <row r="715" spans="2:19" x14ac:dyDescent="0.25">
      <c r="B715" s="16">
        <v>7</v>
      </c>
      <c r="C715" s="11" t="s">
        <v>16</v>
      </c>
      <c r="D715" s="139"/>
      <c r="E715" s="10">
        <f t="shared" si="627"/>
        <v>0</v>
      </c>
      <c r="F715" s="134">
        <f t="shared" si="629"/>
        <v>4.8398060417940481E-2</v>
      </c>
      <c r="G715" s="8">
        <f>IFERROR(VLOOKUP(B715,EFA!$AC$2:$AD$7,2,0),EFA!$AD$8)</f>
        <v>1.0319245803723991</v>
      </c>
      <c r="H715" s="24">
        <f>LGD!$D$7</f>
        <v>0.35327139683478781</v>
      </c>
      <c r="I715" s="10">
        <f t="shared" si="630"/>
        <v>0</v>
      </c>
      <c r="J715" s="41">
        <f t="shared" si="631"/>
        <v>0.44549708185590559</v>
      </c>
      <c r="K715" s="274">
        <f t="shared" si="632"/>
        <v>0</v>
      </c>
      <c r="M715" s="11">
        <v>132</v>
      </c>
      <c r="N715" s="11">
        <v>1</v>
      </c>
      <c r="O715" s="21">
        <f t="shared" si="633"/>
        <v>0.125041534971747</v>
      </c>
      <c r="P715" s="43">
        <f t="shared" si="628"/>
        <v>1.3977913926910139E-2</v>
      </c>
      <c r="Q715" s="141">
        <f t="shared" si="634"/>
        <v>54</v>
      </c>
      <c r="R715" s="43">
        <f t="shared" si="635"/>
        <v>0.57502268776388887</v>
      </c>
      <c r="S715" s="11">
        <v>78</v>
      </c>
    </row>
    <row r="716" spans="2:19" x14ac:dyDescent="0.25">
      <c r="B716" s="16">
        <v>7</v>
      </c>
      <c r="C716" s="11" t="s">
        <v>17</v>
      </c>
      <c r="D716" s="139"/>
      <c r="E716" s="10">
        <f t="shared" si="627"/>
        <v>0</v>
      </c>
      <c r="F716" s="134">
        <f t="shared" si="629"/>
        <v>4.8398060417940481E-2</v>
      </c>
      <c r="G716" s="8">
        <f>IFERROR(VLOOKUP(B716,EFA!$AC$2:$AD$7,2,0),EFA!$AD$8)</f>
        <v>1.0319245803723991</v>
      </c>
      <c r="H716" s="24">
        <f>LGD!$D$8</f>
        <v>4.6364209605119888E-2</v>
      </c>
      <c r="I716" s="10">
        <f t="shared" si="630"/>
        <v>0</v>
      </c>
      <c r="J716" s="41">
        <f t="shared" si="631"/>
        <v>0.44549708185590559</v>
      </c>
      <c r="K716" s="274">
        <f t="shared" si="632"/>
        <v>0</v>
      </c>
      <c r="M716" s="11">
        <v>132</v>
      </c>
      <c r="N716" s="11">
        <v>1</v>
      </c>
      <c r="O716" s="21">
        <f t="shared" si="633"/>
        <v>0.125041534971747</v>
      </c>
      <c r="P716" s="43">
        <f t="shared" si="628"/>
        <v>1.3977913926910139E-2</v>
      </c>
      <c r="Q716" s="141">
        <f t="shared" si="634"/>
        <v>54</v>
      </c>
      <c r="R716" s="43">
        <f t="shared" si="635"/>
        <v>0.57502268776388887</v>
      </c>
      <c r="S716" s="11">
        <v>78</v>
      </c>
    </row>
    <row r="717" spans="2:19" x14ac:dyDescent="0.25">
      <c r="B717" s="16">
        <v>7</v>
      </c>
      <c r="C717" s="11" t="s">
        <v>18</v>
      </c>
      <c r="D717" s="139"/>
      <c r="E717" s="10" t="e">
        <f t="shared" si="627"/>
        <v>#N/A</v>
      </c>
      <c r="F717" s="134">
        <f t="shared" si="629"/>
        <v>4.8398060417940481E-2</v>
      </c>
      <c r="G717" s="8">
        <f>IFERROR(VLOOKUP(B717,EFA!$AC$2:$AD$7,2,0),EFA!$AD$8)</f>
        <v>1.0319245803723991</v>
      </c>
      <c r="H717" s="24">
        <f>LGD!$D$9</f>
        <v>0.5</v>
      </c>
      <c r="I717" s="10" t="e">
        <f t="shared" si="630"/>
        <v>#N/A</v>
      </c>
      <c r="J717" s="41">
        <f t="shared" si="631"/>
        <v>0.44549708185590559</v>
      </c>
      <c r="K717" s="274" t="e">
        <f t="shared" si="632"/>
        <v>#N/A</v>
      </c>
      <c r="M717" s="11">
        <v>132</v>
      </c>
      <c r="N717" s="11">
        <v>1</v>
      </c>
      <c r="O717" s="21">
        <f t="shared" si="633"/>
        <v>0.125041534971747</v>
      </c>
      <c r="P717" s="43">
        <f t="shared" si="628"/>
        <v>1.3977913926910139E-2</v>
      </c>
      <c r="Q717" s="141">
        <f t="shared" si="634"/>
        <v>54</v>
      </c>
      <c r="R717" s="43">
        <f t="shared" si="635"/>
        <v>0.57502268776388887</v>
      </c>
      <c r="S717" s="11">
        <v>78</v>
      </c>
    </row>
    <row r="718" spans="2:19" x14ac:dyDescent="0.25">
      <c r="B718" s="16">
        <v>7</v>
      </c>
      <c r="C718" s="11" t="s">
        <v>19</v>
      </c>
      <c r="D718" s="139"/>
      <c r="E718" s="10">
        <f t="shared" si="627"/>
        <v>0</v>
      </c>
      <c r="F718" s="134">
        <f t="shared" si="629"/>
        <v>4.8398060417940481E-2</v>
      </c>
      <c r="G718" s="8">
        <f>IFERROR(VLOOKUP(B718,EFA!$AC$2:$AD$7,2,0),EFA!$AD$8)</f>
        <v>1.0319245803723991</v>
      </c>
      <c r="H718" s="24">
        <f>LGD!$D$10</f>
        <v>0.4</v>
      </c>
      <c r="I718" s="10">
        <f t="shared" si="630"/>
        <v>0</v>
      </c>
      <c r="J718" s="41">
        <f t="shared" si="631"/>
        <v>0.44549708185590559</v>
      </c>
      <c r="K718" s="274">
        <f t="shared" si="632"/>
        <v>0</v>
      </c>
      <c r="M718" s="11">
        <v>132</v>
      </c>
      <c r="N718" s="11">
        <v>1</v>
      </c>
      <c r="O718" s="21">
        <f t="shared" si="633"/>
        <v>0.125041534971747</v>
      </c>
      <c r="P718" s="43">
        <f t="shared" si="628"/>
        <v>1.3977913926910139E-2</v>
      </c>
      <c r="Q718" s="141">
        <f t="shared" si="634"/>
        <v>54</v>
      </c>
      <c r="R718" s="43">
        <f t="shared" si="635"/>
        <v>0.57502268776388887</v>
      </c>
      <c r="S718" s="11">
        <v>78</v>
      </c>
    </row>
    <row r="719" spans="2:19" x14ac:dyDescent="0.25">
      <c r="B719" s="16">
        <v>7</v>
      </c>
      <c r="C719" s="11" t="s">
        <v>20</v>
      </c>
      <c r="D719" s="139"/>
      <c r="E719" s="10">
        <f t="shared" si="627"/>
        <v>0</v>
      </c>
      <c r="F719" s="134">
        <f t="shared" si="629"/>
        <v>4.8398060417940481E-2</v>
      </c>
      <c r="G719" s="8">
        <f>IFERROR(VLOOKUP(B719,EFA!$AC$2:$AD$7,2,0),EFA!$AD$8)</f>
        <v>1.0319245803723991</v>
      </c>
      <c r="H719" s="24">
        <f>LGD!$D$11</f>
        <v>0.6</v>
      </c>
      <c r="I719" s="10">
        <f t="shared" si="630"/>
        <v>0</v>
      </c>
      <c r="J719" s="41">
        <f t="shared" si="631"/>
        <v>0.44549708185590559</v>
      </c>
      <c r="K719" s="274">
        <f t="shared" si="632"/>
        <v>0</v>
      </c>
      <c r="M719" s="11">
        <v>132</v>
      </c>
      <c r="N719" s="11">
        <v>1</v>
      </c>
      <c r="O719" s="21">
        <f t="shared" si="633"/>
        <v>0.125041534971747</v>
      </c>
      <c r="P719" s="43">
        <f t="shared" si="628"/>
        <v>1.3977913926910139E-2</v>
      </c>
      <c r="Q719" s="141">
        <f t="shared" si="634"/>
        <v>54</v>
      </c>
      <c r="R719" s="43">
        <f t="shared" si="635"/>
        <v>0.57502268776388887</v>
      </c>
      <c r="S719" s="11">
        <v>78</v>
      </c>
    </row>
    <row r="720" spans="2:19" x14ac:dyDescent="0.25">
      <c r="B720" s="16"/>
      <c r="C720" s="68"/>
      <c r="D720" s="115"/>
      <c r="E720" s="115"/>
      <c r="F720" s="89"/>
      <c r="G720" s="112"/>
      <c r="H720" s="116"/>
      <c r="I720" s="115"/>
      <c r="J720" s="117"/>
      <c r="K720" s="115"/>
    </row>
    <row r="721" spans="2:19" x14ac:dyDescent="0.25">
      <c r="B721" t="s">
        <v>68</v>
      </c>
      <c r="C721" s="40" t="s">
        <v>9</v>
      </c>
      <c r="D721" s="40">
        <v>11</v>
      </c>
      <c r="E721" s="44" t="s">
        <v>26</v>
      </c>
      <c r="F721" s="44" t="s">
        <v>39</v>
      </c>
      <c r="G721" s="44" t="s">
        <v>27</v>
      </c>
      <c r="H721" s="44" t="s">
        <v>28</v>
      </c>
      <c r="I721" s="44" t="s">
        <v>29</v>
      </c>
      <c r="J721" s="44" t="s">
        <v>30</v>
      </c>
      <c r="K721" s="42" t="s">
        <v>31</v>
      </c>
      <c r="M721" s="42" t="s">
        <v>32</v>
      </c>
      <c r="N721" s="42" t="s">
        <v>33</v>
      </c>
      <c r="O721" s="42" t="s">
        <v>34</v>
      </c>
      <c r="P721" s="42" t="s">
        <v>35</v>
      </c>
      <c r="Q721" s="42" t="s">
        <v>36</v>
      </c>
      <c r="R721" s="42" t="s">
        <v>37</v>
      </c>
      <c r="S721" s="42" t="s">
        <v>38</v>
      </c>
    </row>
    <row r="722" spans="2:19" x14ac:dyDescent="0.25">
      <c r="B722" s="16">
        <v>8</v>
      </c>
      <c r="C722" s="11" t="s">
        <v>12</v>
      </c>
      <c r="D722" s="139"/>
      <c r="E722" s="10">
        <f t="shared" ref="E722:E730" si="636">D645*R722</f>
        <v>0</v>
      </c>
      <c r="F722" s="134">
        <f>$K$4-$J$4</f>
        <v>4.45445561639084E-2</v>
      </c>
      <c r="G722" s="8">
        <f>IFERROR(VLOOKUP(B722,EFA!$AC$2:$AD$7,2,0),EFA!$AD$8)</f>
        <v>1.0319245803723991</v>
      </c>
      <c r="H722" s="24">
        <f>LGD!$D$3</f>
        <v>0</v>
      </c>
      <c r="I722" s="10">
        <f>E722*F722*G722*H722</f>
        <v>0</v>
      </c>
      <c r="J722" s="41">
        <f>1/((1+($O$16/12))^(M722-Q722))</f>
        <v>0.39338789901911059</v>
      </c>
      <c r="K722" s="274">
        <f>I722*J722</f>
        <v>0</v>
      </c>
      <c r="M722" s="11">
        <v>132</v>
      </c>
      <c r="N722" s="11">
        <v>1</v>
      </c>
      <c r="O722" s="21">
        <f>$O$16</f>
        <v>0.125041534971747</v>
      </c>
      <c r="P722" s="43">
        <f t="shared" ref="P722:P730" si="637">PMT(O722/12,M722,-N722,0,0)</f>
        <v>1.3977913926910139E-2</v>
      </c>
      <c r="Q722" s="141">
        <f>M722-S722</f>
        <v>42</v>
      </c>
      <c r="R722" s="43">
        <f>PV(O722/12,Q722,-P722,0,0)</f>
        <v>0.47350185403046446</v>
      </c>
      <c r="S722" s="11">
        <v>90</v>
      </c>
    </row>
    <row r="723" spans="2:19" x14ac:dyDescent="0.25">
      <c r="B723" s="16">
        <v>8</v>
      </c>
      <c r="C723" s="11" t="s">
        <v>13</v>
      </c>
      <c r="D723" s="139"/>
      <c r="E723" s="10">
        <f t="shared" si="636"/>
        <v>0</v>
      </c>
      <c r="F723" s="134">
        <f t="shared" ref="F723:F730" si="638">$K$4-$J$4</f>
        <v>4.45445561639084E-2</v>
      </c>
      <c r="G723" s="8">
        <f>IFERROR(VLOOKUP(B723,EFA!$AC$2:$AD$7,2,0),EFA!$AD$8)</f>
        <v>1.0319245803723991</v>
      </c>
      <c r="H723" s="24">
        <f>LGD!$D$4</f>
        <v>0.6</v>
      </c>
      <c r="I723" s="10">
        <f t="shared" ref="I723:I730" si="639">E723*F723*G723*H723</f>
        <v>0</v>
      </c>
      <c r="J723" s="41">
        <f t="shared" ref="J723:J730" si="640">1/((1+($O$16/12))^(M723-Q723))</f>
        <v>0.39338789901911059</v>
      </c>
      <c r="K723" s="274">
        <f t="shared" ref="K723:K730" si="641">I723*J723</f>
        <v>0</v>
      </c>
      <c r="M723" s="11">
        <v>132</v>
      </c>
      <c r="N723" s="11">
        <v>1</v>
      </c>
      <c r="O723" s="21">
        <f t="shared" ref="O723:O730" si="642">$O$16</f>
        <v>0.125041534971747</v>
      </c>
      <c r="P723" s="43">
        <f t="shared" si="637"/>
        <v>1.3977913926910139E-2</v>
      </c>
      <c r="Q723" s="141">
        <f t="shared" ref="Q723:Q730" si="643">M723-S723</f>
        <v>42</v>
      </c>
      <c r="R723" s="43">
        <f t="shared" ref="R723:R730" si="644"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14</v>
      </c>
      <c r="D724" s="139"/>
      <c r="E724" s="10">
        <f t="shared" si="636"/>
        <v>0</v>
      </c>
      <c r="F724" s="134">
        <f t="shared" si="638"/>
        <v>4.45445561639084E-2</v>
      </c>
      <c r="G724" s="8">
        <f>IFERROR(VLOOKUP(B724,EFA!$AC$2:$AD$7,2,0),EFA!$AD$8)</f>
        <v>1.0319245803723991</v>
      </c>
      <c r="H724" s="24">
        <f>LGD!$D$5</f>
        <v>0.10763423667737435</v>
      </c>
      <c r="I724" s="10">
        <f t="shared" si="639"/>
        <v>0</v>
      </c>
      <c r="J724" s="41">
        <f t="shared" si="640"/>
        <v>0.39338789901911059</v>
      </c>
      <c r="K724" s="274">
        <f t="shared" si="641"/>
        <v>0</v>
      </c>
      <c r="M724" s="11">
        <v>132</v>
      </c>
      <c r="N724" s="11">
        <v>1</v>
      </c>
      <c r="O724" s="21">
        <f t="shared" si="642"/>
        <v>0.125041534971747</v>
      </c>
      <c r="P724" s="43">
        <f t="shared" si="637"/>
        <v>1.3977913926910139E-2</v>
      </c>
      <c r="Q724" s="141">
        <f t="shared" si="643"/>
        <v>42</v>
      </c>
      <c r="R724" s="43">
        <f t="shared" si="644"/>
        <v>0.47350185403046446</v>
      </c>
      <c r="S724" s="11">
        <v>90</v>
      </c>
    </row>
    <row r="725" spans="2:19" x14ac:dyDescent="0.25">
      <c r="B725" s="16">
        <v>8</v>
      </c>
      <c r="C725" s="11" t="s">
        <v>15</v>
      </c>
      <c r="D725" s="139"/>
      <c r="E725" s="10">
        <f t="shared" si="636"/>
        <v>0</v>
      </c>
      <c r="F725" s="134">
        <f t="shared" si="638"/>
        <v>4.45445561639084E-2</v>
      </c>
      <c r="G725" s="8">
        <f>IFERROR(VLOOKUP(B725,EFA!$AC$2:$AD$7,2,0),EFA!$AD$8)</f>
        <v>1.0319245803723991</v>
      </c>
      <c r="H725" s="24">
        <f>LGD!$D$6</f>
        <v>0.31756987991080204</v>
      </c>
      <c r="I725" s="10">
        <f t="shared" si="639"/>
        <v>0</v>
      </c>
      <c r="J725" s="41">
        <f t="shared" si="640"/>
        <v>0.39338789901911059</v>
      </c>
      <c r="K725" s="274">
        <f t="shared" si="641"/>
        <v>0</v>
      </c>
      <c r="M725" s="11">
        <v>132</v>
      </c>
      <c r="N725" s="11">
        <v>1</v>
      </c>
      <c r="O725" s="21">
        <f t="shared" si="642"/>
        <v>0.125041534971747</v>
      </c>
      <c r="P725" s="43">
        <f t="shared" si="637"/>
        <v>1.3977913926910139E-2</v>
      </c>
      <c r="Q725" s="141">
        <f t="shared" si="643"/>
        <v>42</v>
      </c>
      <c r="R725" s="43">
        <f t="shared" si="644"/>
        <v>0.47350185403046446</v>
      </c>
      <c r="S725" s="11">
        <v>90</v>
      </c>
    </row>
    <row r="726" spans="2:19" x14ac:dyDescent="0.25">
      <c r="B726" s="16">
        <v>8</v>
      </c>
      <c r="C726" s="11" t="s">
        <v>16</v>
      </c>
      <c r="D726" s="139"/>
      <c r="E726" s="10">
        <f t="shared" si="636"/>
        <v>0</v>
      </c>
      <c r="F726" s="134">
        <f t="shared" si="638"/>
        <v>4.45445561639084E-2</v>
      </c>
      <c r="G726" s="8">
        <f>IFERROR(VLOOKUP(B726,EFA!$AC$2:$AD$7,2,0),EFA!$AD$8)</f>
        <v>1.0319245803723991</v>
      </c>
      <c r="H726" s="24">
        <f>LGD!$D$7</f>
        <v>0.35327139683478781</v>
      </c>
      <c r="I726" s="10">
        <f t="shared" si="639"/>
        <v>0</v>
      </c>
      <c r="J726" s="41">
        <f t="shared" si="640"/>
        <v>0.39338789901911059</v>
      </c>
      <c r="K726" s="274">
        <f t="shared" si="641"/>
        <v>0</v>
      </c>
      <c r="M726" s="11">
        <v>132</v>
      </c>
      <c r="N726" s="11">
        <v>1</v>
      </c>
      <c r="O726" s="21">
        <f t="shared" si="642"/>
        <v>0.125041534971747</v>
      </c>
      <c r="P726" s="43">
        <f t="shared" si="637"/>
        <v>1.3977913926910139E-2</v>
      </c>
      <c r="Q726" s="141">
        <f t="shared" si="643"/>
        <v>42</v>
      </c>
      <c r="R726" s="43">
        <f t="shared" si="644"/>
        <v>0.47350185403046446</v>
      </c>
      <c r="S726" s="11">
        <v>90</v>
      </c>
    </row>
    <row r="727" spans="2:19" x14ac:dyDescent="0.25">
      <c r="B727" s="16">
        <v>8</v>
      </c>
      <c r="C727" s="11" t="s">
        <v>17</v>
      </c>
      <c r="D727" s="139"/>
      <c r="E727" s="10">
        <f t="shared" si="636"/>
        <v>0</v>
      </c>
      <c r="F727" s="134">
        <f t="shared" si="638"/>
        <v>4.45445561639084E-2</v>
      </c>
      <c r="G727" s="8">
        <f>IFERROR(VLOOKUP(B727,EFA!$AC$2:$AD$7,2,0),EFA!$AD$8)</f>
        <v>1.0319245803723991</v>
      </c>
      <c r="H727" s="24">
        <f>LGD!$D$8</f>
        <v>4.6364209605119888E-2</v>
      </c>
      <c r="I727" s="10">
        <f t="shared" si="639"/>
        <v>0</v>
      </c>
      <c r="J727" s="41">
        <f t="shared" si="640"/>
        <v>0.39338789901911059</v>
      </c>
      <c r="K727" s="274">
        <f t="shared" si="641"/>
        <v>0</v>
      </c>
      <c r="M727" s="11">
        <v>132</v>
      </c>
      <c r="N727" s="11">
        <v>1</v>
      </c>
      <c r="O727" s="21">
        <f t="shared" si="642"/>
        <v>0.125041534971747</v>
      </c>
      <c r="P727" s="43">
        <f t="shared" si="637"/>
        <v>1.3977913926910139E-2</v>
      </c>
      <c r="Q727" s="141">
        <f t="shared" si="643"/>
        <v>42</v>
      </c>
      <c r="R727" s="43">
        <f t="shared" si="644"/>
        <v>0.47350185403046446</v>
      </c>
      <c r="S727" s="11">
        <v>90</v>
      </c>
    </row>
    <row r="728" spans="2:19" x14ac:dyDescent="0.25">
      <c r="B728" s="16">
        <v>8</v>
      </c>
      <c r="C728" s="11" t="s">
        <v>18</v>
      </c>
      <c r="D728" s="139"/>
      <c r="E728" s="10" t="e">
        <f t="shared" si="636"/>
        <v>#N/A</v>
      </c>
      <c r="F728" s="134">
        <f t="shared" si="638"/>
        <v>4.45445561639084E-2</v>
      </c>
      <c r="G728" s="8">
        <f>IFERROR(VLOOKUP(B728,EFA!$AC$2:$AD$7,2,0),EFA!$AD$8)</f>
        <v>1.0319245803723991</v>
      </c>
      <c r="H728" s="24">
        <f>LGD!$D$9</f>
        <v>0.5</v>
      </c>
      <c r="I728" s="10" t="e">
        <f t="shared" si="639"/>
        <v>#N/A</v>
      </c>
      <c r="J728" s="41">
        <f t="shared" si="640"/>
        <v>0.39338789901911059</v>
      </c>
      <c r="K728" s="274" t="e">
        <f t="shared" si="641"/>
        <v>#N/A</v>
      </c>
      <c r="M728" s="11">
        <v>132</v>
      </c>
      <c r="N728" s="11">
        <v>1</v>
      </c>
      <c r="O728" s="21">
        <f t="shared" si="642"/>
        <v>0.125041534971747</v>
      </c>
      <c r="P728" s="43">
        <f t="shared" si="637"/>
        <v>1.3977913926910139E-2</v>
      </c>
      <c r="Q728" s="141">
        <f t="shared" si="643"/>
        <v>42</v>
      </c>
      <c r="R728" s="43">
        <f t="shared" si="644"/>
        <v>0.47350185403046446</v>
      </c>
      <c r="S728" s="11">
        <v>90</v>
      </c>
    </row>
    <row r="729" spans="2:19" x14ac:dyDescent="0.25">
      <c r="B729" s="16">
        <v>8</v>
      </c>
      <c r="C729" s="11" t="s">
        <v>19</v>
      </c>
      <c r="D729" s="139"/>
      <c r="E729" s="10">
        <f t="shared" si="636"/>
        <v>0</v>
      </c>
      <c r="F729" s="134">
        <f t="shared" si="638"/>
        <v>4.45445561639084E-2</v>
      </c>
      <c r="G729" s="8">
        <f>IFERROR(VLOOKUP(B729,EFA!$AC$2:$AD$7,2,0),EFA!$AD$8)</f>
        <v>1.0319245803723991</v>
      </c>
      <c r="H729" s="24">
        <f>LGD!$D$10</f>
        <v>0.4</v>
      </c>
      <c r="I729" s="10">
        <f t="shared" si="639"/>
        <v>0</v>
      </c>
      <c r="J729" s="41">
        <f t="shared" si="640"/>
        <v>0.39338789901911059</v>
      </c>
      <c r="K729" s="274">
        <f t="shared" si="641"/>
        <v>0</v>
      </c>
      <c r="M729" s="11">
        <v>132</v>
      </c>
      <c r="N729" s="11">
        <v>1</v>
      </c>
      <c r="O729" s="21">
        <f t="shared" si="642"/>
        <v>0.125041534971747</v>
      </c>
      <c r="P729" s="43">
        <f t="shared" si="637"/>
        <v>1.3977913926910139E-2</v>
      </c>
      <c r="Q729" s="141">
        <f t="shared" si="643"/>
        <v>42</v>
      </c>
      <c r="R729" s="43">
        <f t="shared" si="644"/>
        <v>0.47350185403046446</v>
      </c>
      <c r="S729" s="11">
        <v>90</v>
      </c>
    </row>
    <row r="730" spans="2:19" x14ac:dyDescent="0.25">
      <c r="B730" s="16">
        <v>8</v>
      </c>
      <c r="C730" s="11" t="s">
        <v>20</v>
      </c>
      <c r="D730" s="139"/>
      <c r="E730" s="10">
        <f t="shared" si="636"/>
        <v>0</v>
      </c>
      <c r="F730" s="134">
        <f t="shared" si="638"/>
        <v>4.45445561639084E-2</v>
      </c>
      <c r="G730" s="8">
        <f>IFERROR(VLOOKUP(B730,EFA!$AC$2:$AD$7,2,0),EFA!$AD$8)</f>
        <v>1.0319245803723991</v>
      </c>
      <c r="H730" s="24">
        <f>LGD!$D$11</f>
        <v>0.6</v>
      </c>
      <c r="I730" s="10">
        <f t="shared" si="639"/>
        <v>0</v>
      </c>
      <c r="J730" s="41">
        <f t="shared" si="640"/>
        <v>0.39338789901911059</v>
      </c>
      <c r="K730" s="274">
        <f t="shared" si="641"/>
        <v>0</v>
      </c>
      <c r="M730" s="11">
        <v>132</v>
      </c>
      <c r="N730" s="11">
        <v>1</v>
      </c>
      <c r="O730" s="21">
        <f t="shared" si="642"/>
        <v>0.125041534971747</v>
      </c>
      <c r="P730" s="43">
        <f t="shared" si="637"/>
        <v>1.3977913926910139E-2</v>
      </c>
      <c r="Q730" s="141">
        <f t="shared" si="643"/>
        <v>42</v>
      </c>
      <c r="R730" s="43">
        <f t="shared" si="644"/>
        <v>0.47350185403046446</v>
      </c>
      <c r="S730" s="11">
        <v>90</v>
      </c>
    </row>
    <row r="731" spans="2:19" x14ac:dyDescent="0.25">
      <c r="B731" s="16"/>
      <c r="C731" s="68"/>
      <c r="D731" s="115"/>
      <c r="E731" s="115"/>
      <c r="F731" s="89"/>
      <c r="G731" s="112"/>
      <c r="H731" s="116"/>
      <c r="I731" s="115"/>
      <c r="J731" s="117"/>
      <c r="K731" s="115"/>
    </row>
    <row r="732" spans="2:19" x14ac:dyDescent="0.25">
      <c r="B732" t="s">
        <v>68</v>
      </c>
      <c r="C732" s="40" t="s">
        <v>9</v>
      </c>
      <c r="D732" s="40">
        <v>11</v>
      </c>
      <c r="E732" s="44" t="s">
        <v>26</v>
      </c>
      <c r="F732" s="44" t="s">
        <v>39</v>
      </c>
      <c r="G732" s="44" t="s">
        <v>27</v>
      </c>
      <c r="H732" s="44" t="s">
        <v>28</v>
      </c>
      <c r="I732" s="44" t="s">
        <v>29</v>
      </c>
      <c r="J732" s="44" t="s">
        <v>30</v>
      </c>
      <c r="K732" s="42" t="s">
        <v>31</v>
      </c>
      <c r="M732" s="42" t="s">
        <v>32</v>
      </c>
      <c r="N732" s="42" t="s">
        <v>33</v>
      </c>
      <c r="O732" s="42" t="s">
        <v>34</v>
      </c>
      <c r="P732" s="42" t="s">
        <v>35</v>
      </c>
      <c r="Q732" s="42" t="s">
        <v>36</v>
      </c>
      <c r="R732" s="42" t="s">
        <v>37</v>
      </c>
      <c r="S732" s="42" t="s">
        <v>38</v>
      </c>
    </row>
    <row r="733" spans="2:19" x14ac:dyDescent="0.25">
      <c r="B733" s="16">
        <v>9</v>
      </c>
      <c r="C733" s="11" t="s">
        <v>12</v>
      </c>
      <c r="D733" s="139"/>
      <c r="E733" s="10">
        <f t="shared" ref="E733:E741" si="645">D645*R733</f>
        <v>0</v>
      </c>
      <c r="F733" s="134">
        <f>$L$4-$K$4</f>
        <v>4.0997871954060239E-2</v>
      </c>
      <c r="G733" s="8">
        <f>IFERROR(VLOOKUP(B733,EFA!$AC$2:$AD$7,2,0),EFA!$AD$8)</f>
        <v>1.0319245803723991</v>
      </c>
      <c r="H733" s="24">
        <f>LGD!$D$3</f>
        <v>0</v>
      </c>
      <c r="I733" s="10">
        <f>E733*F733*G733*H733</f>
        <v>0</v>
      </c>
      <c r="J733" s="41">
        <f>1/((1+($O$16/12))^(M733-Q733))</f>
        <v>0.34737385585103475</v>
      </c>
      <c r="K733" s="274">
        <f>I733*J733</f>
        <v>0</v>
      </c>
      <c r="M733" s="11">
        <v>132</v>
      </c>
      <c r="N733" s="11">
        <v>1</v>
      </c>
      <c r="O733" s="21">
        <f>$O$16</f>
        <v>0.125041534971747</v>
      </c>
      <c r="P733" s="43">
        <f t="shared" ref="P733:P741" si="646">PMT(O733/12,M733,-N733,0,0)</f>
        <v>1.3977913926910139E-2</v>
      </c>
      <c r="Q733" s="141">
        <f>M733-S733</f>
        <v>30</v>
      </c>
      <c r="R733" s="43">
        <f>PV(O733/12,Q733,-P733,0,0)</f>
        <v>0.35853330698417613</v>
      </c>
      <c r="S733" s="11">
        <f>12*9-6</f>
        <v>102</v>
      </c>
    </row>
    <row r="734" spans="2:19" x14ac:dyDescent="0.25">
      <c r="B734" s="16">
        <v>9</v>
      </c>
      <c r="C734" s="11" t="s">
        <v>13</v>
      </c>
      <c r="D734" s="139"/>
      <c r="E734" s="10">
        <f t="shared" si="645"/>
        <v>0</v>
      </c>
      <c r="F734" s="134">
        <f>$L$4-$K$4</f>
        <v>4.0997871954060239E-2</v>
      </c>
      <c r="G734" s="8">
        <f>IFERROR(VLOOKUP(B734,EFA!$AC$2:$AD$7,2,0),EFA!$AD$8)</f>
        <v>1.0319245803723991</v>
      </c>
      <c r="H734" s="24">
        <f>LGD!$D$4</f>
        <v>0.6</v>
      </c>
      <c r="I734" s="10">
        <f t="shared" ref="I734:I741" si="647">E734*F734*G734*H734</f>
        <v>0</v>
      </c>
      <c r="J734" s="41">
        <f t="shared" ref="J734:J741" si="648">1/((1+($O$16/12))^(M734-Q734))</f>
        <v>0.34737385585103475</v>
      </c>
      <c r="K734" s="274">
        <f t="shared" ref="K734:K741" si="649">I734*J734</f>
        <v>0</v>
      </c>
      <c r="M734" s="11">
        <v>132</v>
      </c>
      <c r="N734" s="11">
        <v>1</v>
      </c>
      <c r="O734" s="21">
        <f t="shared" ref="O734:O741" si="650">$O$16</f>
        <v>0.125041534971747</v>
      </c>
      <c r="P734" s="43">
        <f t="shared" si="646"/>
        <v>1.3977913926910139E-2</v>
      </c>
      <c r="Q734" s="141">
        <f t="shared" ref="Q734:Q741" si="651">M734-S734</f>
        <v>30</v>
      </c>
      <c r="R734" s="43">
        <f t="shared" ref="R734:R741" si="652">PV(O734/12,Q734,-P734,0,0)</f>
        <v>0.35853330698417613</v>
      </c>
      <c r="S734" s="11">
        <f t="shared" ref="S734:S741" si="653">12*9-6</f>
        <v>102</v>
      </c>
    </row>
    <row r="735" spans="2:19" x14ac:dyDescent="0.25">
      <c r="B735" s="16">
        <v>9</v>
      </c>
      <c r="C735" s="11" t="s">
        <v>14</v>
      </c>
      <c r="D735" s="139"/>
      <c r="E735" s="10">
        <f t="shared" si="645"/>
        <v>0</v>
      </c>
      <c r="F735" s="134">
        <f t="shared" ref="F735:F741" si="654">$L$4-$K$4</f>
        <v>4.0997871954060239E-2</v>
      </c>
      <c r="G735" s="8">
        <f>IFERROR(VLOOKUP(B735,EFA!$AC$2:$AD$7,2,0),EFA!$AD$8)</f>
        <v>1.0319245803723991</v>
      </c>
      <c r="H735" s="24">
        <f>LGD!$D$5</f>
        <v>0.10763423667737435</v>
      </c>
      <c r="I735" s="10">
        <f t="shared" si="647"/>
        <v>0</v>
      </c>
      <c r="J735" s="41">
        <f t="shared" si="648"/>
        <v>0.34737385585103475</v>
      </c>
      <c r="K735" s="274">
        <f t="shared" si="649"/>
        <v>0</v>
      </c>
      <c r="M735" s="11">
        <v>132</v>
      </c>
      <c r="N735" s="11">
        <v>1</v>
      </c>
      <c r="O735" s="21">
        <f t="shared" si="650"/>
        <v>0.125041534971747</v>
      </c>
      <c r="P735" s="43">
        <f t="shared" si="646"/>
        <v>1.3977913926910139E-2</v>
      </c>
      <c r="Q735" s="141">
        <f t="shared" si="651"/>
        <v>30</v>
      </c>
      <c r="R735" s="43">
        <f t="shared" si="652"/>
        <v>0.35853330698417613</v>
      </c>
      <c r="S735" s="11">
        <f t="shared" si="653"/>
        <v>102</v>
      </c>
    </row>
    <row r="736" spans="2:19" x14ac:dyDescent="0.25">
      <c r="B736" s="16">
        <v>9</v>
      </c>
      <c r="C736" s="11" t="s">
        <v>15</v>
      </c>
      <c r="D736" s="139"/>
      <c r="E736" s="10">
        <f t="shared" si="645"/>
        <v>0</v>
      </c>
      <c r="F736" s="134">
        <f t="shared" si="654"/>
        <v>4.0997871954060239E-2</v>
      </c>
      <c r="G736" s="8">
        <f>IFERROR(VLOOKUP(B736,EFA!$AC$2:$AD$7,2,0),EFA!$AD$8)</f>
        <v>1.0319245803723991</v>
      </c>
      <c r="H736" s="24">
        <f>LGD!$D$6</f>
        <v>0.31756987991080204</v>
      </c>
      <c r="I736" s="10">
        <f t="shared" si="647"/>
        <v>0</v>
      </c>
      <c r="J736" s="41">
        <f t="shared" si="648"/>
        <v>0.34737385585103475</v>
      </c>
      <c r="K736" s="274">
        <f t="shared" si="649"/>
        <v>0</v>
      </c>
      <c r="M736" s="11">
        <v>132</v>
      </c>
      <c r="N736" s="11">
        <v>1</v>
      </c>
      <c r="O736" s="21">
        <f t="shared" si="650"/>
        <v>0.125041534971747</v>
      </c>
      <c r="P736" s="43">
        <f t="shared" si="646"/>
        <v>1.3977913926910139E-2</v>
      </c>
      <c r="Q736" s="141">
        <f t="shared" si="651"/>
        <v>30</v>
      </c>
      <c r="R736" s="43">
        <f t="shared" si="652"/>
        <v>0.35853330698417613</v>
      </c>
      <c r="S736" s="11">
        <f t="shared" si="653"/>
        <v>102</v>
      </c>
    </row>
    <row r="737" spans="2:19" x14ac:dyDescent="0.25">
      <c r="B737" s="16">
        <v>9</v>
      </c>
      <c r="C737" s="11" t="s">
        <v>16</v>
      </c>
      <c r="D737" s="139"/>
      <c r="E737" s="10">
        <f t="shared" si="645"/>
        <v>0</v>
      </c>
      <c r="F737" s="134">
        <f t="shared" si="654"/>
        <v>4.0997871954060239E-2</v>
      </c>
      <c r="G737" s="8">
        <f>IFERROR(VLOOKUP(B737,EFA!$AC$2:$AD$7,2,0),EFA!$AD$8)</f>
        <v>1.0319245803723991</v>
      </c>
      <c r="H737" s="24">
        <f>LGD!$D$7</f>
        <v>0.35327139683478781</v>
      </c>
      <c r="I737" s="10">
        <f t="shared" si="647"/>
        <v>0</v>
      </c>
      <c r="J737" s="41">
        <f t="shared" si="648"/>
        <v>0.34737385585103475</v>
      </c>
      <c r="K737" s="274">
        <f t="shared" si="649"/>
        <v>0</v>
      </c>
      <c r="M737" s="11">
        <v>132</v>
      </c>
      <c r="N737" s="11">
        <v>1</v>
      </c>
      <c r="O737" s="21">
        <f t="shared" si="650"/>
        <v>0.125041534971747</v>
      </c>
      <c r="P737" s="43">
        <f t="shared" si="646"/>
        <v>1.3977913926910139E-2</v>
      </c>
      <c r="Q737" s="141">
        <f t="shared" si="651"/>
        <v>30</v>
      </c>
      <c r="R737" s="43">
        <f t="shared" si="652"/>
        <v>0.35853330698417613</v>
      </c>
      <c r="S737" s="11">
        <f t="shared" si="653"/>
        <v>102</v>
      </c>
    </row>
    <row r="738" spans="2:19" x14ac:dyDescent="0.25">
      <c r="B738" s="16">
        <v>9</v>
      </c>
      <c r="C738" s="11" t="s">
        <v>17</v>
      </c>
      <c r="D738" s="139"/>
      <c r="E738" s="10">
        <f t="shared" si="645"/>
        <v>0</v>
      </c>
      <c r="F738" s="134">
        <f t="shared" si="654"/>
        <v>4.0997871954060239E-2</v>
      </c>
      <c r="G738" s="8">
        <f>IFERROR(VLOOKUP(B738,EFA!$AC$2:$AD$7,2,0),EFA!$AD$8)</f>
        <v>1.0319245803723991</v>
      </c>
      <c r="H738" s="24">
        <f>LGD!$D$8</f>
        <v>4.6364209605119888E-2</v>
      </c>
      <c r="I738" s="10">
        <f t="shared" si="647"/>
        <v>0</v>
      </c>
      <c r="J738" s="41">
        <f t="shared" si="648"/>
        <v>0.34737385585103475</v>
      </c>
      <c r="K738" s="274">
        <f t="shared" si="649"/>
        <v>0</v>
      </c>
      <c r="M738" s="11">
        <v>132</v>
      </c>
      <c r="N738" s="11">
        <v>1</v>
      </c>
      <c r="O738" s="21">
        <f t="shared" si="650"/>
        <v>0.125041534971747</v>
      </c>
      <c r="P738" s="43">
        <f t="shared" si="646"/>
        <v>1.3977913926910139E-2</v>
      </c>
      <c r="Q738" s="141">
        <f t="shared" si="651"/>
        <v>30</v>
      </c>
      <c r="R738" s="43">
        <f t="shared" si="652"/>
        <v>0.35853330698417613</v>
      </c>
      <c r="S738" s="11">
        <f t="shared" si="653"/>
        <v>102</v>
      </c>
    </row>
    <row r="739" spans="2:19" x14ac:dyDescent="0.25">
      <c r="B739" s="16">
        <v>9</v>
      </c>
      <c r="C739" s="11" t="s">
        <v>18</v>
      </c>
      <c r="D739" s="139"/>
      <c r="E739" s="10" t="e">
        <f t="shared" si="645"/>
        <v>#N/A</v>
      </c>
      <c r="F739" s="134">
        <f t="shared" si="654"/>
        <v>4.0997871954060239E-2</v>
      </c>
      <c r="G739" s="8">
        <f>IFERROR(VLOOKUP(B739,EFA!$AC$2:$AD$7,2,0),EFA!$AD$8)</f>
        <v>1.0319245803723991</v>
      </c>
      <c r="H739" s="24">
        <f>LGD!$D$9</f>
        <v>0.5</v>
      </c>
      <c r="I739" s="10" t="e">
        <f t="shared" si="647"/>
        <v>#N/A</v>
      </c>
      <c r="J739" s="41">
        <f t="shared" si="648"/>
        <v>0.34737385585103475</v>
      </c>
      <c r="K739" s="274" t="e">
        <f t="shared" si="649"/>
        <v>#N/A</v>
      </c>
      <c r="M739" s="11">
        <v>132</v>
      </c>
      <c r="N739" s="11">
        <v>1</v>
      </c>
      <c r="O739" s="21">
        <f t="shared" si="650"/>
        <v>0.125041534971747</v>
      </c>
      <c r="P739" s="43">
        <f t="shared" si="646"/>
        <v>1.3977913926910139E-2</v>
      </c>
      <c r="Q739" s="141">
        <f t="shared" si="651"/>
        <v>30</v>
      </c>
      <c r="R739" s="43">
        <f t="shared" si="652"/>
        <v>0.35853330698417613</v>
      </c>
      <c r="S739" s="11">
        <f t="shared" si="653"/>
        <v>102</v>
      </c>
    </row>
    <row r="740" spans="2:19" x14ac:dyDescent="0.25">
      <c r="B740" s="16">
        <v>9</v>
      </c>
      <c r="C740" s="11" t="s">
        <v>19</v>
      </c>
      <c r="D740" s="139"/>
      <c r="E740" s="10">
        <f t="shared" si="645"/>
        <v>0</v>
      </c>
      <c r="F740" s="134">
        <f t="shared" si="654"/>
        <v>4.0997871954060239E-2</v>
      </c>
      <c r="G740" s="8">
        <f>IFERROR(VLOOKUP(B740,EFA!$AC$2:$AD$7,2,0),EFA!$AD$8)</f>
        <v>1.0319245803723991</v>
      </c>
      <c r="H740" s="24">
        <f>LGD!$D$10</f>
        <v>0.4</v>
      </c>
      <c r="I740" s="10">
        <f t="shared" si="647"/>
        <v>0</v>
      </c>
      <c r="J740" s="41">
        <f t="shared" si="648"/>
        <v>0.34737385585103475</v>
      </c>
      <c r="K740" s="274">
        <f t="shared" si="649"/>
        <v>0</v>
      </c>
      <c r="M740" s="11">
        <v>132</v>
      </c>
      <c r="N740" s="11">
        <v>1</v>
      </c>
      <c r="O740" s="21">
        <f t="shared" si="650"/>
        <v>0.125041534971747</v>
      </c>
      <c r="P740" s="43">
        <f t="shared" si="646"/>
        <v>1.3977913926910139E-2</v>
      </c>
      <c r="Q740" s="141">
        <f t="shared" si="651"/>
        <v>30</v>
      </c>
      <c r="R740" s="43">
        <f t="shared" si="652"/>
        <v>0.35853330698417613</v>
      </c>
      <c r="S740" s="11">
        <f t="shared" si="653"/>
        <v>102</v>
      </c>
    </row>
    <row r="741" spans="2:19" x14ac:dyDescent="0.25">
      <c r="B741" s="16">
        <v>9</v>
      </c>
      <c r="C741" s="11" t="s">
        <v>20</v>
      </c>
      <c r="D741" s="139"/>
      <c r="E741" s="10">
        <f t="shared" si="645"/>
        <v>0</v>
      </c>
      <c r="F741" s="134">
        <f t="shared" si="654"/>
        <v>4.0997871954060239E-2</v>
      </c>
      <c r="G741" s="8">
        <f>IFERROR(VLOOKUP(B741,EFA!$AC$2:$AD$7,2,0),EFA!$AD$8)</f>
        <v>1.0319245803723991</v>
      </c>
      <c r="H741" s="24">
        <f>LGD!$D$11</f>
        <v>0.6</v>
      </c>
      <c r="I741" s="10">
        <f t="shared" si="647"/>
        <v>0</v>
      </c>
      <c r="J741" s="41">
        <f t="shared" si="648"/>
        <v>0.34737385585103475</v>
      </c>
      <c r="K741" s="274">
        <f t="shared" si="649"/>
        <v>0</v>
      </c>
      <c r="M741" s="11">
        <v>132</v>
      </c>
      <c r="N741" s="11">
        <v>1</v>
      </c>
      <c r="O741" s="21">
        <f t="shared" si="650"/>
        <v>0.125041534971747</v>
      </c>
      <c r="P741" s="43">
        <f t="shared" si="646"/>
        <v>1.3977913926910139E-2</v>
      </c>
      <c r="Q741" s="141">
        <f t="shared" si="651"/>
        <v>30</v>
      </c>
      <c r="R741" s="43">
        <f t="shared" si="652"/>
        <v>0.35853330698417613</v>
      </c>
      <c r="S741" s="11">
        <f t="shared" si="653"/>
        <v>102</v>
      </c>
    </row>
    <row r="742" spans="2:19" ht="15.75" thickBot="1" x14ac:dyDescent="0.3">
      <c r="B742" s="16"/>
      <c r="C742" s="51"/>
      <c r="D742" s="60"/>
      <c r="E742" s="60"/>
      <c r="F742" s="56"/>
      <c r="G742" s="57"/>
      <c r="H742" s="58"/>
      <c r="I742" s="60"/>
      <c r="J742" s="59"/>
      <c r="K742" s="60"/>
    </row>
    <row r="743" spans="2:19" x14ac:dyDescent="0.25">
      <c r="B743" t="s">
        <v>68</v>
      </c>
      <c r="C743" s="40" t="s">
        <v>9</v>
      </c>
      <c r="D743" s="40">
        <v>11</v>
      </c>
      <c r="E743" s="44" t="s">
        <v>26</v>
      </c>
      <c r="F743" s="44" t="s">
        <v>39</v>
      </c>
      <c r="G743" s="44" t="s">
        <v>27</v>
      </c>
      <c r="H743" s="44" t="s">
        <v>28</v>
      </c>
      <c r="I743" s="44" t="s">
        <v>29</v>
      </c>
      <c r="J743" s="44" t="s">
        <v>30</v>
      </c>
      <c r="K743" s="42" t="s">
        <v>31</v>
      </c>
      <c r="M743" s="42" t="s">
        <v>32</v>
      </c>
      <c r="N743" s="42" t="s">
        <v>33</v>
      </c>
      <c r="O743" s="42" t="s">
        <v>34</v>
      </c>
      <c r="P743" s="42" t="s">
        <v>35</v>
      </c>
      <c r="Q743" s="42" t="s">
        <v>36</v>
      </c>
      <c r="R743" s="42" t="s">
        <v>37</v>
      </c>
      <c r="S743" s="42" t="s">
        <v>38</v>
      </c>
    </row>
    <row r="744" spans="2:19" x14ac:dyDescent="0.25">
      <c r="B744" s="16">
        <v>10</v>
      </c>
      <c r="C744" s="11" t="s">
        <v>12</v>
      </c>
      <c r="D744" s="139"/>
      <c r="E744" s="10">
        <f t="shared" ref="E744:E752" si="655">D645*R744</f>
        <v>0</v>
      </c>
      <c r="F744" s="134">
        <f>$M$4-$L$4</f>
        <v>3.7733578455168892E-2</v>
      </c>
      <c r="G744" s="8">
        <f>IFERROR(VLOOKUP(B744,EFA!$AC$2:$AD$7,2,0),EFA!$AD$8)</f>
        <v>1.0319245803723991</v>
      </c>
      <c r="H744" s="24">
        <f>LGD!$D$3</f>
        <v>0</v>
      </c>
      <c r="I744" s="10">
        <f>E744*F744*G744*H744</f>
        <v>0</v>
      </c>
      <c r="J744" s="41">
        <f>1/((1+($O$16/12))^(M744-Q744))</f>
        <v>0.30674201222176745</v>
      </c>
      <c r="K744" s="274">
        <f>I744*J744</f>
        <v>0</v>
      </c>
      <c r="M744" s="11">
        <v>132</v>
      </c>
      <c r="N744" s="11">
        <v>1</v>
      </c>
      <c r="O744" s="21">
        <f>$O$16</f>
        <v>0.125041534971747</v>
      </c>
      <c r="P744" s="43">
        <f t="shared" ref="P744:P752" si="656">PMT(O744/12,M744,-N744,0,0)</f>
        <v>1.3977913926910139E-2</v>
      </c>
      <c r="Q744" s="141">
        <f>M744-S744</f>
        <v>18</v>
      </c>
      <c r="R744" s="43">
        <f>PV(O744/12,Q744,-P744,0,0)</f>
        <v>0.22833572759232337</v>
      </c>
      <c r="S744" s="11">
        <v>114</v>
      </c>
    </row>
    <row r="745" spans="2:19" x14ac:dyDescent="0.25">
      <c r="B745" s="16">
        <v>10</v>
      </c>
      <c r="C745" s="11" t="s">
        <v>13</v>
      </c>
      <c r="D745" s="139"/>
      <c r="E745" s="10">
        <f t="shared" si="655"/>
        <v>0</v>
      </c>
      <c r="F745" s="134">
        <f t="shared" ref="F745:F752" si="657">$M$4-$L$4</f>
        <v>3.7733578455168892E-2</v>
      </c>
      <c r="G745" s="8">
        <f>IFERROR(VLOOKUP(B745,EFA!$AC$2:$AD$7,2,0),EFA!$AD$8)</f>
        <v>1.0319245803723991</v>
      </c>
      <c r="H745" s="24">
        <f>LGD!$D$4</f>
        <v>0.6</v>
      </c>
      <c r="I745" s="10">
        <f t="shared" ref="I745:I752" si="658">E745*F745*G745*H745</f>
        <v>0</v>
      </c>
      <c r="J745" s="41">
        <f t="shared" ref="J745:J752" si="659">1/((1+($O$16/12))^(M745-Q745))</f>
        <v>0.30674201222176745</v>
      </c>
      <c r="K745" s="274">
        <f t="shared" ref="K745:K752" si="660">I745*J745</f>
        <v>0</v>
      </c>
      <c r="M745" s="11">
        <v>132</v>
      </c>
      <c r="N745" s="11">
        <v>1</v>
      </c>
      <c r="O745" s="21">
        <f t="shared" ref="O745:O752" si="661">$O$16</f>
        <v>0.125041534971747</v>
      </c>
      <c r="P745" s="43">
        <f t="shared" si="656"/>
        <v>1.3977913926910139E-2</v>
      </c>
      <c r="Q745" s="141">
        <f t="shared" ref="Q745:Q752" si="662">M745-S745</f>
        <v>18</v>
      </c>
      <c r="R745" s="43">
        <f t="shared" ref="R745:R752" si="663"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14</v>
      </c>
      <c r="D746" s="139"/>
      <c r="E746" s="10">
        <f t="shared" si="655"/>
        <v>0</v>
      </c>
      <c r="F746" s="134">
        <f t="shared" si="657"/>
        <v>3.7733578455168892E-2</v>
      </c>
      <c r="G746" s="8">
        <f>IFERROR(VLOOKUP(B746,EFA!$AC$2:$AD$7,2,0),EFA!$AD$8)</f>
        <v>1.0319245803723991</v>
      </c>
      <c r="H746" s="24">
        <f>LGD!$D$5</f>
        <v>0.10763423667737435</v>
      </c>
      <c r="I746" s="10">
        <f t="shared" si="658"/>
        <v>0</v>
      </c>
      <c r="J746" s="41">
        <f t="shared" si="659"/>
        <v>0.30674201222176745</v>
      </c>
      <c r="K746" s="274">
        <f t="shared" si="660"/>
        <v>0</v>
      </c>
      <c r="M746" s="11">
        <v>132</v>
      </c>
      <c r="N746" s="11">
        <v>1</v>
      </c>
      <c r="O746" s="21">
        <f t="shared" si="661"/>
        <v>0.125041534971747</v>
      </c>
      <c r="P746" s="43">
        <f t="shared" si="656"/>
        <v>1.3977913926910139E-2</v>
      </c>
      <c r="Q746" s="141">
        <f t="shared" si="662"/>
        <v>18</v>
      </c>
      <c r="R746" s="43">
        <f t="shared" si="663"/>
        <v>0.22833572759232337</v>
      </c>
      <c r="S746" s="11">
        <v>114</v>
      </c>
    </row>
    <row r="747" spans="2:19" x14ac:dyDescent="0.25">
      <c r="B747" s="16">
        <v>10</v>
      </c>
      <c r="C747" s="11" t="s">
        <v>15</v>
      </c>
      <c r="D747" s="139"/>
      <c r="E747" s="10">
        <f t="shared" si="655"/>
        <v>0</v>
      </c>
      <c r="F747" s="134">
        <f t="shared" si="657"/>
        <v>3.7733578455168892E-2</v>
      </c>
      <c r="G747" s="8">
        <f>IFERROR(VLOOKUP(B747,EFA!$AC$2:$AD$7,2,0),EFA!$AD$8)</f>
        <v>1.0319245803723991</v>
      </c>
      <c r="H747" s="24">
        <f>LGD!$D$6</f>
        <v>0.31756987991080204</v>
      </c>
      <c r="I747" s="10">
        <f t="shared" si="658"/>
        <v>0</v>
      </c>
      <c r="J747" s="41">
        <f t="shared" si="659"/>
        <v>0.30674201222176745</v>
      </c>
      <c r="K747" s="274">
        <f t="shared" si="660"/>
        <v>0</v>
      </c>
      <c r="M747" s="11">
        <v>132</v>
      </c>
      <c r="N747" s="11">
        <v>1</v>
      </c>
      <c r="O747" s="21">
        <f t="shared" si="661"/>
        <v>0.125041534971747</v>
      </c>
      <c r="P747" s="43">
        <f t="shared" si="656"/>
        <v>1.3977913926910139E-2</v>
      </c>
      <c r="Q747" s="141">
        <f t="shared" si="662"/>
        <v>18</v>
      </c>
      <c r="R747" s="43">
        <f t="shared" si="663"/>
        <v>0.22833572759232337</v>
      </c>
      <c r="S747" s="11">
        <v>114</v>
      </c>
    </row>
    <row r="748" spans="2:19" x14ac:dyDescent="0.25">
      <c r="B748" s="16">
        <v>10</v>
      </c>
      <c r="C748" s="11" t="s">
        <v>16</v>
      </c>
      <c r="D748" s="139"/>
      <c r="E748" s="10">
        <f t="shared" si="655"/>
        <v>0</v>
      </c>
      <c r="F748" s="134">
        <f t="shared" si="657"/>
        <v>3.7733578455168892E-2</v>
      </c>
      <c r="G748" s="8">
        <f>IFERROR(VLOOKUP(B748,EFA!$AC$2:$AD$7,2,0),EFA!$AD$8)</f>
        <v>1.0319245803723991</v>
      </c>
      <c r="H748" s="24">
        <f>LGD!$D$7</f>
        <v>0.35327139683478781</v>
      </c>
      <c r="I748" s="10">
        <f t="shared" si="658"/>
        <v>0</v>
      </c>
      <c r="J748" s="41">
        <f t="shared" si="659"/>
        <v>0.30674201222176745</v>
      </c>
      <c r="K748" s="274">
        <f t="shared" si="660"/>
        <v>0</v>
      </c>
      <c r="M748" s="11">
        <v>132</v>
      </c>
      <c r="N748" s="11">
        <v>1</v>
      </c>
      <c r="O748" s="21">
        <f t="shared" si="661"/>
        <v>0.125041534971747</v>
      </c>
      <c r="P748" s="43">
        <f t="shared" si="656"/>
        <v>1.3977913926910139E-2</v>
      </c>
      <c r="Q748" s="141">
        <f t="shared" si="662"/>
        <v>18</v>
      </c>
      <c r="R748" s="43">
        <f t="shared" si="663"/>
        <v>0.22833572759232337</v>
      </c>
      <c r="S748" s="11">
        <v>114</v>
      </c>
    </row>
    <row r="749" spans="2:19" x14ac:dyDescent="0.25">
      <c r="B749" s="16">
        <v>10</v>
      </c>
      <c r="C749" s="11" t="s">
        <v>17</v>
      </c>
      <c r="D749" s="139"/>
      <c r="E749" s="10">
        <f t="shared" si="655"/>
        <v>0</v>
      </c>
      <c r="F749" s="134">
        <f t="shared" si="657"/>
        <v>3.7733578455168892E-2</v>
      </c>
      <c r="G749" s="8">
        <f>IFERROR(VLOOKUP(B749,EFA!$AC$2:$AD$7,2,0),EFA!$AD$8)</f>
        <v>1.0319245803723991</v>
      </c>
      <c r="H749" s="24">
        <f>LGD!$D$8</f>
        <v>4.6364209605119888E-2</v>
      </c>
      <c r="I749" s="10">
        <f t="shared" si="658"/>
        <v>0</v>
      </c>
      <c r="J749" s="41">
        <f t="shared" si="659"/>
        <v>0.30674201222176745</v>
      </c>
      <c r="K749" s="274">
        <f t="shared" si="660"/>
        <v>0</v>
      </c>
      <c r="M749" s="11">
        <v>132</v>
      </c>
      <c r="N749" s="11">
        <v>1</v>
      </c>
      <c r="O749" s="21">
        <f t="shared" si="661"/>
        <v>0.125041534971747</v>
      </c>
      <c r="P749" s="43">
        <f t="shared" si="656"/>
        <v>1.3977913926910139E-2</v>
      </c>
      <c r="Q749" s="141">
        <f t="shared" si="662"/>
        <v>18</v>
      </c>
      <c r="R749" s="43">
        <f t="shared" si="663"/>
        <v>0.22833572759232337</v>
      </c>
      <c r="S749" s="11">
        <v>114</v>
      </c>
    </row>
    <row r="750" spans="2:19" x14ac:dyDescent="0.25">
      <c r="B750" s="16">
        <v>10</v>
      </c>
      <c r="C750" s="11" t="s">
        <v>18</v>
      </c>
      <c r="D750" s="139"/>
      <c r="E750" s="10" t="e">
        <f t="shared" si="655"/>
        <v>#N/A</v>
      </c>
      <c r="F750" s="134">
        <f t="shared" si="657"/>
        <v>3.7733578455168892E-2</v>
      </c>
      <c r="G750" s="8">
        <f>IFERROR(VLOOKUP(B750,EFA!$AC$2:$AD$7,2,0),EFA!$AD$8)</f>
        <v>1.0319245803723991</v>
      </c>
      <c r="H750" s="24">
        <f>LGD!$D$9</f>
        <v>0.5</v>
      </c>
      <c r="I750" s="10" t="e">
        <f t="shared" si="658"/>
        <v>#N/A</v>
      </c>
      <c r="J750" s="41">
        <f t="shared" si="659"/>
        <v>0.30674201222176745</v>
      </c>
      <c r="K750" s="274" t="e">
        <f t="shared" si="660"/>
        <v>#N/A</v>
      </c>
      <c r="M750" s="11">
        <v>132</v>
      </c>
      <c r="N750" s="11">
        <v>1</v>
      </c>
      <c r="O750" s="21">
        <f t="shared" si="661"/>
        <v>0.125041534971747</v>
      </c>
      <c r="P750" s="43">
        <f t="shared" si="656"/>
        <v>1.3977913926910139E-2</v>
      </c>
      <c r="Q750" s="141">
        <f t="shared" si="662"/>
        <v>18</v>
      </c>
      <c r="R750" s="43">
        <f t="shared" si="663"/>
        <v>0.22833572759232337</v>
      </c>
      <c r="S750" s="11">
        <v>114</v>
      </c>
    </row>
    <row r="751" spans="2:19" x14ac:dyDescent="0.25">
      <c r="B751" s="16">
        <v>10</v>
      </c>
      <c r="C751" s="11" t="s">
        <v>19</v>
      </c>
      <c r="D751" s="139"/>
      <c r="E751" s="10">
        <f t="shared" si="655"/>
        <v>0</v>
      </c>
      <c r="F751" s="134">
        <f t="shared" si="657"/>
        <v>3.7733578455168892E-2</v>
      </c>
      <c r="G751" s="8">
        <f>IFERROR(VLOOKUP(B751,EFA!$AC$2:$AD$7,2,0),EFA!$AD$8)</f>
        <v>1.0319245803723991</v>
      </c>
      <c r="H751" s="24">
        <f>LGD!$D$10</f>
        <v>0.4</v>
      </c>
      <c r="I751" s="10">
        <f t="shared" si="658"/>
        <v>0</v>
      </c>
      <c r="J751" s="41">
        <f t="shared" si="659"/>
        <v>0.30674201222176745</v>
      </c>
      <c r="K751" s="274">
        <f t="shared" si="660"/>
        <v>0</v>
      </c>
      <c r="M751" s="11">
        <v>132</v>
      </c>
      <c r="N751" s="11">
        <v>1</v>
      </c>
      <c r="O751" s="21">
        <f t="shared" si="661"/>
        <v>0.125041534971747</v>
      </c>
      <c r="P751" s="43">
        <f t="shared" si="656"/>
        <v>1.3977913926910139E-2</v>
      </c>
      <c r="Q751" s="141">
        <f t="shared" si="662"/>
        <v>18</v>
      </c>
      <c r="R751" s="43">
        <f t="shared" si="663"/>
        <v>0.22833572759232337</v>
      </c>
      <c r="S751" s="11">
        <v>114</v>
      </c>
    </row>
    <row r="752" spans="2:19" x14ac:dyDescent="0.25">
      <c r="B752" s="16">
        <v>10</v>
      </c>
      <c r="C752" s="11" t="s">
        <v>20</v>
      </c>
      <c r="D752" s="139"/>
      <c r="E752" s="10">
        <f t="shared" si="655"/>
        <v>0</v>
      </c>
      <c r="F752" s="134">
        <f t="shared" si="657"/>
        <v>3.7733578455168892E-2</v>
      </c>
      <c r="G752" s="8">
        <f>IFERROR(VLOOKUP(B752,EFA!$AC$2:$AD$7,2,0),EFA!$AD$8)</f>
        <v>1.0319245803723991</v>
      </c>
      <c r="H752" s="24">
        <f>LGD!$D$11</f>
        <v>0.6</v>
      </c>
      <c r="I752" s="10">
        <f t="shared" si="658"/>
        <v>0</v>
      </c>
      <c r="J752" s="41">
        <f t="shared" si="659"/>
        <v>0.30674201222176745</v>
      </c>
      <c r="K752" s="274">
        <f t="shared" si="660"/>
        <v>0</v>
      </c>
      <c r="M752" s="11">
        <v>132</v>
      </c>
      <c r="N752" s="11">
        <v>1</v>
      </c>
      <c r="O752" s="21">
        <f t="shared" si="661"/>
        <v>0.125041534971747</v>
      </c>
      <c r="P752" s="43">
        <f t="shared" si="656"/>
        <v>1.3977913926910139E-2</v>
      </c>
      <c r="Q752" s="141">
        <f t="shared" si="662"/>
        <v>18</v>
      </c>
      <c r="R752" s="43">
        <f t="shared" si="663"/>
        <v>0.22833572759232337</v>
      </c>
      <c r="S752" s="11">
        <v>114</v>
      </c>
    </row>
    <row r="753" spans="2:19" s="2" customFormat="1" x14ac:dyDescent="0.25">
      <c r="C753" s="70"/>
      <c r="D753" s="69"/>
      <c r="E753" s="69"/>
      <c r="F753" s="121"/>
      <c r="G753" s="123"/>
      <c r="H753" s="124"/>
      <c r="I753" s="69"/>
      <c r="J753" s="117"/>
      <c r="K753" s="69"/>
      <c r="M753" s="70"/>
      <c r="N753" s="70"/>
      <c r="O753" s="121"/>
      <c r="P753" s="125"/>
      <c r="Q753" s="70"/>
      <c r="R753" s="125"/>
      <c r="S753" s="70"/>
    </row>
    <row r="754" spans="2:19" s="2" customFormat="1" x14ac:dyDescent="0.25">
      <c r="B754" t="s">
        <v>68</v>
      </c>
      <c r="C754" s="40" t="s">
        <v>9</v>
      </c>
      <c r="D754" s="40">
        <v>11</v>
      </c>
      <c r="E754" s="44" t="s">
        <v>26</v>
      </c>
      <c r="F754" s="44" t="s">
        <v>39</v>
      </c>
      <c r="G754" s="44" t="s">
        <v>27</v>
      </c>
      <c r="H754" s="44" t="s">
        <v>28</v>
      </c>
      <c r="I754" s="44" t="s">
        <v>29</v>
      </c>
      <c r="J754" s="44" t="s">
        <v>30</v>
      </c>
      <c r="K754" s="42" t="s">
        <v>31</v>
      </c>
      <c r="L754"/>
      <c r="M754" s="42" t="s">
        <v>32</v>
      </c>
      <c r="N754" s="42" t="s">
        <v>33</v>
      </c>
      <c r="O754" s="42" t="s">
        <v>34</v>
      </c>
      <c r="P754" s="42" t="s">
        <v>35</v>
      </c>
      <c r="Q754" s="42" t="s">
        <v>36</v>
      </c>
      <c r="R754" s="42" t="s">
        <v>37</v>
      </c>
      <c r="S754" s="42" t="s">
        <v>38</v>
      </c>
    </row>
    <row r="755" spans="2:19" s="2" customFormat="1" x14ac:dyDescent="0.25">
      <c r="B755" s="16">
        <v>11</v>
      </c>
      <c r="C755" s="11" t="s">
        <v>12</v>
      </c>
      <c r="D755" s="139"/>
      <c r="E755" s="10">
        <f>D645*R755</f>
        <v>0</v>
      </c>
      <c r="F755" s="134">
        <f>$N$4-$M$4</f>
        <v>3.4729191423102046E-2</v>
      </c>
      <c r="G755" s="8">
        <f>IFERROR(VLOOKUP(B755,EFA!$AC$2:$AD$7,2,0),EFA!$AD$8)</f>
        <v>1.0319245803723991</v>
      </c>
      <c r="H755" s="24">
        <f>LGD!$D$3</f>
        <v>0</v>
      </c>
      <c r="I755" s="10">
        <f>E755*F755*G755*H755</f>
        <v>0</v>
      </c>
      <c r="J755" s="41">
        <f>1/((1+($O$16/12))^(M755-Q755))</f>
        <v>0.27086281963087083</v>
      </c>
      <c r="K755" s="274">
        <f>I755*J755</f>
        <v>0</v>
      </c>
      <c r="L755"/>
      <c r="M755" s="11">
        <v>132</v>
      </c>
      <c r="N755" s="11">
        <v>1</v>
      </c>
      <c r="O755" s="21">
        <f>$O$16</f>
        <v>0.125041534971747</v>
      </c>
      <c r="P755" s="43">
        <f t="shared" ref="P755:P763" si="664">PMT(O755/12,M755,-N755,0,0)</f>
        <v>1.3977913926910139E-2</v>
      </c>
      <c r="Q755" s="141">
        <f>M755-S755</f>
        <v>6</v>
      </c>
      <c r="R755" s="43">
        <f>PV(O755/12,Q755,-P755,0,0)</f>
        <v>8.089183867657572E-2</v>
      </c>
      <c r="S755" s="11">
        <v>126</v>
      </c>
    </row>
    <row r="756" spans="2:19" s="2" customFormat="1" x14ac:dyDescent="0.25">
      <c r="B756" s="16">
        <v>11</v>
      </c>
      <c r="C756" s="11" t="s">
        <v>13</v>
      </c>
      <c r="D756" s="139"/>
      <c r="E756" s="10">
        <f t="shared" ref="E756:E763" si="665">D646*R756</f>
        <v>0</v>
      </c>
      <c r="F756" s="134">
        <f t="shared" ref="F756:F763" si="666">$N$4-$M$4</f>
        <v>3.4729191423102046E-2</v>
      </c>
      <c r="G756" s="8">
        <f>IFERROR(VLOOKUP(B756,EFA!$AC$2:$AD$7,2,0),EFA!$AD$8)</f>
        <v>1.0319245803723991</v>
      </c>
      <c r="H756" s="24">
        <f>LGD!$D$4</f>
        <v>0.6</v>
      </c>
      <c r="I756" s="10">
        <f t="shared" ref="I756:I763" si="667">E756*F756*G756*H756</f>
        <v>0</v>
      </c>
      <c r="J756" s="41">
        <f t="shared" ref="J756:J763" si="668">1/((1+($O$16/12))^(M756-Q756))</f>
        <v>0.27086281963087083</v>
      </c>
      <c r="K756" s="274">
        <f t="shared" ref="K756:K763" si="669">I756*J756</f>
        <v>0</v>
      </c>
      <c r="L756"/>
      <c r="M756" s="11">
        <v>132</v>
      </c>
      <c r="N756" s="11">
        <v>1</v>
      </c>
      <c r="O756" s="21">
        <f t="shared" ref="O756:O763" si="670">$O$16</f>
        <v>0.125041534971747</v>
      </c>
      <c r="P756" s="43">
        <f t="shared" si="664"/>
        <v>1.3977913926910139E-2</v>
      </c>
      <c r="Q756" s="141">
        <f t="shared" ref="Q756:Q763" si="671">M756-S756</f>
        <v>6</v>
      </c>
      <c r="R756" s="43">
        <f t="shared" ref="R756:R763" si="672"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14</v>
      </c>
      <c r="D757" s="139"/>
      <c r="E757" s="10">
        <f t="shared" si="665"/>
        <v>0</v>
      </c>
      <c r="F757" s="134">
        <f t="shared" si="666"/>
        <v>3.4729191423102046E-2</v>
      </c>
      <c r="G757" s="8">
        <f>IFERROR(VLOOKUP(B757,EFA!$AC$2:$AD$7,2,0),EFA!$AD$8)</f>
        <v>1.0319245803723991</v>
      </c>
      <c r="H757" s="24">
        <f>LGD!$D$5</f>
        <v>0.10763423667737435</v>
      </c>
      <c r="I757" s="10">
        <f t="shared" si="667"/>
        <v>0</v>
      </c>
      <c r="J757" s="41">
        <f t="shared" si="668"/>
        <v>0.27086281963087083</v>
      </c>
      <c r="K757" s="274">
        <f t="shared" si="669"/>
        <v>0</v>
      </c>
      <c r="L757"/>
      <c r="M757" s="11">
        <v>132</v>
      </c>
      <c r="N757" s="11">
        <v>1</v>
      </c>
      <c r="O757" s="21">
        <f t="shared" si="670"/>
        <v>0.125041534971747</v>
      </c>
      <c r="P757" s="43">
        <f t="shared" si="664"/>
        <v>1.3977913926910139E-2</v>
      </c>
      <c r="Q757" s="141">
        <f t="shared" si="671"/>
        <v>6</v>
      </c>
      <c r="R757" s="43">
        <f t="shared" si="672"/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15</v>
      </c>
      <c r="D758" s="139"/>
      <c r="E758" s="10">
        <f t="shared" si="665"/>
        <v>0</v>
      </c>
      <c r="F758" s="134">
        <f t="shared" si="666"/>
        <v>3.4729191423102046E-2</v>
      </c>
      <c r="G758" s="8">
        <f>IFERROR(VLOOKUP(B758,EFA!$AC$2:$AD$7,2,0),EFA!$AD$8)</f>
        <v>1.0319245803723991</v>
      </c>
      <c r="H758" s="24">
        <f>LGD!$D$6</f>
        <v>0.31756987991080204</v>
      </c>
      <c r="I758" s="10">
        <f t="shared" si="667"/>
        <v>0</v>
      </c>
      <c r="J758" s="41">
        <f t="shared" si="668"/>
        <v>0.27086281963087083</v>
      </c>
      <c r="K758" s="274">
        <f t="shared" si="669"/>
        <v>0</v>
      </c>
      <c r="L758"/>
      <c r="M758" s="11">
        <v>132</v>
      </c>
      <c r="N758" s="11">
        <v>1</v>
      </c>
      <c r="O758" s="21">
        <f t="shared" si="670"/>
        <v>0.125041534971747</v>
      </c>
      <c r="P758" s="43">
        <f t="shared" si="664"/>
        <v>1.3977913926910139E-2</v>
      </c>
      <c r="Q758" s="141">
        <f t="shared" si="671"/>
        <v>6</v>
      </c>
      <c r="R758" s="43">
        <f t="shared" si="672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16</v>
      </c>
      <c r="D759" s="139"/>
      <c r="E759" s="10">
        <f t="shared" si="665"/>
        <v>0</v>
      </c>
      <c r="F759" s="134">
        <f t="shared" si="666"/>
        <v>3.4729191423102046E-2</v>
      </c>
      <c r="G759" s="8">
        <f>IFERROR(VLOOKUP(B759,EFA!$AC$2:$AD$7,2,0),EFA!$AD$8)</f>
        <v>1.0319245803723991</v>
      </c>
      <c r="H759" s="24">
        <f>LGD!$D$7</f>
        <v>0.35327139683478781</v>
      </c>
      <c r="I759" s="10">
        <f t="shared" si="667"/>
        <v>0</v>
      </c>
      <c r="J759" s="41">
        <f t="shared" si="668"/>
        <v>0.27086281963087083</v>
      </c>
      <c r="K759" s="274">
        <f t="shared" si="669"/>
        <v>0</v>
      </c>
      <c r="L759"/>
      <c r="M759" s="11">
        <v>132</v>
      </c>
      <c r="N759" s="11">
        <v>1</v>
      </c>
      <c r="O759" s="21">
        <f t="shared" si="670"/>
        <v>0.125041534971747</v>
      </c>
      <c r="P759" s="43">
        <f t="shared" si="664"/>
        <v>1.3977913926910139E-2</v>
      </c>
      <c r="Q759" s="141">
        <f t="shared" si="671"/>
        <v>6</v>
      </c>
      <c r="R759" s="43">
        <f t="shared" si="672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17</v>
      </c>
      <c r="D760" s="139"/>
      <c r="E760" s="10">
        <f t="shared" si="665"/>
        <v>0</v>
      </c>
      <c r="F760" s="134">
        <f t="shared" si="666"/>
        <v>3.4729191423102046E-2</v>
      </c>
      <c r="G760" s="8">
        <f>IFERROR(VLOOKUP(B760,EFA!$AC$2:$AD$7,2,0),EFA!$AD$8)</f>
        <v>1.0319245803723991</v>
      </c>
      <c r="H760" s="24">
        <f>LGD!$D$8</f>
        <v>4.6364209605119888E-2</v>
      </c>
      <c r="I760" s="10">
        <f t="shared" si="667"/>
        <v>0</v>
      </c>
      <c r="J760" s="41">
        <f t="shared" si="668"/>
        <v>0.27086281963087083</v>
      </c>
      <c r="K760" s="274">
        <f t="shared" si="669"/>
        <v>0</v>
      </c>
      <c r="L760"/>
      <c r="M760" s="11">
        <v>132</v>
      </c>
      <c r="N760" s="11">
        <v>1</v>
      </c>
      <c r="O760" s="21">
        <f t="shared" si="670"/>
        <v>0.125041534971747</v>
      </c>
      <c r="P760" s="43">
        <f t="shared" si="664"/>
        <v>1.3977913926910139E-2</v>
      </c>
      <c r="Q760" s="141">
        <f t="shared" si="671"/>
        <v>6</v>
      </c>
      <c r="R760" s="43">
        <f t="shared" si="672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18</v>
      </c>
      <c r="D761" s="139"/>
      <c r="E761" s="10" t="e">
        <f t="shared" si="665"/>
        <v>#N/A</v>
      </c>
      <c r="F761" s="134">
        <f t="shared" si="666"/>
        <v>3.4729191423102046E-2</v>
      </c>
      <c r="G761" s="8">
        <f>IFERROR(VLOOKUP(B761,EFA!$AC$2:$AD$7,2,0),EFA!$AD$8)</f>
        <v>1.0319245803723991</v>
      </c>
      <c r="H761" s="24">
        <f>LGD!$D$9</f>
        <v>0.5</v>
      </c>
      <c r="I761" s="10" t="e">
        <f t="shared" si="667"/>
        <v>#N/A</v>
      </c>
      <c r="J761" s="41">
        <f t="shared" si="668"/>
        <v>0.27086281963087083</v>
      </c>
      <c r="K761" s="274" t="e">
        <f t="shared" si="669"/>
        <v>#N/A</v>
      </c>
      <c r="L761"/>
      <c r="M761" s="11">
        <v>132</v>
      </c>
      <c r="N761" s="11">
        <v>1</v>
      </c>
      <c r="O761" s="21">
        <f t="shared" si="670"/>
        <v>0.125041534971747</v>
      </c>
      <c r="P761" s="43">
        <f t="shared" si="664"/>
        <v>1.3977913926910139E-2</v>
      </c>
      <c r="Q761" s="141">
        <f t="shared" si="671"/>
        <v>6</v>
      </c>
      <c r="R761" s="43">
        <f t="shared" si="672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19</v>
      </c>
      <c r="D762" s="139"/>
      <c r="E762" s="10">
        <f t="shared" si="665"/>
        <v>0</v>
      </c>
      <c r="F762" s="134">
        <f t="shared" si="666"/>
        <v>3.4729191423102046E-2</v>
      </c>
      <c r="G762" s="8">
        <f>IFERROR(VLOOKUP(B762,EFA!$AC$2:$AD$7,2,0),EFA!$AD$8)</f>
        <v>1.0319245803723991</v>
      </c>
      <c r="H762" s="24">
        <f>LGD!$D$10</f>
        <v>0.4</v>
      </c>
      <c r="I762" s="10">
        <f t="shared" si="667"/>
        <v>0</v>
      </c>
      <c r="J762" s="41">
        <f t="shared" si="668"/>
        <v>0.27086281963087083</v>
      </c>
      <c r="K762" s="274">
        <f t="shared" si="669"/>
        <v>0</v>
      </c>
      <c r="L762"/>
      <c r="M762" s="11">
        <v>132</v>
      </c>
      <c r="N762" s="11">
        <v>1</v>
      </c>
      <c r="O762" s="21">
        <f t="shared" si="670"/>
        <v>0.125041534971747</v>
      </c>
      <c r="P762" s="43">
        <f t="shared" si="664"/>
        <v>1.3977913926910139E-2</v>
      </c>
      <c r="Q762" s="141">
        <f t="shared" si="671"/>
        <v>6</v>
      </c>
      <c r="R762" s="43">
        <f t="shared" si="672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20</v>
      </c>
      <c r="D763" s="139"/>
      <c r="E763" s="10">
        <f t="shared" si="665"/>
        <v>0</v>
      </c>
      <c r="F763" s="134">
        <f t="shared" si="666"/>
        <v>3.4729191423102046E-2</v>
      </c>
      <c r="G763" s="8">
        <f>IFERROR(VLOOKUP(B763,EFA!$AC$2:$AD$7,2,0),EFA!$AD$8)</f>
        <v>1.0319245803723991</v>
      </c>
      <c r="H763" s="24">
        <f>LGD!$D$11</f>
        <v>0.6</v>
      </c>
      <c r="I763" s="10">
        <f t="shared" si="667"/>
        <v>0</v>
      </c>
      <c r="J763" s="41">
        <f t="shared" si="668"/>
        <v>0.27086281963087083</v>
      </c>
      <c r="K763" s="274">
        <f t="shared" si="669"/>
        <v>0</v>
      </c>
      <c r="L763"/>
      <c r="M763" s="11">
        <v>132</v>
      </c>
      <c r="N763" s="11">
        <v>1</v>
      </c>
      <c r="O763" s="21">
        <f t="shared" si="670"/>
        <v>0.125041534971747</v>
      </c>
      <c r="P763" s="43">
        <f t="shared" si="664"/>
        <v>1.3977913926910139E-2</v>
      </c>
      <c r="Q763" s="141">
        <f t="shared" si="671"/>
        <v>6</v>
      </c>
      <c r="R763" s="43">
        <f t="shared" si="672"/>
        <v>8.089183867657572E-2</v>
      </c>
      <c r="S763" s="11">
        <v>126</v>
      </c>
    </row>
    <row r="764" spans="2:19" s="242" customFormat="1" x14ac:dyDescent="0.25">
      <c r="C764" s="249"/>
      <c r="D764" s="252"/>
      <c r="E764" s="252"/>
      <c r="F764" s="250"/>
      <c r="G764" s="253"/>
      <c r="H764" s="254"/>
      <c r="I764" s="252"/>
      <c r="J764" s="255"/>
      <c r="K764" s="252"/>
    </row>
    <row r="765" spans="2:19" x14ac:dyDescent="0.25">
      <c r="B765" t="s">
        <v>68</v>
      </c>
      <c r="C765" s="40" t="s">
        <v>9</v>
      </c>
      <c r="D765" s="40">
        <v>13</v>
      </c>
      <c r="E765" s="44" t="s">
        <v>26</v>
      </c>
      <c r="F765" s="44" t="s">
        <v>39</v>
      </c>
      <c r="G765" s="44" t="s">
        <v>27</v>
      </c>
      <c r="H765" s="44" t="s">
        <v>28</v>
      </c>
      <c r="I765" s="44" t="s">
        <v>29</v>
      </c>
      <c r="J765" s="44" t="s">
        <v>30</v>
      </c>
      <c r="K765" s="42" t="s">
        <v>31</v>
      </c>
      <c r="M765" s="42" t="s">
        <v>32</v>
      </c>
      <c r="N765" s="42" t="s">
        <v>33</v>
      </c>
      <c r="O765" s="42" t="s">
        <v>34</v>
      </c>
      <c r="P765" s="42" t="s">
        <v>35</v>
      </c>
      <c r="Q765" s="42" t="s">
        <v>36</v>
      </c>
      <c r="R765" s="42" t="s">
        <v>37</v>
      </c>
      <c r="S765" s="42" t="s">
        <v>38</v>
      </c>
    </row>
    <row r="766" spans="2:19" x14ac:dyDescent="0.25">
      <c r="B766" s="16">
        <v>1</v>
      </c>
      <c r="C766" s="11" t="s">
        <v>12</v>
      </c>
      <c r="D766" s="138">
        <f>'0 days'!$K$17+'0-30 days'!$K$17+'31-60 days'!$K$17</f>
        <v>0</v>
      </c>
      <c r="E766" s="10">
        <f t="shared" ref="E766:E774" si="673">D766*R766</f>
        <v>0</v>
      </c>
      <c r="F766" s="134">
        <f>$D$4</f>
        <v>7.9621047222867447E-2</v>
      </c>
      <c r="G766" s="8">
        <f>IFERROR(VLOOKUP(B766,EFA!$AC$2:$AD$7,2,0),EFA!$AD$8)</f>
        <v>1.1479621662027979</v>
      </c>
      <c r="H766" s="24">
        <f>LGD!$D$3</f>
        <v>0</v>
      </c>
      <c r="I766" s="10">
        <f>E766*F766*G766*H766</f>
        <v>0</v>
      </c>
      <c r="J766" s="41">
        <f>1/((1+($O$16/12))^(M766-Q766))</f>
        <v>0.93969748915028861</v>
      </c>
      <c r="K766" s="274">
        <f>I766*J766</f>
        <v>0</v>
      </c>
      <c r="M766" s="11">
        <v>156</v>
      </c>
      <c r="N766" s="11">
        <v>1</v>
      </c>
      <c r="O766" s="21">
        <f>$O$16</f>
        <v>0.125041534971747</v>
      </c>
      <c r="P766" s="43">
        <f t="shared" ref="P766:P774" si="674">PMT(O766/12,M766,-N766,0,0)</f>
        <v>1.3000258708909192E-2</v>
      </c>
      <c r="Q766" s="141">
        <f>M766-S766</f>
        <v>150</v>
      </c>
      <c r="R766" s="43">
        <f>PV(O766/12,Q766,-P766,0,0)</f>
        <v>0.98411028890434371</v>
      </c>
      <c r="S766" s="11">
        <v>6</v>
      </c>
    </row>
    <row r="767" spans="2:19" x14ac:dyDescent="0.25">
      <c r="B767" s="16">
        <v>1</v>
      </c>
      <c r="C767" s="11" t="s">
        <v>13</v>
      </c>
      <c r="D767" s="138">
        <f>'0 days'!$J$17+'0-30 days'!$J$17+'31-60 days'!$J$17</f>
        <v>0</v>
      </c>
      <c r="E767" s="10">
        <f t="shared" si="673"/>
        <v>0</v>
      </c>
      <c r="F767" s="134">
        <f t="shared" ref="F767:F774" si="675">$D$4</f>
        <v>7.9621047222867447E-2</v>
      </c>
      <c r="G767" s="8">
        <f>IFERROR(VLOOKUP(B767,EFA!$AC$2:$AD$7,2,0),EFA!$AD$8)</f>
        <v>1.1479621662027979</v>
      </c>
      <c r="H767" s="24">
        <f>LGD!$D$4</f>
        <v>0.6</v>
      </c>
      <c r="I767" s="10">
        <f t="shared" ref="I767:I774" si="676">E767*F767*G767*H767</f>
        <v>0</v>
      </c>
      <c r="J767" s="41">
        <f t="shared" ref="J767:J774" si="677">1/((1+($O$16/12))^(M767-Q767))</f>
        <v>0.93969748915028861</v>
      </c>
      <c r="K767" s="274">
        <f t="shared" ref="K767:K774" si="678">I767*J767</f>
        <v>0</v>
      </c>
      <c r="M767" s="11">
        <v>156</v>
      </c>
      <c r="N767" s="11">
        <v>1</v>
      </c>
      <c r="O767" s="21">
        <f t="shared" ref="O767:O774" si="679">$O$16</f>
        <v>0.125041534971747</v>
      </c>
      <c r="P767" s="43">
        <f t="shared" si="674"/>
        <v>1.3000258708909192E-2</v>
      </c>
      <c r="Q767" s="141">
        <f t="shared" ref="Q767:Q774" si="680">M767-S767</f>
        <v>150</v>
      </c>
      <c r="R767" s="43">
        <f t="shared" ref="R767:R774" si="681"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14</v>
      </c>
      <c r="D768" s="138">
        <f>'0 days'!$I$17+'0-30 days'!$I$17+'31-60 days'!$I$17</f>
        <v>0</v>
      </c>
      <c r="E768" s="10">
        <f t="shared" si="673"/>
        <v>0</v>
      </c>
      <c r="F768" s="134">
        <f t="shared" si="675"/>
        <v>7.9621047222867447E-2</v>
      </c>
      <c r="G768" s="8">
        <f>IFERROR(VLOOKUP(B768,EFA!$AC$2:$AD$7,2,0),EFA!$AD$8)</f>
        <v>1.1479621662027979</v>
      </c>
      <c r="H768" s="24">
        <f>LGD!$D$5</f>
        <v>0.10763423667737435</v>
      </c>
      <c r="I768" s="10">
        <f t="shared" si="676"/>
        <v>0</v>
      </c>
      <c r="J768" s="41">
        <f t="shared" si="677"/>
        <v>0.93969748915028861</v>
      </c>
      <c r="K768" s="274">
        <f t="shared" si="678"/>
        <v>0</v>
      </c>
      <c r="M768" s="11">
        <v>156</v>
      </c>
      <c r="N768" s="11">
        <v>1</v>
      </c>
      <c r="O768" s="21">
        <f t="shared" si="679"/>
        <v>0.125041534971747</v>
      </c>
      <c r="P768" s="43">
        <f t="shared" si="674"/>
        <v>1.3000258708909192E-2</v>
      </c>
      <c r="Q768" s="141">
        <f t="shared" si="680"/>
        <v>150</v>
      </c>
      <c r="R768" s="43">
        <f t="shared" si="681"/>
        <v>0.98411028890434371</v>
      </c>
      <c r="S768" s="11">
        <v>6</v>
      </c>
    </row>
    <row r="769" spans="2:19" x14ac:dyDescent="0.25">
      <c r="B769" s="16">
        <v>1</v>
      </c>
      <c r="C769" s="11" t="s">
        <v>15</v>
      </c>
      <c r="D769" s="138">
        <f>'0 days'!$G$17+'0-30 days'!$G$17+'31-60 days'!$G$17</f>
        <v>0</v>
      </c>
      <c r="E769" s="10">
        <f t="shared" si="673"/>
        <v>0</v>
      </c>
      <c r="F769" s="134">
        <f t="shared" si="675"/>
        <v>7.9621047222867447E-2</v>
      </c>
      <c r="G769" s="8">
        <f>IFERROR(VLOOKUP(B769,EFA!$AC$2:$AD$7,2,0),EFA!$AD$8)</f>
        <v>1.1479621662027979</v>
      </c>
      <c r="H769" s="24">
        <f>LGD!$D$6</f>
        <v>0.31756987991080204</v>
      </c>
      <c r="I769" s="10">
        <f t="shared" si="676"/>
        <v>0</v>
      </c>
      <c r="J769" s="41">
        <f t="shared" si="677"/>
        <v>0.93969748915028861</v>
      </c>
      <c r="K769" s="274">
        <f t="shared" si="678"/>
        <v>0</v>
      </c>
      <c r="M769" s="11">
        <v>156</v>
      </c>
      <c r="N769" s="11">
        <v>1</v>
      </c>
      <c r="O769" s="21">
        <f t="shared" si="679"/>
        <v>0.125041534971747</v>
      </c>
      <c r="P769" s="43">
        <f t="shared" si="674"/>
        <v>1.3000258708909192E-2</v>
      </c>
      <c r="Q769" s="141">
        <f t="shared" si="680"/>
        <v>150</v>
      </c>
      <c r="R769" s="43">
        <f t="shared" si="681"/>
        <v>0.98411028890434371</v>
      </c>
      <c r="S769" s="11">
        <v>6</v>
      </c>
    </row>
    <row r="770" spans="2:19" x14ac:dyDescent="0.25">
      <c r="B770" s="16">
        <v>1</v>
      </c>
      <c r="C770" s="11" t="s">
        <v>16</v>
      </c>
      <c r="D770" s="138">
        <f>'0 days'!$H$17+'0-30 days'!$H$17+'31-60 days'!$H$17</f>
        <v>0</v>
      </c>
      <c r="E770" s="10">
        <f t="shared" si="673"/>
        <v>0</v>
      </c>
      <c r="F770" s="134">
        <f t="shared" si="675"/>
        <v>7.9621047222867447E-2</v>
      </c>
      <c r="G770" s="8">
        <f>IFERROR(VLOOKUP(B770,EFA!$AC$2:$AD$7,2,0),EFA!$AD$8)</f>
        <v>1.1479621662027979</v>
      </c>
      <c r="H770" s="24">
        <f>LGD!$D$7</f>
        <v>0.35327139683478781</v>
      </c>
      <c r="I770" s="10">
        <f t="shared" si="676"/>
        <v>0</v>
      </c>
      <c r="J770" s="41">
        <f t="shared" si="677"/>
        <v>0.93969748915028861</v>
      </c>
      <c r="K770" s="274">
        <f t="shared" si="678"/>
        <v>0</v>
      </c>
      <c r="M770" s="11">
        <v>156</v>
      </c>
      <c r="N770" s="11">
        <v>1</v>
      </c>
      <c r="O770" s="21">
        <f t="shared" si="679"/>
        <v>0.125041534971747</v>
      </c>
      <c r="P770" s="43">
        <f t="shared" si="674"/>
        <v>1.3000258708909192E-2</v>
      </c>
      <c r="Q770" s="141">
        <f t="shared" si="680"/>
        <v>150</v>
      </c>
      <c r="R770" s="43">
        <f t="shared" si="681"/>
        <v>0.98411028890434371</v>
      </c>
      <c r="S770" s="11">
        <v>6</v>
      </c>
    </row>
    <row r="771" spans="2:19" x14ac:dyDescent="0.25">
      <c r="B771" s="16">
        <v>1</v>
      </c>
      <c r="C771" s="11" t="s">
        <v>17</v>
      </c>
      <c r="D771" s="138">
        <f>'0 days'!$C$17+'0-30 days'!$C$17+'31-60 days'!$C$17</f>
        <v>0</v>
      </c>
      <c r="E771" s="10">
        <f t="shared" si="673"/>
        <v>0</v>
      </c>
      <c r="F771" s="134">
        <f t="shared" si="675"/>
        <v>7.9621047222867447E-2</v>
      </c>
      <c r="G771" s="8">
        <f>IFERROR(VLOOKUP(B771,EFA!$AC$2:$AD$7,2,0),EFA!$AD$8)</f>
        <v>1.1479621662027979</v>
      </c>
      <c r="H771" s="24">
        <f>LGD!$D$8</f>
        <v>4.6364209605119888E-2</v>
      </c>
      <c r="I771" s="10">
        <f t="shared" si="676"/>
        <v>0</v>
      </c>
      <c r="J771" s="41">
        <f t="shared" si="677"/>
        <v>0.93969748915028861</v>
      </c>
      <c r="K771" s="274">
        <f t="shared" si="678"/>
        <v>0</v>
      </c>
      <c r="M771" s="11">
        <v>156</v>
      </c>
      <c r="N771" s="11">
        <v>1</v>
      </c>
      <c r="O771" s="21">
        <f t="shared" si="679"/>
        <v>0.125041534971747</v>
      </c>
      <c r="P771" s="43">
        <f t="shared" si="674"/>
        <v>1.3000258708909192E-2</v>
      </c>
      <c r="Q771" s="141">
        <f t="shared" si="680"/>
        <v>150</v>
      </c>
      <c r="R771" s="43">
        <f t="shared" si="681"/>
        <v>0.98411028890434371</v>
      </c>
      <c r="S771" s="11">
        <v>6</v>
      </c>
    </row>
    <row r="772" spans="2:19" x14ac:dyDescent="0.25">
      <c r="B772" s="16">
        <v>1</v>
      </c>
      <c r="C772" s="11" t="s">
        <v>18</v>
      </c>
      <c r="D772" s="138" t="e">
        <f>'0 days'!$F$17+'0-30 days'!$F$17+'31-60 days'!$F$17</f>
        <v>#N/A</v>
      </c>
      <c r="E772" s="10" t="e">
        <f t="shared" si="673"/>
        <v>#N/A</v>
      </c>
      <c r="F772" s="134">
        <f t="shared" si="675"/>
        <v>7.9621047222867447E-2</v>
      </c>
      <c r="G772" s="8">
        <f>IFERROR(VLOOKUP(B772,EFA!$AC$2:$AD$7,2,0),EFA!$AD$8)</f>
        <v>1.1479621662027979</v>
      </c>
      <c r="H772" s="24">
        <f>LGD!$D$9</f>
        <v>0.5</v>
      </c>
      <c r="I772" s="10" t="e">
        <f t="shared" si="676"/>
        <v>#N/A</v>
      </c>
      <c r="J772" s="41">
        <f t="shared" si="677"/>
        <v>0.93969748915028861</v>
      </c>
      <c r="K772" s="274" t="e">
        <f t="shared" si="678"/>
        <v>#N/A</v>
      </c>
      <c r="M772" s="11">
        <v>156</v>
      </c>
      <c r="N772" s="11">
        <v>1</v>
      </c>
      <c r="O772" s="21">
        <f t="shared" si="679"/>
        <v>0.125041534971747</v>
      </c>
      <c r="P772" s="43">
        <f t="shared" si="674"/>
        <v>1.3000258708909192E-2</v>
      </c>
      <c r="Q772" s="141">
        <f t="shared" si="680"/>
        <v>150</v>
      </c>
      <c r="R772" s="43">
        <f t="shared" si="681"/>
        <v>0.98411028890434371</v>
      </c>
      <c r="S772" s="11">
        <v>6</v>
      </c>
    </row>
    <row r="773" spans="2:19" x14ac:dyDescent="0.25">
      <c r="B773" s="16">
        <v>1</v>
      </c>
      <c r="C773" s="11" t="s">
        <v>19</v>
      </c>
      <c r="D773" s="138">
        <f>'0 days'!$E$17+'0-30 days'!$E$17+'31-60 days'!$E$17</f>
        <v>0</v>
      </c>
      <c r="E773" s="10">
        <f t="shared" si="673"/>
        <v>0</v>
      </c>
      <c r="F773" s="134">
        <f t="shared" si="675"/>
        <v>7.9621047222867447E-2</v>
      </c>
      <c r="G773" s="8">
        <f>IFERROR(VLOOKUP(B773,EFA!$AC$2:$AD$7,2,0),EFA!$AD$8)</f>
        <v>1.1479621662027979</v>
      </c>
      <c r="H773" s="24">
        <f>LGD!$D$10</f>
        <v>0.4</v>
      </c>
      <c r="I773" s="10">
        <f t="shared" si="676"/>
        <v>0</v>
      </c>
      <c r="J773" s="41">
        <f t="shared" si="677"/>
        <v>0.93969748915028861</v>
      </c>
      <c r="K773" s="274">
        <f t="shared" si="678"/>
        <v>0</v>
      </c>
      <c r="M773" s="11">
        <v>156</v>
      </c>
      <c r="N773" s="11">
        <v>1</v>
      </c>
      <c r="O773" s="21">
        <f t="shared" si="679"/>
        <v>0.125041534971747</v>
      </c>
      <c r="P773" s="43">
        <f t="shared" si="674"/>
        <v>1.3000258708909192E-2</v>
      </c>
      <c r="Q773" s="141">
        <f t="shared" si="680"/>
        <v>150</v>
      </c>
      <c r="R773" s="43">
        <f t="shared" si="681"/>
        <v>0.98411028890434371</v>
      </c>
      <c r="S773" s="11">
        <v>6</v>
      </c>
    </row>
    <row r="774" spans="2:19" x14ac:dyDescent="0.25">
      <c r="B774" s="16">
        <v>1</v>
      </c>
      <c r="C774" s="11" t="s">
        <v>20</v>
      </c>
      <c r="D774" s="138">
        <f>'0 days'!$L$17+'0-30 days'!$L$17+'31-60 days'!$L$17</f>
        <v>0</v>
      </c>
      <c r="E774" s="10">
        <f t="shared" si="673"/>
        <v>0</v>
      </c>
      <c r="F774" s="134">
        <f t="shared" si="675"/>
        <v>7.9621047222867447E-2</v>
      </c>
      <c r="G774" s="8">
        <f>IFERROR(VLOOKUP(B774,EFA!$AC$2:$AD$7,2,0),EFA!$AD$8)</f>
        <v>1.1479621662027979</v>
      </c>
      <c r="H774" s="24">
        <f>LGD!$D$11</f>
        <v>0.6</v>
      </c>
      <c r="I774" s="10">
        <f t="shared" si="676"/>
        <v>0</v>
      </c>
      <c r="J774" s="41">
        <f t="shared" si="677"/>
        <v>0.93969748915028861</v>
      </c>
      <c r="K774" s="274">
        <f t="shared" si="678"/>
        <v>0</v>
      </c>
      <c r="M774" s="11">
        <v>156</v>
      </c>
      <c r="N774" s="11">
        <v>1</v>
      </c>
      <c r="O774" s="21">
        <f t="shared" si="679"/>
        <v>0.125041534971747</v>
      </c>
      <c r="P774" s="43">
        <f t="shared" si="674"/>
        <v>1.3000258708909192E-2</v>
      </c>
      <c r="Q774" s="141">
        <f t="shared" si="680"/>
        <v>150</v>
      </c>
      <c r="R774" s="43">
        <f t="shared" si="681"/>
        <v>0.98411028890434371</v>
      </c>
      <c r="S774" s="11">
        <v>6</v>
      </c>
    </row>
    <row r="775" spans="2:19" x14ac:dyDescent="0.25">
      <c r="B775" s="16"/>
      <c r="C775" s="83"/>
      <c r="D775" s="84"/>
      <c r="E775" s="84"/>
      <c r="F775" s="85"/>
      <c r="G775" s="86"/>
      <c r="H775" s="87"/>
      <c r="I775" s="84"/>
      <c r="J775" s="88"/>
      <c r="K775" s="84"/>
      <c r="M775" s="68"/>
      <c r="N775" s="68"/>
      <c r="O775" s="89"/>
      <c r="P775" s="90"/>
      <c r="Q775" s="68"/>
      <c r="R775" s="90"/>
      <c r="S775" s="68"/>
    </row>
    <row r="776" spans="2:19" x14ac:dyDescent="0.25">
      <c r="B776" t="s">
        <v>68</v>
      </c>
      <c r="C776" s="40" t="s">
        <v>9</v>
      </c>
      <c r="D776" s="40">
        <v>13</v>
      </c>
      <c r="E776" s="44" t="s">
        <v>26</v>
      </c>
      <c r="F776" s="44" t="s">
        <v>39</v>
      </c>
      <c r="G776" s="44" t="s">
        <v>27</v>
      </c>
      <c r="H776" s="44" t="s">
        <v>28</v>
      </c>
      <c r="I776" s="44" t="s">
        <v>29</v>
      </c>
      <c r="J776" s="44" t="s">
        <v>30</v>
      </c>
      <c r="K776" s="42" t="s">
        <v>31</v>
      </c>
      <c r="M776" s="42" t="s">
        <v>32</v>
      </c>
      <c r="N776" s="42" t="s">
        <v>33</v>
      </c>
      <c r="O776" s="42" t="s">
        <v>34</v>
      </c>
      <c r="P776" s="42" t="s">
        <v>35</v>
      </c>
      <c r="Q776" s="42" t="s">
        <v>36</v>
      </c>
      <c r="R776" s="42" t="s">
        <v>37</v>
      </c>
      <c r="S776" s="42" t="s">
        <v>38</v>
      </c>
    </row>
    <row r="777" spans="2:19" x14ac:dyDescent="0.25">
      <c r="B777" s="16">
        <v>2</v>
      </c>
      <c r="C777" s="11" t="s">
        <v>12</v>
      </c>
      <c r="D777" s="139"/>
      <c r="E777" s="10">
        <f t="shared" ref="E777:E785" si="682">D766*R777</f>
        <v>0</v>
      </c>
      <c r="F777" s="134">
        <f>$E$4-$D$4</f>
        <v>2.6741122003578519E-2</v>
      </c>
      <c r="G777" s="8">
        <f>IFERROR(VLOOKUP(B777,EFA!$AC$2:$AD$7,2,0),EFA!$AD$8)</f>
        <v>1.0690110110560367</v>
      </c>
      <c r="H777" s="24">
        <f>LGD!$D$3</f>
        <v>0</v>
      </c>
      <c r="I777" s="10">
        <f>E777*F777*G777*H777</f>
        <v>0</v>
      </c>
      <c r="J777" s="41">
        <f>1/((1+($O$16/12))^(M777-Q777))</f>
        <v>0.82978236227803737</v>
      </c>
      <c r="K777" s="274">
        <f>I777*J777</f>
        <v>0</v>
      </c>
      <c r="M777" s="11">
        <v>156</v>
      </c>
      <c r="N777" s="11">
        <v>1</v>
      </c>
      <c r="O777" s="21">
        <f>$O$16</f>
        <v>0.125041534971747</v>
      </c>
      <c r="P777" s="43">
        <f t="shared" ref="P777:P785" si="683">PMT(O777/12,M777,-N777,0,0)</f>
        <v>1.3000258708909192E-2</v>
      </c>
      <c r="Q777" s="141">
        <f>M777-S777</f>
        <v>138</v>
      </c>
      <c r="R777" s="43">
        <f>PV(O777/12,Q777,-P777,0,0)</f>
        <v>0.94920639565234244</v>
      </c>
      <c r="S777" s="11">
        <f>12+6</f>
        <v>18</v>
      </c>
    </row>
    <row r="778" spans="2:19" x14ac:dyDescent="0.25">
      <c r="B778" s="16">
        <v>2</v>
      </c>
      <c r="C778" s="11" t="s">
        <v>13</v>
      </c>
      <c r="D778" s="139"/>
      <c r="E778" s="10">
        <f t="shared" si="682"/>
        <v>0</v>
      </c>
      <c r="F778" s="134">
        <f t="shared" ref="F778:F785" si="684">$E$4-$D$4</f>
        <v>2.6741122003578519E-2</v>
      </c>
      <c r="G778" s="8">
        <f>IFERROR(VLOOKUP(B778,EFA!$AC$2:$AD$7,2,0),EFA!$AD$8)</f>
        <v>1.0690110110560367</v>
      </c>
      <c r="H778" s="24">
        <f>LGD!$D$4</f>
        <v>0.6</v>
      </c>
      <c r="I778" s="10">
        <f t="shared" ref="I778:I785" si="685">E778*F778*G778*H778</f>
        <v>0</v>
      </c>
      <c r="J778" s="41">
        <f t="shared" ref="J778:J785" si="686">1/((1+($O$16/12))^(M778-Q778))</f>
        <v>0.82978236227803737</v>
      </c>
      <c r="K778" s="274">
        <f t="shared" ref="K778:K785" si="687">I778*J778</f>
        <v>0</v>
      </c>
      <c r="M778" s="11">
        <v>156</v>
      </c>
      <c r="N778" s="11">
        <v>1</v>
      </c>
      <c r="O778" s="21">
        <f t="shared" ref="O778:O785" si="688">$O$16</f>
        <v>0.125041534971747</v>
      </c>
      <c r="P778" s="43">
        <f t="shared" si="683"/>
        <v>1.3000258708909192E-2</v>
      </c>
      <c r="Q778" s="141">
        <f t="shared" ref="Q778:Q785" si="689">M778-S778</f>
        <v>138</v>
      </c>
      <c r="R778" s="43">
        <f t="shared" ref="R778:R785" si="690">PV(O778/12,Q778,-P778,0,0)</f>
        <v>0.94920639565234244</v>
      </c>
      <c r="S778" s="11">
        <f t="shared" ref="S778:S785" si="691">12+6</f>
        <v>18</v>
      </c>
    </row>
    <row r="779" spans="2:19" x14ac:dyDescent="0.25">
      <c r="B779" s="16">
        <v>2</v>
      </c>
      <c r="C779" s="11" t="s">
        <v>14</v>
      </c>
      <c r="D779" s="139"/>
      <c r="E779" s="10">
        <f t="shared" si="682"/>
        <v>0</v>
      </c>
      <c r="F779" s="134">
        <f t="shared" si="684"/>
        <v>2.6741122003578519E-2</v>
      </c>
      <c r="G779" s="8">
        <f>IFERROR(VLOOKUP(B779,EFA!$AC$2:$AD$7,2,0),EFA!$AD$8)</f>
        <v>1.0690110110560367</v>
      </c>
      <c r="H779" s="24">
        <f>LGD!$D$5</f>
        <v>0.10763423667737435</v>
      </c>
      <c r="I779" s="10">
        <f t="shared" si="685"/>
        <v>0</v>
      </c>
      <c r="J779" s="41">
        <f t="shared" si="686"/>
        <v>0.82978236227803737</v>
      </c>
      <c r="K779" s="274">
        <f t="shared" si="687"/>
        <v>0</v>
      </c>
      <c r="M779" s="11">
        <v>156</v>
      </c>
      <c r="N779" s="11">
        <v>1</v>
      </c>
      <c r="O779" s="21">
        <f t="shared" si="688"/>
        <v>0.125041534971747</v>
      </c>
      <c r="P779" s="43">
        <f t="shared" si="683"/>
        <v>1.3000258708909192E-2</v>
      </c>
      <c r="Q779" s="141">
        <f t="shared" si="689"/>
        <v>138</v>
      </c>
      <c r="R779" s="43">
        <f t="shared" si="690"/>
        <v>0.94920639565234244</v>
      </c>
      <c r="S779" s="11">
        <f t="shared" si="691"/>
        <v>18</v>
      </c>
    </row>
    <row r="780" spans="2:19" x14ac:dyDescent="0.25">
      <c r="B780" s="16">
        <v>2</v>
      </c>
      <c r="C780" s="11" t="s">
        <v>15</v>
      </c>
      <c r="D780" s="139"/>
      <c r="E780" s="10">
        <f t="shared" si="682"/>
        <v>0</v>
      </c>
      <c r="F780" s="134">
        <f t="shared" si="684"/>
        <v>2.6741122003578519E-2</v>
      </c>
      <c r="G780" s="8">
        <f>IFERROR(VLOOKUP(B780,EFA!$AC$2:$AD$7,2,0),EFA!$AD$8)</f>
        <v>1.0690110110560367</v>
      </c>
      <c r="H780" s="24">
        <f>LGD!$D$6</f>
        <v>0.31756987991080204</v>
      </c>
      <c r="I780" s="10">
        <f t="shared" si="685"/>
        <v>0</v>
      </c>
      <c r="J780" s="41">
        <f t="shared" si="686"/>
        <v>0.82978236227803737</v>
      </c>
      <c r="K780" s="274">
        <f t="shared" si="687"/>
        <v>0</v>
      </c>
      <c r="M780" s="11">
        <v>156</v>
      </c>
      <c r="N780" s="11">
        <v>1</v>
      </c>
      <c r="O780" s="21">
        <f t="shared" si="688"/>
        <v>0.125041534971747</v>
      </c>
      <c r="P780" s="43">
        <f t="shared" si="683"/>
        <v>1.3000258708909192E-2</v>
      </c>
      <c r="Q780" s="141">
        <f t="shared" si="689"/>
        <v>138</v>
      </c>
      <c r="R780" s="43">
        <f t="shared" si="690"/>
        <v>0.94920639565234244</v>
      </c>
      <c r="S780" s="11">
        <f t="shared" si="691"/>
        <v>18</v>
      </c>
    </row>
    <row r="781" spans="2:19" x14ac:dyDescent="0.25">
      <c r="B781" s="16">
        <v>2</v>
      </c>
      <c r="C781" s="11" t="s">
        <v>16</v>
      </c>
      <c r="D781" s="139"/>
      <c r="E781" s="10">
        <f t="shared" si="682"/>
        <v>0</v>
      </c>
      <c r="F781" s="134">
        <f t="shared" si="684"/>
        <v>2.6741122003578519E-2</v>
      </c>
      <c r="G781" s="8">
        <f>IFERROR(VLOOKUP(B781,EFA!$AC$2:$AD$7,2,0),EFA!$AD$8)</f>
        <v>1.0690110110560367</v>
      </c>
      <c r="H781" s="24">
        <f>LGD!$D$7</f>
        <v>0.35327139683478781</v>
      </c>
      <c r="I781" s="10">
        <f t="shared" si="685"/>
        <v>0</v>
      </c>
      <c r="J781" s="41">
        <f t="shared" si="686"/>
        <v>0.82978236227803737</v>
      </c>
      <c r="K781" s="274">
        <f t="shared" si="687"/>
        <v>0</v>
      </c>
      <c r="M781" s="11">
        <v>156</v>
      </c>
      <c r="N781" s="11">
        <v>1</v>
      </c>
      <c r="O781" s="21">
        <f t="shared" si="688"/>
        <v>0.125041534971747</v>
      </c>
      <c r="P781" s="43">
        <f t="shared" si="683"/>
        <v>1.3000258708909192E-2</v>
      </c>
      <c r="Q781" s="141">
        <f t="shared" si="689"/>
        <v>138</v>
      </c>
      <c r="R781" s="43">
        <f t="shared" si="690"/>
        <v>0.94920639565234244</v>
      </c>
      <c r="S781" s="11">
        <f t="shared" si="691"/>
        <v>18</v>
      </c>
    </row>
    <row r="782" spans="2:19" x14ac:dyDescent="0.25">
      <c r="B782" s="16">
        <v>2</v>
      </c>
      <c r="C782" s="11" t="s">
        <v>17</v>
      </c>
      <c r="D782" s="139"/>
      <c r="E782" s="10">
        <f t="shared" si="682"/>
        <v>0</v>
      </c>
      <c r="F782" s="134">
        <f t="shared" si="684"/>
        <v>2.6741122003578519E-2</v>
      </c>
      <c r="G782" s="8">
        <f>IFERROR(VLOOKUP(B782,EFA!$AC$2:$AD$7,2,0),EFA!$AD$8)</f>
        <v>1.0690110110560367</v>
      </c>
      <c r="H782" s="24">
        <f>LGD!$D$8</f>
        <v>4.6364209605119888E-2</v>
      </c>
      <c r="I782" s="10">
        <f t="shared" si="685"/>
        <v>0</v>
      </c>
      <c r="J782" s="41">
        <f t="shared" si="686"/>
        <v>0.82978236227803737</v>
      </c>
      <c r="K782" s="274">
        <f t="shared" si="687"/>
        <v>0</v>
      </c>
      <c r="M782" s="11">
        <v>156</v>
      </c>
      <c r="N782" s="11">
        <v>1</v>
      </c>
      <c r="O782" s="21">
        <f t="shared" si="688"/>
        <v>0.125041534971747</v>
      </c>
      <c r="P782" s="43">
        <f t="shared" si="683"/>
        <v>1.3000258708909192E-2</v>
      </c>
      <c r="Q782" s="141">
        <f t="shared" si="689"/>
        <v>138</v>
      </c>
      <c r="R782" s="43">
        <f t="shared" si="690"/>
        <v>0.94920639565234244</v>
      </c>
      <c r="S782" s="11">
        <f t="shared" si="691"/>
        <v>18</v>
      </c>
    </row>
    <row r="783" spans="2:19" x14ac:dyDescent="0.25">
      <c r="B783" s="16">
        <v>2</v>
      </c>
      <c r="C783" s="11" t="s">
        <v>18</v>
      </c>
      <c r="D783" s="139"/>
      <c r="E783" s="10" t="e">
        <f t="shared" si="682"/>
        <v>#N/A</v>
      </c>
      <c r="F783" s="134">
        <f t="shared" si="684"/>
        <v>2.6741122003578519E-2</v>
      </c>
      <c r="G783" s="8">
        <f>IFERROR(VLOOKUP(B783,EFA!$AC$2:$AD$7,2,0),EFA!$AD$8)</f>
        <v>1.0690110110560367</v>
      </c>
      <c r="H783" s="24">
        <f>LGD!$D$9</f>
        <v>0.5</v>
      </c>
      <c r="I783" s="10" t="e">
        <f t="shared" si="685"/>
        <v>#N/A</v>
      </c>
      <c r="J783" s="41">
        <f t="shared" si="686"/>
        <v>0.82978236227803737</v>
      </c>
      <c r="K783" s="274" t="e">
        <f t="shared" si="687"/>
        <v>#N/A</v>
      </c>
      <c r="M783" s="11">
        <v>156</v>
      </c>
      <c r="N783" s="11">
        <v>1</v>
      </c>
      <c r="O783" s="21">
        <f t="shared" si="688"/>
        <v>0.125041534971747</v>
      </c>
      <c r="P783" s="43">
        <f t="shared" si="683"/>
        <v>1.3000258708909192E-2</v>
      </c>
      <c r="Q783" s="141">
        <f t="shared" si="689"/>
        <v>138</v>
      </c>
      <c r="R783" s="43">
        <f t="shared" si="690"/>
        <v>0.94920639565234244</v>
      </c>
      <c r="S783" s="11">
        <f t="shared" si="691"/>
        <v>18</v>
      </c>
    </row>
    <row r="784" spans="2:19" x14ac:dyDescent="0.25">
      <c r="B784" s="16">
        <v>2</v>
      </c>
      <c r="C784" s="11" t="s">
        <v>19</v>
      </c>
      <c r="D784" s="139"/>
      <c r="E784" s="10">
        <f t="shared" si="682"/>
        <v>0</v>
      </c>
      <c r="F784" s="134">
        <f t="shared" si="684"/>
        <v>2.6741122003578519E-2</v>
      </c>
      <c r="G784" s="8">
        <f>IFERROR(VLOOKUP(B784,EFA!$AC$2:$AD$7,2,0),EFA!$AD$8)</f>
        <v>1.0690110110560367</v>
      </c>
      <c r="H784" s="24">
        <f>LGD!$D$10</f>
        <v>0.4</v>
      </c>
      <c r="I784" s="10">
        <f t="shared" si="685"/>
        <v>0</v>
      </c>
      <c r="J784" s="41">
        <f t="shared" si="686"/>
        <v>0.82978236227803737</v>
      </c>
      <c r="K784" s="274">
        <f t="shared" si="687"/>
        <v>0</v>
      </c>
      <c r="M784" s="11">
        <v>156</v>
      </c>
      <c r="N784" s="11">
        <v>1</v>
      </c>
      <c r="O784" s="21">
        <f t="shared" si="688"/>
        <v>0.125041534971747</v>
      </c>
      <c r="P784" s="43">
        <f t="shared" si="683"/>
        <v>1.3000258708909192E-2</v>
      </c>
      <c r="Q784" s="141">
        <f t="shared" si="689"/>
        <v>138</v>
      </c>
      <c r="R784" s="43">
        <f t="shared" si="690"/>
        <v>0.94920639565234244</v>
      </c>
      <c r="S784" s="11">
        <f t="shared" si="691"/>
        <v>18</v>
      </c>
    </row>
    <row r="785" spans="2:19" x14ac:dyDescent="0.25">
      <c r="B785" s="16">
        <v>2</v>
      </c>
      <c r="C785" s="11" t="s">
        <v>20</v>
      </c>
      <c r="D785" s="139"/>
      <c r="E785" s="10">
        <f t="shared" si="682"/>
        <v>0</v>
      </c>
      <c r="F785" s="134">
        <f t="shared" si="684"/>
        <v>2.6741122003578519E-2</v>
      </c>
      <c r="G785" s="8">
        <f>IFERROR(VLOOKUP(B785,EFA!$AC$2:$AD$7,2,0),EFA!$AD$8)</f>
        <v>1.0690110110560367</v>
      </c>
      <c r="H785" s="24">
        <f>LGD!$D$11</f>
        <v>0.6</v>
      </c>
      <c r="I785" s="10">
        <f t="shared" si="685"/>
        <v>0</v>
      </c>
      <c r="J785" s="41">
        <f t="shared" si="686"/>
        <v>0.82978236227803737</v>
      </c>
      <c r="K785" s="274">
        <f t="shared" si="687"/>
        <v>0</v>
      </c>
      <c r="M785" s="11">
        <v>156</v>
      </c>
      <c r="N785" s="11">
        <v>1</v>
      </c>
      <c r="O785" s="21">
        <f t="shared" si="688"/>
        <v>0.125041534971747</v>
      </c>
      <c r="P785" s="43">
        <f t="shared" si="683"/>
        <v>1.3000258708909192E-2</v>
      </c>
      <c r="Q785" s="141">
        <f t="shared" si="689"/>
        <v>138</v>
      </c>
      <c r="R785" s="43">
        <f t="shared" si="690"/>
        <v>0.94920639565234244</v>
      </c>
      <c r="S785" s="11">
        <f t="shared" si="691"/>
        <v>18</v>
      </c>
    </row>
    <row r="786" spans="2:19" x14ac:dyDescent="0.25">
      <c r="B786" s="16"/>
      <c r="C786" s="11"/>
      <c r="D786" s="10"/>
      <c r="E786" s="10"/>
      <c r="F786" s="3"/>
      <c r="G786" s="8"/>
      <c r="H786" s="24"/>
      <c r="I786" s="10"/>
      <c r="J786" s="41"/>
      <c r="K786" s="10"/>
      <c r="M786" s="11"/>
      <c r="N786" s="11"/>
      <c r="O786" s="21"/>
      <c r="P786" s="43"/>
      <c r="Q786" s="11"/>
      <c r="R786" s="43"/>
      <c r="S786" s="11"/>
    </row>
    <row r="787" spans="2:19" x14ac:dyDescent="0.25">
      <c r="B787" t="s">
        <v>68</v>
      </c>
      <c r="C787" s="40" t="s">
        <v>9</v>
      </c>
      <c r="D787" s="40">
        <v>13</v>
      </c>
      <c r="E787" s="44" t="s">
        <v>26</v>
      </c>
      <c r="F787" s="44" t="s">
        <v>39</v>
      </c>
      <c r="G787" s="44" t="s">
        <v>27</v>
      </c>
      <c r="H787" s="44" t="s">
        <v>28</v>
      </c>
      <c r="I787" s="44" t="s">
        <v>29</v>
      </c>
      <c r="J787" s="44" t="s">
        <v>30</v>
      </c>
      <c r="K787" s="42" t="s">
        <v>31</v>
      </c>
      <c r="M787" s="42" t="s">
        <v>32</v>
      </c>
      <c r="N787" s="42" t="s">
        <v>33</v>
      </c>
      <c r="O787" s="42" t="s">
        <v>34</v>
      </c>
      <c r="P787" s="42" t="s">
        <v>35</v>
      </c>
      <c r="Q787" s="42" t="s">
        <v>36</v>
      </c>
      <c r="R787" s="42" t="s">
        <v>37</v>
      </c>
      <c r="S787" s="42" t="s">
        <v>38</v>
      </c>
    </row>
    <row r="788" spans="2:19" x14ac:dyDescent="0.25">
      <c r="B788" s="16">
        <v>3</v>
      </c>
      <c r="C788" s="11" t="s">
        <v>12</v>
      </c>
      <c r="D788" s="139"/>
      <c r="E788" s="10">
        <f t="shared" ref="E788:E796" si="692">D766*R788</f>
        <v>0</v>
      </c>
      <c r="F788" s="134">
        <f>$F$4-$E$4</f>
        <v>1.1964979013704136E-2</v>
      </c>
      <c r="G788" s="8">
        <f>IFERROR(VLOOKUP(B788,EFA!$AC$2:$AD$7,2,0),EFA!$AD$8)</f>
        <v>1.0316769748200696</v>
      </c>
      <c r="H788" s="24">
        <f>LGD!$D$3</f>
        <v>0</v>
      </c>
      <c r="I788" s="10">
        <f>E788*F788*G788*H788</f>
        <v>0</v>
      </c>
      <c r="J788" s="41">
        <f>1/((1+($O$16/12))^(M788-Q788))</f>
        <v>0.73272385708971499</v>
      </c>
      <c r="K788" s="274">
        <f>I788*J788</f>
        <v>0</v>
      </c>
      <c r="M788" s="11">
        <v>156</v>
      </c>
      <c r="N788" s="11">
        <v>1</v>
      </c>
      <c r="O788" s="21">
        <f>$O$16</f>
        <v>0.125041534971747</v>
      </c>
      <c r="P788" s="43">
        <f t="shared" ref="P788:P796" si="693">PMT(O788/12,M788,-N788,0,0)</f>
        <v>1.3000258708909192E-2</v>
      </c>
      <c r="Q788" s="141">
        <f>M788-S788</f>
        <v>126</v>
      </c>
      <c r="R788" s="43">
        <f>PV(O788/12,Q788,-P788,0,0)</f>
        <v>0.90967904204551175</v>
      </c>
      <c r="S788" s="11">
        <f>12+12+6</f>
        <v>30</v>
      </c>
    </row>
    <row r="789" spans="2:19" x14ac:dyDescent="0.25">
      <c r="B789" s="16">
        <v>3</v>
      </c>
      <c r="C789" s="11" t="s">
        <v>13</v>
      </c>
      <c r="D789" s="139"/>
      <c r="E789" s="10">
        <f t="shared" si="692"/>
        <v>0</v>
      </c>
      <c r="F789" s="134">
        <f t="shared" ref="F789:F796" si="694">$F$4-$E$4</f>
        <v>1.1964979013704136E-2</v>
      </c>
      <c r="G789" s="8">
        <f>IFERROR(VLOOKUP(B789,EFA!$AC$2:$AD$7,2,0),EFA!$AD$8)</f>
        <v>1.0316769748200696</v>
      </c>
      <c r="H789" s="24">
        <f>LGD!$D$4</f>
        <v>0.6</v>
      </c>
      <c r="I789" s="10">
        <f t="shared" ref="I789:I796" si="695">E789*F789*G789*H789</f>
        <v>0</v>
      </c>
      <c r="J789" s="41">
        <f t="shared" ref="J789:J796" si="696">1/((1+($O$16/12))^(M789-Q789))</f>
        <v>0.73272385708971499</v>
      </c>
      <c r="K789" s="274">
        <f t="shared" ref="K789:K796" si="697">I789*J789</f>
        <v>0</v>
      </c>
      <c r="M789" s="11">
        <v>156</v>
      </c>
      <c r="N789" s="11">
        <v>1</v>
      </c>
      <c r="O789" s="21">
        <f t="shared" ref="O789:O796" si="698">$O$16</f>
        <v>0.125041534971747</v>
      </c>
      <c r="P789" s="43">
        <f t="shared" si="693"/>
        <v>1.3000258708909192E-2</v>
      </c>
      <c r="Q789" s="141">
        <f t="shared" ref="Q789:Q796" si="699">M789-S789</f>
        <v>126</v>
      </c>
      <c r="R789" s="43">
        <f t="shared" ref="R789:R796" si="700">PV(O789/12,Q789,-P789,0,0)</f>
        <v>0.90967904204551175</v>
      </c>
      <c r="S789" s="11">
        <f t="shared" ref="S789:S796" si="701">12+12+6</f>
        <v>30</v>
      </c>
    </row>
    <row r="790" spans="2:19" x14ac:dyDescent="0.25">
      <c r="B790" s="16">
        <v>3</v>
      </c>
      <c r="C790" s="11" t="s">
        <v>14</v>
      </c>
      <c r="D790" s="139"/>
      <c r="E790" s="10">
        <f t="shared" si="692"/>
        <v>0</v>
      </c>
      <c r="F790" s="134">
        <f t="shared" si="694"/>
        <v>1.1964979013704136E-2</v>
      </c>
      <c r="G790" s="8">
        <f>IFERROR(VLOOKUP(B790,EFA!$AC$2:$AD$7,2,0),EFA!$AD$8)</f>
        <v>1.0316769748200696</v>
      </c>
      <c r="H790" s="24">
        <f>LGD!$D$5</f>
        <v>0.10763423667737435</v>
      </c>
      <c r="I790" s="10">
        <f t="shared" si="695"/>
        <v>0</v>
      </c>
      <c r="J790" s="41">
        <f t="shared" si="696"/>
        <v>0.73272385708971499</v>
      </c>
      <c r="K790" s="274">
        <f t="shared" si="697"/>
        <v>0</v>
      </c>
      <c r="M790" s="11">
        <v>156</v>
      </c>
      <c r="N790" s="11">
        <v>1</v>
      </c>
      <c r="O790" s="21">
        <f t="shared" si="698"/>
        <v>0.125041534971747</v>
      </c>
      <c r="P790" s="43">
        <f t="shared" si="693"/>
        <v>1.3000258708909192E-2</v>
      </c>
      <c r="Q790" s="141">
        <f t="shared" si="699"/>
        <v>126</v>
      </c>
      <c r="R790" s="43">
        <f t="shared" si="700"/>
        <v>0.90967904204551175</v>
      </c>
      <c r="S790" s="11">
        <f t="shared" si="701"/>
        <v>30</v>
      </c>
    </row>
    <row r="791" spans="2:19" x14ac:dyDescent="0.25">
      <c r="B791" s="16">
        <v>3</v>
      </c>
      <c r="C791" s="11" t="s">
        <v>15</v>
      </c>
      <c r="D791" s="139"/>
      <c r="E791" s="10">
        <f t="shared" si="692"/>
        <v>0</v>
      </c>
      <c r="F791" s="134">
        <f t="shared" si="694"/>
        <v>1.1964979013704136E-2</v>
      </c>
      <c r="G791" s="8">
        <f>IFERROR(VLOOKUP(B791,EFA!$AC$2:$AD$7,2,0),EFA!$AD$8)</f>
        <v>1.0316769748200696</v>
      </c>
      <c r="H791" s="24">
        <f>LGD!$D$6</f>
        <v>0.31756987991080204</v>
      </c>
      <c r="I791" s="10">
        <f t="shared" si="695"/>
        <v>0</v>
      </c>
      <c r="J791" s="41">
        <f t="shared" si="696"/>
        <v>0.73272385708971499</v>
      </c>
      <c r="K791" s="274">
        <f t="shared" si="697"/>
        <v>0</v>
      </c>
      <c r="M791" s="11">
        <v>156</v>
      </c>
      <c r="N791" s="11">
        <v>1</v>
      </c>
      <c r="O791" s="21">
        <f t="shared" si="698"/>
        <v>0.125041534971747</v>
      </c>
      <c r="P791" s="43">
        <f t="shared" si="693"/>
        <v>1.3000258708909192E-2</v>
      </c>
      <c r="Q791" s="141">
        <f t="shared" si="699"/>
        <v>126</v>
      </c>
      <c r="R791" s="43">
        <f t="shared" si="700"/>
        <v>0.90967904204551175</v>
      </c>
      <c r="S791" s="11">
        <f t="shared" si="701"/>
        <v>30</v>
      </c>
    </row>
    <row r="792" spans="2:19" x14ac:dyDescent="0.25">
      <c r="B792" s="16">
        <v>3</v>
      </c>
      <c r="C792" s="11" t="s">
        <v>16</v>
      </c>
      <c r="D792" s="139"/>
      <c r="E792" s="10">
        <f t="shared" si="692"/>
        <v>0</v>
      </c>
      <c r="F792" s="134">
        <f t="shared" si="694"/>
        <v>1.1964979013704136E-2</v>
      </c>
      <c r="G792" s="8">
        <f>IFERROR(VLOOKUP(B792,EFA!$AC$2:$AD$7,2,0),EFA!$AD$8)</f>
        <v>1.0316769748200696</v>
      </c>
      <c r="H792" s="24">
        <f>LGD!$D$7</f>
        <v>0.35327139683478781</v>
      </c>
      <c r="I792" s="10">
        <f t="shared" si="695"/>
        <v>0</v>
      </c>
      <c r="J792" s="41">
        <f t="shared" si="696"/>
        <v>0.73272385708971499</v>
      </c>
      <c r="K792" s="274">
        <f t="shared" si="697"/>
        <v>0</v>
      </c>
      <c r="M792" s="11">
        <v>156</v>
      </c>
      <c r="N792" s="11">
        <v>1</v>
      </c>
      <c r="O792" s="21">
        <f t="shared" si="698"/>
        <v>0.125041534971747</v>
      </c>
      <c r="P792" s="43">
        <f t="shared" si="693"/>
        <v>1.3000258708909192E-2</v>
      </c>
      <c r="Q792" s="141">
        <f t="shared" si="699"/>
        <v>126</v>
      </c>
      <c r="R792" s="43">
        <f t="shared" si="700"/>
        <v>0.90967904204551175</v>
      </c>
      <c r="S792" s="11">
        <f t="shared" si="701"/>
        <v>30</v>
      </c>
    </row>
    <row r="793" spans="2:19" x14ac:dyDescent="0.25">
      <c r="B793" s="16">
        <v>3</v>
      </c>
      <c r="C793" s="11" t="s">
        <v>17</v>
      </c>
      <c r="D793" s="139"/>
      <c r="E793" s="10">
        <f t="shared" si="692"/>
        <v>0</v>
      </c>
      <c r="F793" s="134">
        <f t="shared" si="694"/>
        <v>1.1964979013704136E-2</v>
      </c>
      <c r="G793" s="8">
        <f>IFERROR(VLOOKUP(B793,EFA!$AC$2:$AD$7,2,0),EFA!$AD$8)</f>
        <v>1.0316769748200696</v>
      </c>
      <c r="H793" s="24">
        <f>LGD!$D$8</f>
        <v>4.6364209605119888E-2</v>
      </c>
      <c r="I793" s="10">
        <f t="shared" si="695"/>
        <v>0</v>
      </c>
      <c r="J793" s="41">
        <f t="shared" si="696"/>
        <v>0.73272385708971499</v>
      </c>
      <c r="K793" s="274">
        <f t="shared" si="697"/>
        <v>0</v>
      </c>
      <c r="M793" s="11">
        <v>156</v>
      </c>
      <c r="N793" s="11">
        <v>1</v>
      </c>
      <c r="O793" s="21">
        <f t="shared" si="698"/>
        <v>0.125041534971747</v>
      </c>
      <c r="P793" s="43">
        <f t="shared" si="693"/>
        <v>1.3000258708909192E-2</v>
      </c>
      <c r="Q793" s="141">
        <f t="shared" si="699"/>
        <v>126</v>
      </c>
      <c r="R793" s="43">
        <f t="shared" si="700"/>
        <v>0.90967904204551175</v>
      </c>
      <c r="S793" s="11">
        <f t="shared" si="701"/>
        <v>30</v>
      </c>
    </row>
    <row r="794" spans="2:19" x14ac:dyDescent="0.25">
      <c r="B794" s="16">
        <v>3</v>
      </c>
      <c r="C794" s="11" t="s">
        <v>18</v>
      </c>
      <c r="D794" s="139"/>
      <c r="E794" s="10" t="e">
        <f t="shared" si="692"/>
        <v>#N/A</v>
      </c>
      <c r="F794" s="134">
        <f t="shared" si="694"/>
        <v>1.1964979013704136E-2</v>
      </c>
      <c r="G794" s="8">
        <f>IFERROR(VLOOKUP(B794,EFA!$AC$2:$AD$7,2,0),EFA!$AD$8)</f>
        <v>1.0316769748200696</v>
      </c>
      <c r="H794" s="24">
        <f>LGD!$D$9</f>
        <v>0.5</v>
      </c>
      <c r="I794" s="10" t="e">
        <f t="shared" si="695"/>
        <v>#N/A</v>
      </c>
      <c r="J794" s="41">
        <f t="shared" si="696"/>
        <v>0.73272385708971499</v>
      </c>
      <c r="K794" s="274" t="e">
        <f t="shared" si="697"/>
        <v>#N/A</v>
      </c>
      <c r="M794" s="11">
        <v>156</v>
      </c>
      <c r="N794" s="11">
        <v>1</v>
      </c>
      <c r="O794" s="21">
        <f t="shared" si="698"/>
        <v>0.125041534971747</v>
      </c>
      <c r="P794" s="43">
        <f t="shared" si="693"/>
        <v>1.3000258708909192E-2</v>
      </c>
      <c r="Q794" s="141">
        <f t="shared" si="699"/>
        <v>126</v>
      </c>
      <c r="R794" s="43">
        <f t="shared" si="700"/>
        <v>0.90967904204551175</v>
      </c>
      <c r="S794" s="11">
        <f t="shared" si="701"/>
        <v>30</v>
      </c>
    </row>
    <row r="795" spans="2:19" x14ac:dyDescent="0.25">
      <c r="B795" s="16">
        <v>3</v>
      </c>
      <c r="C795" s="11" t="s">
        <v>19</v>
      </c>
      <c r="D795" s="139"/>
      <c r="E795" s="10">
        <f t="shared" si="692"/>
        <v>0</v>
      </c>
      <c r="F795" s="134">
        <f t="shared" si="694"/>
        <v>1.1964979013704136E-2</v>
      </c>
      <c r="G795" s="8">
        <f>IFERROR(VLOOKUP(B795,EFA!$AC$2:$AD$7,2,0),EFA!$AD$8)</f>
        <v>1.0316769748200696</v>
      </c>
      <c r="H795" s="24">
        <f>LGD!$D$10</f>
        <v>0.4</v>
      </c>
      <c r="I795" s="10">
        <f t="shared" si="695"/>
        <v>0</v>
      </c>
      <c r="J795" s="41">
        <f t="shared" si="696"/>
        <v>0.73272385708971499</v>
      </c>
      <c r="K795" s="274">
        <f t="shared" si="697"/>
        <v>0</v>
      </c>
      <c r="M795" s="11">
        <v>156</v>
      </c>
      <c r="N795" s="11">
        <v>1</v>
      </c>
      <c r="O795" s="21">
        <f t="shared" si="698"/>
        <v>0.125041534971747</v>
      </c>
      <c r="P795" s="43">
        <f t="shared" si="693"/>
        <v>1.3000258708909192E-2</v>
      </c>
      <c r="Q795" s="141">
        <f t="shared" si="699"/>
        <v>126</v>
      </c>
      <c r="R795" s="43">
        <f t="shared" si="700"/>
        <v>0.90967904204551175</v>
      </c>
      <c r="S795" s="11">
        <f t="shared" si="701"/>
        <v>30</v>
      </c>
    </row>
    <row r="796" spans="2:19" x14ac:dyDescent="0.25">
      <c r="B796" s="16">
        <v>3</v>
      </c>
      <c r="C796" s="11" t="s">
        <v>20</v>
      </c>
      <c r="D796" s="139"/>
      <c r="E796" s="10">
        <f t="shared" si="692"/>
        <v>0</v>
      </c>
      <c r="F796" s="134">
        <f t="shared" si="694"/>
        <v>1.1964979013704136E-2</v>
      </c>
      <c r="G796" s="8">
        <f>IFERROR(VLOOKUP(B796,EFA!$AC$2:$AD$7,2,0),EFA!$AD$8)</f>
        <v>1.0316769748200696</v>
      </c>
      <c r="H796" s="24">
        <f>LGD!$D$11</f>
        <v>0.6</v>
      </c>
      <c r="I796" s="10">
        <f t="shared" si="695"/>
        <v>0</v>
      </c>
      <c r="J796" s="41">
        <f t="shared" si="696"/>
        <v>0.73272385708971499</v>
      </c>
      <c r="K796" s="274">
        <f t="shared" si="697"/>
        <v>0</v>
      </c>
      <c r="M796" s="11">
        <v>156</v>
      </c>
      <c r="N796" s="11">
        <v>1</v>
      </c>
      <c r="O796" s="21">
        <f t="shared" si="698"/>
        <v>0.125041534971747</v>
      </c>
      <c r="P796" s="43">
        <f t="shared" si="693"/>
        <v>1.3000258708909192E-2</v>
      </c>
      <c r="Q796" s="141">
        <f t="shared" si="699"/>
        <v>126</v>
      </c>
      <c r="R796" s="43">
        <f t="shared" si="700"/>
        <v>0.90967904204551175</v>
      </c>
      <c r="S796" s="11">
        <f t="shared" si="701"/>
        <v>30</v>
      </c>
    </row>
    <row r="797" spans="2:19" x14ac:dyDescent="0.25">
      <c r="B797" s="16"/>
      <c r="C797" s="83"/>
      <c r="D797" s="140"/>
      <c r="E797" s="84"/>
      <c r="F797" s="85"/>
      <c r="G797" s="86"/>
      <c r="H797" s="87"/>
      <c r="I797" s="84"/>
      <c r="J797" s="88"/>
      <c r="K797" s="84"/>
      <c r="M797" s="68"/>
      <c r="N797" s="68"/>
      <c r="O797" s="89"/>
      <c r="P797" s="90"/>
      <c r="Q797" s="68"/>
      <c r="R797" s="90"/>
      <c r="S797" s="68"/>
    </row>
    <row r="798" spans="2:19" x14ac:dyDescent="0.25">
      <c r="B798" t="s">
        <v>68</v>
      </c>
      <c r="C798" s="40" t="s">
        <v>9</v>
      </c>
      <c r="D798" s="40">
        <v>13</v>
      </c>
      <c r="E798" s="44" t="s">
        <v>26</v>
      </c>
      <c r="F798" s="44" t="s">
        <v>39</v>
      </c>
      <c r="G798" s="44" t="s">
        <v>27</v>
      </c>
      <c r="H798" s="44" t="s">
        <v>28</v>
      </c>
      <c r="I798" s="44" t="s">
        <v>29</v>
      </c>
      <c r="J798" s="44" t="s">
        <v>30</v>
      </c>
      <c r="K798" s="42" t="s">
        <v>31</v>
      </c>
      <c r="M798" s="42" t="s">
        <v>32</v>
      </c>
      <c r="N798" s="42" t="s">
        <v>33</v>
      </c>
      <c r="O798" s="42" t="s">
        <v>34</v>
      </c>
      <c r="P798" s="42" t="s">
        <v>35</v>
      </c>
      <c r="Q798" s="42" t="s">
        <v>36</v>
      </c>
      <c r="R798" s="42" t="s">
        <v>37</v>
      </c>
      <c r="S798" s="42" t="s">
        <v>38</v>
      </c>
    </row>
    <row r="799" spans="2:19" x14ac:dyDescent="0.25">
      <c r="B799" s="16">
        <v>4</v>
      </c>
      <c r="C799" s="11" t="s">
        <v>12</v>
      </c>
      <c r="D799" s="139"/>
      <c r="E799" s="10">
        <f t="shared" ref="E799:E807" si="702">D766*R799</f>
        <v>0</v>
      </c>
      <c r="F799" s="134">
        <f>$G$4-$F$4</f>
        <v>6.8409795166940318E-3</v>
      </c>
      <c r="G799" s="8">
        <f>IFERROR(VLOOKUP(B799,EFA!$AC$2:$AD$7,2,0),EFA!$AD$8)</f>
        <v>1.0241967921812636</v>
      </c>
      <c r="H799" s="24">
        <f>LGD!$D$3</f>
        <v>0</v>
      </c>
      <c r="I799" s="10">
        <f>E799*F799*G799*H799</f>
        <v>0</v>
      </c>
      <c r="J799" s="41">
        <f>1/((1+($O$16/12))^(M799-Q799))</f>
        <v>0.64701815217486369</v>
      </c>
      <c r="K799" s="274">
        <f>I799*J799</f>
        <v>0</v>
      </c>
      <c r="M799" s="11">
        <v>156</v>
      </c>
      <c r="N799" s="11">
        <v>1</v>
      </c>
      <c r="O799" s="21">
        <f>$O$16</f>
        <v>0.125041534971747</v>
      </c>
      <c r="P799" s="43">
        <f t="shared" ref="P799:P807" si="703">PMT(O799/12,M799,-N799,0,0)</f>
        <v>1.3000258708909192E-2</v>
      </c>
      <c r="Q799" s="141">
        <f>M799-S799</f>
        <v>114</v>
      </c>
      <c r="R799" s="43">
        <f>PV(O799/12,Q799,-P799,0,0)</f>
        <v>0.86491579251689787</v>
      </c>
      <c r="S799" s="11">
        <f>12+12+12+6</f>
        <v>42</v>
      </c>
    </row>
    <row r="800" spans="2:19" x14ac:dyDescent="0.25">
      <c r="B800" s="16">
        <v>4</v>
      </c>
      <c r="C800" s="11" t="s">
        <v>13</v>
      </c>
      <c r="D800" s="139"/>
      <c r="E800" s="10">
        <f t="shared" si="702"/>
        <v>0</v>
      </c>
      <c r="F800" s="134">
        <f t="shared" ref="F800:F807" si="704">$G$4-$F$4</f>
        <v>6.8409795166940318E-3</v>
      </c>
      <c r="G800" s="8">
        <f>IFERROR(VLOOKUP(B800,EFA!$AC$2:$AD$7,2,0),EFA!$AD$8)</f>
        <v>1.0241967921812636</v>
      </c>
      <c r="H800" s="24">
        <f>LGD!$D$4</f>
        <v>0.6</v>
      </c>
      <c r="I800" s="10">
        <f t="shared" ref="I800:I807" si="705">E800*F800*G800*H800</f>
        <v>0</v>
      </c>
      <c r="J800" s="41">
        <f t="shared" ref="J800:J807" si="706">1/((1+($O$16/12))^(M800-Q800))</f>
        <v>0.64701815217486369</v>
      </c>
      <c r="K800" s="274">
        <f t="shared" ref="K800:K807" si="707">I800*J800</f>
        <v>0</v>
      </c>
      <c r="M800" s="11">
        <v>156</v>
      </c>
      <c r="N800" s="11">
        <v>1</v>
      </c>
      <c r="O800" s="21">
        <f t="shared" ref="O800:O807" si="708">$O$16</f>
        <v>0.125041534971747</v>
      </c>
      <c r="P800" s="43">
        <f t="shared" si="703"/>
        <v>1.3000258708909192E-2</v>
      </c>
      <c r="Q800" s="141">
        <f t="shared" ref="Q800:Q807" si="709">M800-S800</f>
        <v>114</v>
      </c>
      <c r="R800" s="43">
        <f t="shared" ref="R800:R807" si="710">PV(O800/12,Q800,-P800,0,0)</f>
        <v>0.86491579251689787</v>
      </c>
      <c r="S800" s="11">
        <f t="shared" ref="S800:S807" si="711">12+12+12+6</f>
        <v>42</v>
      </c>
    </row>
    <row r="801" spans="2:19" x14ac:dyDescent="0.25">
      <c r="B801" s="16">
        <v>4</v>
      </c>
      <c r="C801" s="11" t="s">
        <v>14</v>
      </c>
      <c r="D801" s="139"/>
      <c r="E801" s="10">
        <f t="shared" si="702"/>
        <v>0</v>
      </c>
      <c r="F801" s="134">
        <f t="shared" si="704"/>
        <v>6.8409795166940318E-3</v>
      </c>
      <c r="G801" s="8">
        <f>IFERROR(VLOOKUP(B801,EFA!$AC$2:$AD$7,2,0),EFA!$AD$8)</f>
        <v>1.0241967921812636</v>
      </c>
      <c r="H801" s="24">
        <f>LGD!$D$5</f>
        <v>0.10763423667737435</v>
      </c>
      <c r="I801" s="10">
        <f t="shared" si="705"/>
        <v>0</v>
      </c>
      <c r="J801" s="41">
        <f t="shared" si="706"/>
        <v>0.64701815217486369</v>
      </c>
      <c r="K801" s="274">
        <f t="shared" si="707"/>
        <v>0</v>
      </c>
      <c r="M801" s="11">
        <v>156</v>
      </c>
      <c r="N801" s="11">
        <v>1</v>
      </c>
      <c r="O801" s="21">
        <f t="shared" si="708"/>
        <v>0.125041534971747</v>
      </c>
      <c r="P801" s="43">
        <f t="shared" si="703"/>
        <v>1.3000258708909192E-2</v>
      </c>
      <c r="Q801" s="141">
        <f t="shared" si="709"/>
        <v>114</v>
      </c>
      <c r="R801" s="43">
        <f t="shared" si="710"/>
        <v>0.86491579251689787</v>
      </c>
      <c r="S801" s="11">
        <f t="shared" si="711"/>
        <v>42</v>
      </c>
    </row>
    <row r="802" spans="2:19" x14ac:dyDescent="0.25">
      <c r="B802" s="16">
        <v>4</v>
      </c>
      <c r="C802" s="11" t="s">
        <v>15</v>
      </c>
      <c r="D802" s="139"/>
      <c r="E802" s="10">
        <f t="shared" si="702"/>
        <v>0</v>
      </c>
      <c r="F802" s="134">
        <f t="shared" si="704"/>
        <v>6.8409795166940318E-3</v>
      </c>
      <c r="G802" s="8">
        <f>IFERROR(VLOOKUP(B802,EFA!$AC$2:$AD$7,2,0),EFA!$AD$8)</f>
        <v>1.0241967921812636</v>
      </c>
      <c r="H802" s="24">
        <f>LGD!$D$6</f>
        <v>0.31756987991080204</v>
      </c>
      <c r="I802" s="10">
        <f t="shared" si="705"/>
        <v>0</v>
      </c>
      <c r="J802" s="41">
        <f t="shared" si="706"/>
        <v>0.64701815217486369</v>
      </c>
      <c r="K802" s="274">
        <f t="shared" si="707"/>
        <v>0</v>
      </c>
      <c r="M802" s="11">
        <v>156</v>
      </c>
      <c r="N802" s="11">
        <v>1</v>
      </c>
      <c r="O802" s="21">
        <f t="shared" si="708"/>
        <v>0.125041534971747</v>
      </c>
      <c r="P802" s="43">
        <f t="shared" si="703"/>
        <v>1.3000258708909192E-2</v>
      </c>
      <c r="Q802" s="141">
        <f t="shared" si="709"/>
        <v>114</v>
      </c>
      <c r="R802" s="43">
        <f t="shared" si="710"/>
        <v>0.86491579251689787</v>
      </c>
      <c r="S802" s="11">
        <f t="shared" si="711"/>
        <v>42</v>
      </c>
    </row>
    <row r="803" spans="2:19" x14ac:dyDescent="0.25">
      <c r="B803" s="16">
        <v>4</v>
      </c>
      <c r="C803" s="11" t="s">
        <v>16</v>
      </c>
      <c r="D803" s="139"/>
      <c r="E803" s="10">
        <f t="shared" si="702"/>
        <v>0</v>
      </c>
      <c r="F803" s="134">
        <f t="shared" si="704"/>
        <v>6.8409795166940318E-3</v>
      </c>
      <c r="G803" s="8">
        <f>IFERROR(VLOOKUP(B803,EFA!$AC$2:$AD$7,2,0),EFA!$AD$8)</f>
        <v>1.0241967921812636</v>
      </c>
      <c r="H803" s="24">
        <f>LGD!$D$7</f>
        <v>0.35327139683478781</v>
      </c>
      <c r="I803" s="10">
        <f t="shared" si="705"/>
        <v>0</v>
      </c>
      <c r="J803" s="41">
        <f t="shared" si="706"/>
        <v>0.64701815217486369</v>
      </c>
      <c r="K803" s="274">
        <f t="shared" si="707"/>
        <v>0</v>
      </c>
      <c r="M803" s="11">
        <v>156</v>
      </c>
      <c r="N803" s="11">
        <v>1</v>
      </c>
      <c r="O803" s="21">
        <f t="shared" si="708"/>
        <v>0.125041534971747</v>
      </c>
      <c r="P803" s="43">
        <f t="shared" si="703"/>
        <v>1.3000258708909192E-2</v>
      </c>
      <c r="Q803" s="141">
        <f t="shared" si="709"/>
        <v>114</v>
      </c>
      <c r="R803" s="43">
        <f t="shared" si="710"/>
        <v>0.86491579251689787</v>
      </c>
      <c r="S803" s="11">
        <f t="shared" si="711"/>
        <v>42</v>
      </c>
    </row>
    <row r="804" spans="2:19" x14ac:dyDescent="0.25">
      <c r="B804" s="16">
        <v>4</v>
      </c>
      <c r="C804" s="11" t="s">
        <v>17</v>
      </c>
      <c r="D804" s="139"/>
      <c r="E804" s="10">
        <f t="shared" si="702"/>
        <v>0</v>
      </c>
      <c r="F804" s="134">
        <f t="shared" si="704"/>
        <v>6.8409795166940318E-3</v>
      </c>
      <c r="G804" s="8">
        <f>IFERROR(VLOOKUP(B804,EFA!$AC$2:$AD$7,2,0),EFA!$AD$8)</f>
        <v>1.0241967921812636</v>
      </c>
      <c r="H804" s="24">
        <f>LGD!$D$8</f>
        <v>4.6364209605119888E-2</v>
      </c>
      <c r="I804" s="10">
        <f t="shared" si="705"/>
        <v>0</v>
      </c>
      <c r="J804" s="41">
        <f t="shared" si="706"/>
        <v>0.64701815217486369</v>
      </c>
      <c r="K804" s="274">
        <f t="shared" si="707"/>
        <v>0</v>
      </c>
      <c r="M804" s="11">
        <v>156</v>
      </c>
      <c r="N804" s="11">
        <v>1</v>
      </c>
      <c r="O804" s="21">
        <f t="shared" si="708"/>
        <v>0.125041534971747</v>
      </c>
      <c r="P804" s="43">
        <f t="shared" si="703"/>
        <v>1.3000258708909192E-2</v>
      </c>
      <c r="Q804" s="141">
        <f t="shared" si="709"/>
        <v>114</v>
      </c>
      <c r="R804" s="43">
        <f t="shared" si="710"/>
        <v>0.86491579251689787</v>
      </c>
      <c r="S804" s="11">
        <f t="shared" si="711"/>
        <v>42</v>
      </c>
    </row>
    <row r="805" spans="2:19" x14ac:dyDescent="0.25">
      <c r="B805" s="16">
        <v>4</v>
      </c>
      <c r="C805" s="11" t="s">
        <v>18</v>
      </c>
      <c r="D805" s="139"/>
      <c r="E805" s="10" t="e">
        <f t="shared" si="702"/>
        <v>#N/A</v>
      </c>
      <c r="F805" s="134">
        <f t="shared" si="704"/>
        <v>6.8409795166940318E-3</v>
      </c>
      <c r="G805" s="8">
        <f>IFERROR(VLOOKUP(B805,EFA!$AC$2:$AD$7,2,0),EFA!$AD$8)</f>
        <v>1.0241967921812636</v>
      </c>
      <c r="H805" s="24">
        <f>LGD!$D$9</f>
        <v>0.5</v>
      </c>
      <c r="I805" s="10" t="e">
        <f t="shared" si="705"/>
        <v>#N/A</v>
      </c>
      <c r="J805" s="41">
        <f t="shared" si="706"/>
        <v>0.64701815217486369</v>
      </c>
      <c r="K805" s="274" t="e">
        <f t="shared" si="707"/>
        <v>#N/A</v>
      </c>
      <c r="M805" s="11">
        <v>156</v>
      </c>
      <c r="N805" s="11">
        <v>1</v>
      </c>
      <c r="O805" s="21">
        <f t="shared" si="708"/>
        <v>0.125041534971747</v>
      </c>
      <c r="P805" s="43">
        <f t="shared" si="703"/>
        <v>1.3000258708909192E-2</v>
      </c>
      <c r="Q805" s="141">
        <f t="shared" si="709"/>
        <v>114</v>
      </c>
      <c r="R805" s="43">
        <f t="shared" si="710"/>
        <v>0.86491579251689787</v>
      </c>
      <c r="S805" s="11">
        <f t="shared" si="711"/>
        <v>42</v>
      </c>
    </row>
    <row r="806" spans="2:19" x14ac:dyDescent="0.25">
      <c r="B806" s="16">
        <v>4</v>
      </c>
      <c r="C806" s="11" t="s">
        <v>19</v>
      </c>
      <c r="D806" s="139"/>
      <c r="E806" s="10">
        <f t="shared" si="702"/>
        <v>0</v>
      </c>
      <c r="F806" s="134">
        <f t="shared" si="704"/>
        <v>6.8409795166940318E-3</v>
      </c>
      <c r="G806" s="8">
        <f>IFERROR(VLOOKUP(B806,EFA!$AC$2:$AD$7,2,0),EFA!$AD$8)</f>
        <v>1.0241967921812636</v>
      </c>
      <c r="H806" s="24">
        <f>LGD!$D$10</f>
        <v>0.4</v>
      </c>
      <c r="I806" s="10">
        <f t="shared" si="705"/>
        <v>0</v>
      </c>
      <c r="J806" s="41">
        <f t="shared" si="706"/>
        <v>0.64701815217486369</v>
      </c>
      <c r="K806" s="274">
        <f t="shared" si="707"/>
        <v>0</v>
      </c>
      <c r="M806" s="11">
        <v>156</v>
      </c>
      <c r="N806" s="11">
        <v>1</v>
      </c>
      <c r="O806" s="21">
        <f t="shared" si="708"/>
        <v>0.125041534971747</v>
      </c>
      <c r="P806" s="43">
        <f t="shared" si="703"/>
        <v>1.3000258708909192E-2</v>
      </c>
      <c r="Q806" s="141">
        <f t="shared" si="709"/>
        <v>114</v>
      </c>
      <c r="R806" s="43">
        <f t="shared" si="710"/>
        <v>0.86491579251689787</v>
      </c>
      <c r="S806" s="11">
        <f t="shared" si="711"/>
        <v>42</v>
      </c>
    </row>
    <row r="807" spans="2:19" x14ac:dyDescent="0.25">
      <c r="B807" s="16">
        <v>4</v>
      </c>
      <c r="C807" s="11" t="s">
        <v>20</v>
      </c>
      <c r="D807" s="139"/>
      <c r="E807" s="10">
        <f t="shared" si="702"/>
        <v>0</v>
      </c>
      <c r="F807" s="134">
        <f t="shared" si="704"/>
        <v>6.8409795166940318E-3</v>
      </c>
      <c r="G807" s="8">
        <f>IFERROR(VLOOKUP(B807,EFA!$AC$2:$AD$7,2,0),EFA!$AD$8)</f>
        <v>1.0241967921812636</v>
      </c>
      <c r="H807" s="24">
        <f>LGD!$D$11</f>
        <v>0.6</v>
      </c>
      <c r="I807" s="10">
        <f t="shared" si="705"/>
        <v>0</v>
      </c>
      <c r="J807" s="41">
        <f t="shared" si="706"/>
        <v>0.64701815217486369</v>
      </c>
      <c r="K807" s="274">
        <f t="shared" si="707"/>
        <v>0</v>
      </c>
      <c r="M807" s="11">
        <v>156</v>
      </c>
      <c r="N807" s="11">
        <v>1</v>
      </c>
      <c r="O807" s="21">
        <f t="shared" si="708"/>
        <v>0.125041534971747</v>
      </c>
      <c r="P807" s="43">
        <f t="shared" si="703"/>
        <v>1.3000258708909192E-2</v>
      </c>
      <c r="Q807" s="141">
        <f t="shared" si="709"/>
        <v>114</v>
      </c>
      <c r="R807" s="43">
        <f t="shared" si="710"/>
        <v>0.86491579251689787</v>
      </c>
      <c r="S807" s="11">
        <f t="shared" si="711"/>
        <v>42</v>
      </c>
    </row>
    <row r="808" spans="2:19" x14ac:dyDescent="0.25">
      <c r="B808" s="16"/>
      <c r="C808" s="83"/>
      <c r="D808" s="84"/>
      <c r="E808" s="84"/>
      <c r="F808" s="85"/>
      <c r="G808" s="86"/>
      <c r="H808" s="87"/>
      <c r="I808" s="84"/>
      <c r="J808" s="88"/>
      <c r="K808" s="84"/>
      <c r="M808" s="68"/>
      <c r="N808" s="68"/>
      <c r="O808" s="89"/>
      <c r="P808" s="90"/>
      <c r="Q808" s="68"/>
      <c r="R808" s="90"/>
      <c r="S808" s="68"/>
    </row>
    <row r="809" spans="2:19" x14ac:dyDescent="0.25">
      <c r="B809" t="s">
        <v>68</v>
      </c>
      <c r="C809" s="40" t="s">
        <v>9</v>
      </c>
      <c r="D809" s="40">
        <v>13</v>
      </c>
      <c r="E809" s="44" t="s">
        <v>26</v>
      </c>
      <c r="F809" s="44" t="s">
        <v>39</v>
      </c>
      <c r="G809" s="44" t="s">
        <v>27</v>
      </c>
      <c r="H809" s="44" t="s">
        <v>28</v>
      </c>
      <c r="I809" s="44" t="s">
        <v>29</v>
      </c>
      <c r="J809" s="44" t="s">
        <v>30</v>
      </c>
      <c r="K809" s="42" t="s">
        <v>31</v>
      </c>
      <c r="M809" s="42" t="s">
        <v>32</v>
      </c>
      <c r="N809" s="42" t="s">
        <v>33</v>
      </c>
      <c r="O809" s="42" t="s">
        <v>34</v>
      </c>
      <c r="P809" s="42" t="s">
        <v>35</v>
      </c>
      <c r="Q809" s="42" t="s">
        <v>36</v>
      </c>
      <c r="R809" s="42" t="s">
        <v>37</v>
      </c>
      <c r="S809" s="42" t="s">
        <v>38</v>
      </c>
    </row>
    <row r="810" spans="2:19" x14ac:dyDescent="0.25">
      <c r="B810" s="16">
        <v>5</v>
      </c>
      <c r="C810" s="11" t="s">
        <v>12</v>
      </c>
      <c r="D810" s="139"/>
      <c r="E810" s="10">
        <f t="shared" ref="E810:E818" si="712">D766*R810</f>
        <v>0</v>
      </c>
      <c r="F810" s="134">
        <f>$H$4-$G$4</f>
        <v>4.4953534263209305E-3</v>
      </c>
      <c r="G810" s="8">
        <f>IFERROR(VLOOKUP(B810,EFA!$AC$2:$AD$7,2,0),EFA!$AD$8)</f>
        <v>1.0319245803723991</v>
      </c>
      <c r="H810" s="24">
        <f>LGD!$D$3</f>
        <v>0</v>
      </c>
      <c r="I810" s="10">
        <f>E810*F810*G810*H810</f>
        <v>0</v>
      </c>
      <c r="J810" s="41">
        <f>1/((1+($O$16/12))^(M810-Q810))</f>
        <v>0.57133732605149445</v>
      </c>
      <c r="K810" s="274">
        <f>I810*J810</f>
        <v>0</v>
      </c>
      <c r="M810" s="11">
        <v>156</v>
      </c>
      <c r="N810" s="11">
        <v>1</v>
      </c>
      <c r="O810" s="21">
        <f>$O$16</f>
        <v>0.125041534971747</v>
      </c>
      <c r="P810" s="43">
        <f t="shared" ref="P810:P818" si="713">PMT(O810/12,M810,-N810,0,0)</f>
        <v>1.3000258708909192E-2</v>
      </c>
      <c r="Q810" s="141">
        <f>M810-S810</f>
        <v>102</v>
      </c>
      <c r="R810" s="43">
        <f>PV(O810/12,Q810,-P810,0,0)</f>
        <v>0.81422308669369081</v>
      </c>
      <c r="S810" s="11">
        <f>12+12+12+12+6</f>
        <v>54</v>
      </c>
    </row>
    <row r="811" spans="2:19" x14ac:dyDescent="0.25">
      <c r="B811" s="16">
        <v>5</v>
      </c>
      <c r="C811" s="11" t="s">
        <v>13</v>
      </c>
      <c r="D811" s="139"/>
      <c r="E811" s="10">
        <f t="shared" si="712"/>
        <v>0</v>
      </c>
      <c r="F811" s="134">
        <f t="shared" ref="F811:F818" si="714">$H$4-$G$4</f>
        <v>4.4953534263209305E-3</v>
      </c>
      <c r="G811" s="8">
        <f>IFERROR(VLOOKUP(B811,EFA!$AC$2:$AD$7,2,0),EFA!$AD$8)</f>
        <v>1.0319245803723991</v>
      </c>
      <c r="H811" s="24">
        <f>LGD!$D$4</f>
        <v>0.6</v>
      </c>
      <c r="I811" s="10">
        <f t="shared" ref="I811:I818" si="715">E811*F811*G811*H811</f>
        <v>0</v>
      </c>
      <c r="J811" s="41">
        <f t="shared" ref="J811:J818" si="716">1/((1+($O$16/12))^(M811-Q811))</f>
        <v>0.57133732605149445</v>
      </c>
      <c r="K811" s="274">
        <f t="shared" ref="K811:K818" si="717">I811*J811</f>
        <v>0</v>
      </c>
      <c r="M811" s="11">
        <v>156</v>
      </c>
      <c r="N811" s="11">
        <v>1</v>
      </c>
      <c r="O811" s="21">
        <f t="shared" ref="O811:O818" si="718">$O$16</f>
        <v>0.125041534971747</v>
      </c>
      <c r="P811" s="43">
        <f t="shared" si="713"/>
        <v>1.3000258708909192E-2</v>
      </c>
      <c r="Q811" s="141">
        <f t="shared" ref="Q811:Q818" si="719">M811-S811</f>
        <v>102</v>
      </c>
      <c r="R811" s="43">
        <f t="shared" ref="R811:R818" si="720">PV(O811/12,Q811,-P811,0,0)</f>
        <v>0.81422308669369081</v>
      </c>
      <c r="S811" s="11">
        <f t="shared" ref="S811:S818" si="721">12+12+12+12+6</f>
        <v>54</v>
      </c>
    </row>
    <row r="812" spans="2:19" x14ac:dyDescent="0.25">
      <c r="B812" s="16">
        <v>5</v>
      </c>
      <c r="C812" s="11" t="s">
        <v>14</v>
      </c>
      <c r="D812" s="139"/>
      <c r="E812" s="10">
        <f t="shared" si="712"/>
        <v>0</v>
      </c>
      <c r="F812" s="134">
        <f t="shared" si="714"/>
        <v>4.4953534263209305E-3</v>
      </c>
      <c r="G812" s="8">
        <f>IFERROR(VLOOKUP(B812,EFA!$AC$2:$AD$7,2,0),EFA!$AD$8)</f>
        <v>1.0319245803723991</v>
      </c>
      <c r="H812" s="24">
        <f>LGD!$D$5</f>
        <v>0.10763423667737435</v>
      </c>
      <c r="I812" s="10">
        <f t="shared" si="715"/>
        <v>0</v>
      </c>
      <c r="J812" s="41">
        <f t="shared" si="716"/>
        <v>0.57133732605149445</v>
      </c>
      <c r="K812" s="274">
        <f t="shared" si="717"/>
        <v>0</v>
      </c>
      <c r="M812" s="11">
        <v>156</v>
      </c>
      <c r="N812" s="11">
        <v>1</v>
      </c>
      <c r="O812" s="21">
        <f t="shared" si="718"/>
        <v>0.125041534971747</v>
      </c>
      <c r="P812" s="43">
        <f t="shared" si="713"/>
        <v>1.3000258708909192E-2</v>
      </c>
      <c r="Q812" s="141">
        <f t="shared" si="719"/>
        <v>102</v>
      </c>
      <c r="R812" s="43">
        <f t="shared" si="720"/>
        <v>0.81422308669369081</v>
      </c>
      <c r="S812" s="11">
        <f t="shared" si="721"/>
        <v>54</v>
      </c>
    </row>
    <row r="813" spans="2:19" x14ac:dyDescent="0.25">
      <c r="B813" s="16">
        <v>5</v>
      </c>
      <c r="C813" s="11" t="s">
        <v>15</v>
      </c>
      <c r="D813" s="139"/>
      <c r="E813" s="10">
        <f t="shared" si="712"/>
        <v>0</v>
      </c>
      <c r="F813" s="134">
        <f t="shared" si="714"/>
        <v>4.4953534263209305E-3</v>
      </c>
      <c r="G813" s="8">
        <f>IFERROR(VLOOKUP(B813,EFA!$AC$2:$AD$7,2,0),EFA!$AD$8)</f>
        <v>1.0319245803723991</v>
      </c>
      <c r="H813" s="24">
        <f>LGD!$D$6</f>
        <v>0.31756987991080204</v>
      </c>
      <c r="I813" s="10">
        <f t="shared" si="715"/>
        <v>0</v>
      </c>
      <c r="J813" s="41">
        <f t="shared" si="716"/>
        <v>0.57133732605149445</v>
      </c>
      <c r="K813" s="274">
        <f t="shared" si="717"/>
        <v>0</v>
      </c>
      <c r="M813" s="11">
        <v>156</v>
      </c>
      <c r="N813" s="11">
        <v>1</v>
      </c>
      <c r="O813" s="21">
        <f t="shared" si="718"/>
        <v>0.125041534971747</v>
      </c>
      <c r="P813" s="43">
        <f t="shared" si="713"/>
        <v>1.3000258708909192E-2</v>
      </c>
      <c r="Q813" s="141">
        <f t="shared" si="719"/>
        <v>102</v>
      </c>
      <c r="R813" s="43">
        <f t="shared" si="720"/>
        <v>0.81422308669369081</v>
      </c>
      <c r="S813" s="11">
        <f t="shared" si="721"/>
        <v>54</v>
      </c>
    </row>
    <row r="814" spans="2:19" x14ac:dyDescent="0.25">
      <c r="B814" s="16">
        <v>5</v>
      </c>
      <c r="C814" s="11" t="s">
        <v>16</v>
      </c>
      <c r="D814" s="139"/>
      <c r="E814" s="10">
        <f t="shared" si="712"/>
        <v>0</v>
      </c>
      <c r="F814" s="134">
        <f t="shared" si="714"/>
        <v>4.4953534263209305E-3</v>
      </c>
      <c r="G814" s="8">
        <f>IFERROR(VLOOKUP(B814,EFA!$AC$2:$AD$7,2,0),EFA!$AD$8)</f>
        <v>1.0319245803723991</v>
      </c>
      <c r="H814" s="24">
        <f>LGD!$D$7</f>
        <v>0.35327139683478781</v>
      </c>
      <c r="I814" s="10">
        <f t="shared" si="715"/>
        <v>0</v>
      </c>
      <c r="J814" s="41">
        <f t="shared" si="716"/>
        <v>0.57133732605149445</v>
      </c>
      <c r="K814" s="274">
        <f t="shared" si="717"/>
        <v>0</v>
      </c>
      <c r="M814" s="11">
        <v>156</v>
      </c>
      <c r="N814" s="11">
        <v>1</v>
      </c>
      <c r="O814" s="21">
        <f t="shared" si="718"/>
        <v>0.125041534971747</v>
      </c>
      <c r="P814" s="43">
        <f t="shared" si="713"/>
        <v>1.3000258708909192E-2</v>
      </c>
      <c r="Q814" s="141">
        <f t="shared" si="719"/>
        <v>102</v>
      </c>
      <c r="R814" s="43">
        <f t="shared" si="720"/>
        <v>0.81422308669369081</v>
      </c>
      <c r="S814" s="11">
        <f t="shared" si="721"/>
        <v>54</v>
      </c>
    </row>
    <row r="815" spans="2:19" x14ac:dyDescent="0.25">
      <c r="B815" s="16">
        <v>5</v>
      </c>
      <c r="C815" s="11" t="s">
        <v>17</v>
      </c>
      <c r="D815" s="139"/>
      <c r="E815" s="10">
        <f t="shared" si="712"/>
        <v>0</v>
      </c>
      <c r="F815" s="134">
        <f t="shared" si="714"/>
        <v>4.4953534263209305E-3</v>
      </c>
      <c r="G815" s="8">
        <f>IFERROR(VLOOKUP(B815,EFA!$AC$2:$AD$7,2,0),EFA!$AD$8)</f>
        <v>1.0319245803723991</v>
      </c>
      <c r="H815" s="24">
        <f>LGD!$D$8</f>
        <v>4.6364209605119888E-2</v>
      </c>
      <c r="I815" s="10">
        <f t="shared" si="715"/>
        <v>0</v>
      </c>
      <c r="J815" s="41">
        <f t="shared" si="716"/>
        <v>0.57133732605149445</v>
      </c>
      <c r="K815" s="274">
        <f t="shared" si="717"/>
        <v>0</v>
      </c>
      <c r="M815" s="11">
        <v>156</v>
      </c>
      <c r="N815" s="11">
        <v>1</v>
      </c>
      <c r="O815" s="21">
        <f t="shared" si="718"/>
        <v>0.125041534971747</v>
      </c>
      <c r="P815" s="43">
        <f t="shared" si="713"/>
        <v>1.3000258708909192E-2</v>
      </c>
      <c r="Q815" s="141">
        <f t="shared" si="719"/>
        <v>102</v>
      </c>
      <c r="R815" s="43">
        <f t="shared" si="720"/>
        <v>0.81422308669369081</v>
      </c>
      <c r="S815" s="11">
        <f t="shared" si="721"/>
        <v>54</v>
      </c>
    </row>
    <row r="816" spans="2:19" x14ac:dyDescent="0.25">
      <c r="B816" s="16">
        <v>5</v>
      </c>
      <c r="C816" s="11" t="s">
        <v>18</v>
      </c>
      <c r="D816" s="139"/>
      <c r="E816" s="10" t="e">
        <f t="shared" si="712"/>
        <v>#N/A</v>
      </c>
      <c r="F816" s="134">
        <f t="shared" si="714"/>
        <v>4.4953534263209305E-3</v>
      </c>
      <c r="G816" s="8">
        <f>IFERROR(VLOOKUP(B816,EFA!$AC$2:$AD$7,2,0),EFA!$AD$8)</f>
        <v>1.0319245803723991</v>
      </c>
      <c r="H816" s="24">
        <f>LGD!$D$9</f>
        <v>0.5</v>
      </c>
      <c r="I816" s="10" t="e">
        <f t="shared" si="715"/>
        <v>#N/A</v>
      </c>
      <c r="J816" s="41">
        <f t="shared" si="716"/>
        <v>0.57133732605149445</v>
      </c>
      <c r="K816" s="274" t="e">
        <f t="shared" si="717"/>
        <v>#N/A</v>
      </c>
      <c r="M816" s="11">
        <v>156</v>
      </c>
      <c r="N816" s="11">
        <v>1</v>
      </c>
      <c r="O816" s="21">
        <f t="shared" si="718"/>
        <v>0.125041534971747</v>
      </c>
      <c r="P816" s="43">
        <f t="shared" si="713"/>
        <v>1.3000258708909192E-2</v>
      </c>
      <c r="Q816" s="141">
        <f t="shared" si="719"/>
        <v>102</v>
      </c>
      <c r="R816" s="43">
        <f t="shared" si="720"/>
        <v>0.81422308669369081</v>
      </c>
      <c r="S816" s="11">
        <f t="shared" si="721"/>
        <v>54</v>
      </c>
    </row>
    <row r="817" spans="2:19" x14ac:dyDescent="0.25">
      <c r="B817" s="16">
        <v>5</v>
      </c>
      <c r="C817" s="11" t="s">
        <v>19</v>
      </c>
      <c r="D817" s="139"/>
      <c r="E817" s="10">
        <f t="shared" si="712"/>
        <v>0</v>
      </c>
      <c r="F817" s="134">
        <f t="shared" si="714"/>
        <v>4.4953534263209305E-3</v>
      </c>
      <c r="G817" s="8">
        <f>IFERROR(VLOOKUP(B817,EFA!$AC$2:$AD$7,2,0),EFA!$AD$8)</f>
        <v>1.0319245803723991</v>
      </c>
      <c r="H817" s="24">
        <f>LGD!$D$10</f>
        <v>0.4</v>
      </c>
      <c r="I817" s="10">
        <f t="shared" si="715"/>
        <v>0</v>
      </c>
      <c r="J817" s="41">
        <f t="shared" si="716"/>
        <v>0.57133732605149445</v>
      </c>
      <c r="K817" s="274">
        <f t="shared" si="717"/>
        <v>0</v>
      </c>
      <c r="M817" s="11">
        <v>156</v>
      </c>
      <c r="N817" s="11">
        <v>1</v>
      </c>
      <c r="O817" s="21">
        <f t="shared" si="718"/>
        <v>0.125041534971747</v>
      </c>
      <c r="P817" s="43">
        <f t="shared" si="713"/>
        <v>1.3000258708909192E-2</v>
      </c>
      <c r="Q817" s="141">
        <f t="shared" si="719"/>
        <v>102</v>
      </c>
      <c r="R817" s="43">
        <f t="shared" si="720"/>
        <v>0.81422308669369081</v>
      </c>
      <c r="S817" s="11">
        <f t="shared" si="721"/>
        <v>54</v>
      </c>
    </row>
    <row r="818" spans="2:19" x14ac:dyDescent="0.25">
      <c r="B818" s="16">
        <v>5</v>
      </c>
      <c r="C818" s="11" t="s">
        <v>20</v>
      </c>
      <c r="D818" s="139"/>
      <c r="E818" s="10">
        <f t="shared" si="712"/>
        <v>0</v>
      </c>
      <c r="F818" s="134">
        <f t="shared" si="714"/>
        <v>4.4953534263209305E-3</v>
      </c>
      <c r="G818" s="8">
        <f>IFERROR(VLOOKUP(B818,EFA!$AC$2:$AD$7,2,0),EFA!$AD$8)</f>
        <v>1.0319245803723991</v>
      </c>
      <c r="H818" s="24">
        <f>LGD!$D$11</f>
        <v>0.6</v>
      </c>
      <c r="I818" s="10">
        <f t="shared" si="715"/>
        <v>0</v>
      </c>
      <c r="J818" s="41">
        <f t="shared" si="716"/>
        <v>0.57133732605149445</v>
      </c>
      <c r="K818" s="274">
        <f t="shared" si="717"/>
        <v>0</v>
      </c>
      <c r="M818" s="11">
        <v>156</v>
      </c>
      <c r="N818" s="11">
        <v>1</v>
      </c>
      <c r="O818" s="21">
        <f t="shared" si="718"/>
        <v>0.125041534971747</v>
      </c>
      <c r="P818" s="43">
        <f t="shared" si="713"/>
        <v>1.3000258708909192E-2</v>
      </c>
      <c r="Q818" s="141">
        <f t="shared" si="719"/>
        <v>102</v>
      </c>
      <c r="R818" s="43">
        <f t="shared" si="720"/>
        <v>0.81422308669369081</v>
      </c>
      <c r="S818" s="11">
        <f t="shared" si="721"/>
        <v>54</v>
      </c>
    </row>
    <row r="819" spans="2:19" x14ac:dyDescent="0.25">
      <c r="B819" s="16"/>
      <c r="C819" s="83"/>
      <c r="D819" s="84"/>
      <c r="E819" s="84"/>
      <c r="F819" s="85"/>
      <c r="G819" s="86"/>
      <c r="H819" s="87"/>
      <c r="I819" s="84"/>
      <c r="J819" s="88"/>
      <c r="K819" s="84"/>
      <c r="M819" s="68"/>
      <c r="N819" s="68"/>
      <c r="O819" s="89"/>
      <c r="P819" s="90"/>
      <c r="Q819" s="68"/>
      <c r="R819" s="90"/>
      <c r="S819" s="68"/>
    </row>
    <row r="820" spans="2:19" x14ac:dyDescent="0.25">
      <c r="B820" t="s">
        <v>68</v>
      </c>
      <c r="C820" s="40" t="s">
        <v>9</v>
      </c>
      <c r="D820" s="40">
        <v>13</v>
      </c>
      <c r="E820" s="44" t="s">
        <v>26</v>
      </c>
      <c r="F820" s="44" t="s">
        <v>39</v>
      </c>
      <c r="G820" s="44" t="s">
        <v>27</v>
      </c>
      <c r="H820" s="44" t="s">
        <v>28</v>
      </c>
      <c r="I820" s="44" t="s">
        <v>29</v>
      </c>
      <c r="J820" s="44" t="s">
        <v>30</v>
      </c>
      <c r="K820" s="42" t="s">
        <v>31</v>
      </c>
      <c r="M820" s="42" t="s">
        <v>32</v>
      </c>
      <c r="N820" s="42" t="s">
        <v>33</v>
      </c>
      <c r="O820" s="42" t="s">
        <v>34</v>
      </c>
      <c r="P820" s="42" t="s">
        <v>35</v>
      </c>
      <c r="Q820" s="42" t="s">
        <v>36</v>
      </c>
      <c r="R820" s="42" t="s">
        <v>37</v>
      </c>
      <c r="S820" s="42" t="s">
        <v>38</v>
      </c>
    </row>
    <row r="821" spans="2:19" x14ac:dyDescent="0.25">
      <c r="B821" s="16">
        <v>6</v>
      </c>
      <c r="C821" s="11" t="s">
        <v>12</v>
      </c>
      <c r="D821" s="139"/>
      <c r="E821" s="10">
        <f t="shared" ref="E821:E829" si="722">D766*R821</f>
        <v>0</v>
      </c>
      <c r="F821" s="134">
        <f>$I$4-$H$4</f>
        <v>0.26248140881722226</v>
      </c>
      <c r="G821" s="8">
        <f>IFERROR(VLOOKUP(B821,EFA!$AC$2:$AD$7,2,0),EFA!$AD$8)</f>
        <v>1.0319245803723991</v>
      </c>
      <c r="H821" s="24">
        <f>LGD!$D$3</f>
        <v>0</v>
      </c>
      <c r="I821" s="10">
        <f>E821*F821*G821*H821</f>
        <v>0</v>
      </c>
      <c r="J821" s="41">
        <f>1/((1+($O$16/12))^(M821-Q821))</f>
        <v>0.50450878239263264</v>
      </c>
      <c r="K821" s="274">
        <f>I821*J821</f>
        <v>0</v>
      </c>
      <c r="M821" s="11">
        <v>156</v>
      </c>
      <c r="N821" s="11">
        <v>1</v>
      </c>
      <c r="O821" s="21">
        <f>$O$16</f>
        <v>0.125041534971747</v>
      </c>
      <c r="P821" s="43">
        <f t="shared" ref="P821:P829" si="723">PMT(O821/12,M821,-N821,0,0)</f>
        <v>1.3000258708909192E-2</v>
      </c>
      <c r="Q821" s="141">
        <f>M821-S821</f>
        <v>90</v>
      </c>
      <c r="R821" s="43">
        <f>PV(O821/12,Q821,-P821,0,0)</f>
        <v>0.75681549339473819</v>
      </c>
      <c r="S821" s="11">
        <f>12+12+12+12+12+6</f>
        <v>66</v>
      </c>
    </row>
    <row r="822" spans="2:19" x14ac:dyDescent="0.25">
      <c r="B822" s="16">
        <v>6</v>
      </c>
      <c r="C822" s="11" t="s">
        <v>13</v>
      </c>
      <c r="D822" s="139"/>
      <c r="E822" s="10">
        <f t="shared" si="722"/>
        <v>0</v>
      </c>
      <c r="F822" s="134">
        <f t="shared" ref="F822:F829" si="724">$I$4-$H$4</f>
        <v>0.26248140881722226</v>
      </c>
      <c r="G822" s="8">
        <f>IFERROR(VLOOKUP(B822,EFA!$AC$2:$AD$7,2,0),EFA!$AD$8)</f>
        <v>1.0319245803723991</v>
      </c>
      <c r="H822" s="24">
        <f>LGD!$D$4</f>
        <v>0.6</v>
      </c>
      <c r="I822" s="10">
        <f t="shared" ref="I822:I829" si="725">E822*F822*G822*H822</f>
        <v>0</v>
      </c>
      <c r="J822" s="41">
        <f t="shared" ref="J822:J829" si="726">1/((1+($O$16/12))^(M822-Q822))</f>
        <v>0.50450878239263264</v>
      </c>
      <c r="K822" s="274">
        <f t="shared" ref="K822:K829" si="727">I822*J822</f>
        <v>0</v>
      </c>
      <c r="M822" s="11">
        <v>156</v>
      </c>
      <c r="N822" s="11">
        <v>1</v>
      </c>
      <c r="O822" s="21">
        <f t="shared" ref="O822:O829" si="728">$O$16</f>
        <v>0.125041534971747</v>
      </c>
      <c r="P822" s="43">
        <f t="shared" si="723"/>
        <v>1.3000258708909192E-2</v>
      </c>
      <c r="Q822" s="141">
        <f t="shared" ref="Q822:Q829" si="729">M822-S822</f>
        <v>90</v>
      </c>
      <c r="R822" s="43">
        <f t="shared" ref="R822:R829" si="730">PV(O822/12,Q822,-P822,0,0)</f>
        <v>0.75681549339473819</v>
      </c>
      <c r="S822" s="11">
        <f t="shared" ref="S822:S829" si="731">12+12+12+12+12+6</f>
        <v>66</v>
      </c>
    </row>
    <row r="823" spans="2:19" x14ac:dyDescent="0.25">
      <c r="B823" s="16">
        <v>6</v>
      </c>
      <c r="C823" s="11" t="s">
        <v>14</v>
      </c>
      <c r="D823" s="139"/>
      <c r="E823" s="10">
        <f t="shared" si="722"/>
        <v>0</v>
      </c>
      <c r="F823" s="134">
        <f t="shared" si="724"/>
        <v>0.26248140881722226</v>
      </c>
      <c r="G823" s="8">
        <f>IFERROR(VLOOKUP(B823,EFA!$AC$2:$AD$7,2,0),EFA!$AD$8)</f>
        <v>1.0319245803723991</v>
      </c>
      <c r="H823" s="24">
        <f>LGD!$D$5</f>
        <v>0.10763423667737435</v>
      </c>
      <c r="I823" s="10">
        <f t="shared" si="725"/>
        <v>0</v>
      </c>
      <c r="J823" s="41">
        <f t="shared" si="726"/>
        <v>0.50450878239263264</v>
      </c>
      <c r="K823" s="274">
        <f t="shared" si="727"/>
        <v>0</v>
      </c>
      <c r="M823" s="11">
        <v>156</v>
      </c>
      <c r="N823" s="11">
        <v>1</v>
      </c>
      <c r="O823" s="21">
        <f t="shared" si="728"/>
        <v>0.125041534971747</v>
      </c>
      <c r="P823" s="43">
        <f t="shared" si="723"/>
        <v>1.3000258708909192E-2</v>
      </c>
      <c r="Q823" s="141">
        <f t="shared" si="729"/>
        <v>90</v>
      </c>
      <c r="R823" s="43">
        <f t="shared" si="730"/>
        <v>0.75681549339473819</v>
      </c>
      <c r="S823" s="11">
        <f t="shared" si="731"/>
        <v>66</v>
      </c>
    </row>
    <row r="824" spans="2:19" x14ac:dyDescent="0.25">
      <c r="B824" s="16">
        <v>6</v>
      </c>
      <c r="C824" s="11" t="s">
        <v>15</v>
      </c>
      <c r="D824" s="139"/>
      <c r="E824" s="10">
        <f t="shared" si="722"/>
        <v>0</v>
      </c>
      <c r="F824" s="134">
        <f t="shared" si="724"/>
        <v>0.26248140881722226</v>
      </c>
      <c r="G824" s="8">
        <f>IFERROR(VLOOKUP(B824,EFA!$AC$2:$AD$7,2,0),EFA!$AD$8)</f>
        <v>1.0319245803723991</v>
      </c>
      <c r="H824" s="24">
        <f>LGD!$D$6</f>
        <v>0.31756987991080204</v>
      </c>
      <c r="I824" s="10">
        <f t="shared" si="725"/>
        <v>0</v>
      </c>
      <c r="J824" s="41">
        <f t="shared" si="726"/>
        <v>0.50450878239263264</v>
      </c>
      <c r="K824" s="274">
        <f t="shared" si="727"/>
        <v>0</v>
      </c>
      <c r="M824" s="11">
        <v>156</v>
      </c>
      <c r="N824" s="11">
        <v>1</v>
      </c>
      <c r="O824" s="21">
        <f t="shared" si="728"/>
        <v>0.125041534971747</v>
      </c>
      <c r="P824" s="43">
        <f t="shared" si="723"/>
        <v>1.3000258708909192E-2</v>
      </c>
      <c r="Q824" s="141">
        <f t="shared" si="729"/>
        <v>90</v>
      </c>
      <c r="R824" s="43">
        <f t="shared" si="730"/>
        <v>0.75681549339473819</v>
      </c>
      <c r="S824" s="11">
        <f t="shared" si="731"/>
        <v>66</v>
      </c>
    </row>
    <row r="825" spans="2:19" x14ac:dyDescent="0.25">
      <c r="B825" s="16">
        <v>6</v>
      </c>
      <c r="C825" s="11" t="s">
        <v>16</v>
      </c>
      <c r="D825" s="139"/>
      <c r="E825" s="10">
        <f t="shared" si="722"/>
        <v>0</v>
      </c>
      <c r="F825" s="134">
        <f t="shared" si="724"/>
        <v>0.26248140881722226</v>
      </c>
      <c r="G825" s="8">
        <f>IFERROR(VLOOKUP(B825,EFA!$AC$2:$AD$7,2,0),EFA!$AD$8)</f>
        <v>1.0319245803723991</v>
      </c>
      <c r="H825" s="24">
        <f>LGD!$D$7</f>
        <v>0.35327139683478781</v>
      </c>
      <c r="I825" s="10">
        <f t="shared" si="725"/>
        <v>0</v>
      </c>
      <c r="J825" s="41">
        <f t="shared" si="726"/>
        <v>0.50450878239263264</v>
      </c>
      <c r="K825" s="274">
        <f t="shared" si="727"/>
        <v>0</v>
      </c>
      <c r="M825" s="11">
        <v>156</v>
      </c>
      <c r="N825" s="11">
        <v>1</v>
      </c>
      <c r="O825" s="21">
        <f t="shared" si="728"/>
        <v>0.125041534971747</v>
      </c>
      <c r="P825" s="43">
        <f t="shared" si="723"/>
        <v>1.3000258708909192E-2</v>
      </c>
      <c r="Q825" s="141">
        <f t="shared" si="729"/>
        <v>90</v>
      </c>
      <c r="R825" s="43">
        <f t="shared" si="730"/>
        <v>0.75681549339473819</v>
      </c>
      <c r="S825" s="11">
        <f t="shared" si="731"/>
        <v>66</v>
      </c>
    </row>
    <row r="826" spans="2:19" x14ac:dyDescent="0.25">
      <c r="B826" s="16">
        <v>6</v>
      </c>
      <c r="C826" s="11" t="s">
        <v>17</v>
      </c>
      <c r="D826" s="139"/>
      <c r="E826" s="10">
        <f t="shared" si="722"/>
        <v>0</v>
      </c>
      <c r="F826" s="134">
        <f t="shared" si="724"/>
        <v>0.26248140881722226</v>
      </c>
      <c r="G826" s="8">
        <f>IFERROR(VLOOKUP(B826,EFA!$AC$2:$AD$7,2,0),EFA!$AD$8)</f>
        <v>1.0319245803723991</v>
      </c>
      <c r="H826" s="24">
        <f>LGD!$D$8</f>
        <v>4.6364209605119888E-2</v>
      </c>
      <c r="I826" s="10">
        <f t="shared" si="725"/>
        <v>0</v>
      </c>
      <c r="J826" s="41">
        <f t="shared" si="726"/>
        <v>0.50450878239263264</v>
      </c>
      <c r="K826" s="274">
        <f t="shared" si="727"/>
        <v>0</v>
      </c>
      <c r="M826" s="11">
        <v>156</v>
      </c>
      <c r="N826" s="11">
        <v>1</v>
      </c>
      <c r="O826" s="21">
        <f t="shared" si="728"/>
        <v>0.125041534971747</v>
      </c>
      <c r="P826" s="43">
        <f t="shared" si="723"/>
        <v>1.3000258708909192E-2</v>
      </c>
      <c r="Q826" s="141">
        <f t="shared" si="729"/>
        <v>90</v>
      </c>
      <c r="R826" s="43">
        <f t="shared" si="730"/>
        <v>0.75681549339473819</v>
      </c>
      <c r="S826" s="11">
        <f t="shared" si="731"/>
        <v>66</v>
      </c>
    </row>
    <row r="827" spans="2:19" x14ac:dyDescent="0.25">
      <c r="B827" s="16">
        <v>6</v>
      </c>
      <c r="C827" s="11" t="s">
        <v>18</v>
      </c>
      <c r="D827" s="139"/>
      <c r="E827" s="10" t="e">
        <f t="shared" si="722"/>
        <v>#N/A</v>
      </c>
      <c r="F827" s="134">
        <f t="shared" si="724"/>
        <v>0.26248140881722226</v>
      </c>
      <c r="G827" s="8">
        <f>IFERROR(VLOOKUP(B827,EFA!$AC$2:$AD$7,2,0),EFA!$AD$8)</f>
        <v>1.0319245803723991</v>
      </c>
      <c r="H827" s="24">
        <f>LGD!$D$9</f>
        <v>0.5</v>
      </c>
      <c r="I827" s="10" t="e">
        <f t="shared" si="725"/>
        <v>#N/A</v>
      </c>
      <c r="J827" s="41">
        <f t="shared" si="726"/>
        <v>0.50450878239263264</v>
      </c>
      <c r="K827" s="274" t="e">
        <f t="shared" si="727"/>
        <v>#N/A</v>
      </c>
      <c r="M827" s="11">
        <v>156</v>
      </c>
      <c r="N827" s="11">
        <v>1</v>
      </c>
      <c r="O827" s="21">
        <f t="shared" si="728"/>
        <v>0.125041534971747</v>
      </c>
      <c r="P827" s="43">
        <f t="shared" si="723"/>
        <v>1.3000258708909192E-2</v>
      </c>
      <c r="Q827" s="141">
        <f t="shared" si="729"/>
        <v>90</v>
      </c>
      <c r="R827" s="43">
        <f t="shared" si="730"/>
        <v>0.75681549339473819</v>
      </c>
      <c r="S827" s="11">
        <f t="shared" si="731"/>
        <v>66</v>
      </c>
    </row>
    <row r="828" spans="2:19" x14ac:dyDescent="0.25">
      <c r="B828" s="16">
        <v>6</v>
      </c>
      <c r="C828" s="11" t="s">
        <v>19</v>
      </c>
      <c r="D828" s="139"/>
      <c r="E828" s="10">
        <f t="shared" si="722"/>
        <v>0</v>
      </c>
      <c r="F828" s="134">
        <f t="shared" si="724"/>
        <v>0.26248140881722226</v>
      </c>
      <c r="G828" s="8">
        <f>IFERROR(VLOOKUP(B828,EFA!$AC$2:$AD$7,2,0),EFA!$AD$8)</f>
        <v>1.0319245803723991</v>
      </c>
      <c r="H828" s="24">
        <f>LGD!$D$10</f>
        <v>0.4</v>
      </c>
      <c r="I828" s="10">
        <f t="shared" si="725"/>
        <v>0</v>
      </c>
      <c r="J828" s="41">
        <f t="shared" si="726"/>
        <v>0.50450878239263264</v>
      </c>
      <c r="K828" s="274">
        <f t="shared" si="727"/>
        <v>0</v>
      </c>
      <c r="M828" s="11">
        <v>156</v>
      </c>
      <c r="N828" s="11">
        <v>1</v>
      </c>
      <c r="O828" s="21">
        <f t="shared" si="728"/>
        <v>0.125041534971747</v>
      </c>
      <c r="P828" s="43">
        <f t="shared" si="723"/>
        <v>1.3000258708909192E-2</v>
      </c>
      <c r="Q828" s="141">
        <f t="shared" si="729"/>
        <v>90</v>
      </c>
      <c r="R828" s="43">
        <f t="shared" si="730"/>
        <v>0.75681549339473819</v>
      </c>
      <c r="S828" s="11">
        <f t="shared" si="731"/>
        <v>66</v>
      </c>
    </row>
    <row r="829" spans="2:19" x14ac:dyDescent="0.25">
      <c r="B829" s="16">
        <v>6</v>
      </c>
      <c r="C829" s="11" t="s">
        <v>20</v>
      </c>
      <c r="D829" s="139"/>
      <c r="E829" s="10">
        <f t="shared" si="722"/>
        <v>0</v>
      </c>
      <c r="F829" s="134">
        <f t="shared" si="724"/>
        <v>0.26248140881722226</v>
      </c>
      <c r="G829" s="8">
        <f>IFERROR(VLOOKUP(B829,EFA!$AC$2:$AD$7,2,0),EFA!$AD$8)</f>
        <v>1.0319245803723991</v>
      </c>
      <c r="H829" s="24">
        <f>LGD!$D$11</f>
        <v>0.6</v>
      </c>
      <c r="I829" s="10">
        <f t="shared" si="725"/>
        <v>0</v>
      </c>
      <c r="J829" s="41">
        <f t="shared" si="726"/>
        <v>0.50450878239263264</v>
      </c>
      <c r="K829" s="274">
        <f t="shared" si="727"/>
        <v>0</v>
      </c>
      <c r="M829" s="11">
        <v>156</v>
      </c>
      <c r="N829" s="11">
        <v>1</v>
      </c>
      <c r="O829" s="21">
        <f t="shared" si="728"/>
        <v>0.125041534971747</v>
      </c>
      <c r="P829" s="43">
        <f t="shared" si="723"/>
        <v>1.3000258708909192E-2</v>
      </c>
      <c r="Q829" s="141">
        <f t="shared" si="729"/>
        <v>90</v>
      </c>
      <c r="R829" s="43">
        <f t="shared" si="730"/>
        <v>0.75681549339473819</v>
      </c>
      <c r="S829" s="11">
        <f t="shared" si="731"/>
        <v>66</v>
      </c>
    </row>
    <row r="830" spans="2:19" x14ac:dyDescent="0.25">
      <c r="B830" s="16"/>
      <c r="C830" s="68"/>
      <c r="D830" s="115"/>
      <c r="E830" s="115"/>
      <c r="F830" s="89"/>
      <c r="G830" s="112"/>
      <c r="H830" s="116"/>
      <c r="I830" s="115"/>
      <c r="J830" s="117"/>
      <c r="K830" s="115"/>
    </row>
    <row r="831" spans="2:19" x14ac:dyDescent="0.25">
      <c r="B831" t="s">
        <v>68</v>
      </c>
      <c r="C831" s="40" t="s">
        <v>9</v>
      </c>
      <c r="D831" s="40">
        <v>13</v>
      </c>
      <c r="E831" s="44" t="s">
        <v>26</v>
      </c>
      <c r="F831" s="44" t="s">
        <v>39</v>
      </c>
      <c r="G831" s="44" t="s">
        <v>27</v>
      </c>
      <c r="H831" s="44" t="s">
        <v>28</v>
      </c>
      <c r="I831" s="44" t="s">
        <v>29</v>
      </c>
      <c r="J831" s="44" t="s">
        <v>30</v>
      </c>
      <c r="K831" s="42" t="s">
        <v>31</v>
      </c>
      <c r="M831" s="42" t="s">
        <v>32</v>
      </c>
      <c r="N831" s="42" t="s">
        <v>33</v>
      </c>
      <c r="O831" s="42" t="s">
        <v>34</v>
      </c>
      <c r="P831" s="42" t="s">
        <v>35</v>
      </c>
      <c r="Q831" s="42" t="s">
        <v>36</v>
      </c>
      <c r="R831" s="42" t="s">
        <v>37</v>
      </c>
      <c r="S831" s="42" t="s">
        <v>38</v>
      </c>
    </row>
    <row r="832" spans="2:19" x14ac:dyDescent="0.25">
      <c r="B832" s="16">
        <v>7</v>
      </c>
      <c r="C832" s="11" t="s">
        <v>12</v>
      </c>
      <c r="D832" s="139"/>
      <c r="E832" s="10">
        <f t="shared" ref="E832:E840" si="732">D766*R832</f>
        <v>0</v>
      </c>
      <c r="F832" s="134">
        <f>$J$4-$I$4</f>
        <v>4.8398060417940481E-2</v>
      </c>
      <c r="G832" s="8">
        <f>IFERROR(VLOOKUP(B832,EFA!$AC$2:$AD$7,2,0),EFA!$AD$8)</f>
        <v>1.0319245803723991</v>
      </c>
      <c r="H832" s="24">
        <f>LGD!$D$3</f>
        <v>0</v>
      </c>
      <c r="I832" s="10">
        <f>E832*F832*G832*H832</f>
        <v>0</v>
      </c>
      <c r="J832" s="41">
        <f>1/((1+($O$16/12))^(M832-Q832))</f>
        <v>0.44549708185590559</v>
      </c>
      <c r="K832" s="274">
        <f>I832*J832</f>
        <v>0</v>
      </c>
      <c r="M832" s="11">
        <v>156</v>
      </c>
      <c r="N832" s="11">
        <v>1</v>
      </c>
      <c r="O832" s="21">
        <f>$O$16</f>
        <v>0.125041534971747</v>
      </c>
      <c r="P832" s="43">
        <f t="shared" ref="P832:P840" si="733">PMT(O832/12,M832,-N832,0,0)</f>
        <v>1.3000258708909192E-2</v>
      </c>
      <c r="Q832" s="141">
        <f>M832-S832</f>
        <v>78</v>
      </c>
      <c r="R832" s="43">
        <f>PV(O832/12,Q832,-P832,0,0)</f>
        <v>0.69180354118465859</v>
      </c>
      <c r="S832" s="11">
        <v>78</v>
      </c>
    </row>
    <row r="833" spans="2:19" x14ac:dyDescent="0.25">
      <c r="B833" s="16">
        <v>7</v>
      </c>
      <c r="C833" s="11" t="s">
        <v>13</v>
      </c>
      <c r="D833" s="139"/>
      <c r="E833" s="10">
        <f t="shared" si="732"/>
        <v>0</v>
      </c>
      <c r="F833" s="134">
        <f t="shared" ref="F833:F840" si="734">$J$4-$I$4</f>
        <v>4.8398060417940481E-2</v>
      </c>
      <c r="G833" s="8">
        <f>IFERROR(VLOOKUP(B833,EFA!$AC$2:$AD$7,2,0),EFA!$AD$8)</f>
        <v>1.0319245803723991</v>
      </c>
      <c r="H833" s="24">
        <f>LGD!$D$4</f>
        <v>0.6</v>
      </c>
      <c r="I833" s="10">
        <f t="shared" ref="I833:I840" si="735">E833*F833*G833*H833</f>
        <v>0</v>
      </c>
      <c r="J833" s="41">
        <f t="shared" ref="J833:J840" si="736">1/((1+($O$16/12))^(M833-Q833))</f>
        <v>0.44549708185590559</v>
      </c>
      <c r="K833" s="274">
        <f t="shared" ref="K833:K840" si="737">I833*J833</f>
        <v>0</v>
      </c>
      <c r="M833" s="11">
        <v>156</v>
      </c>
      <c r="N833" s="11">
        <v>1</v>
      </c>
      <c r="O833" s="21">
        <f t="shared" ref="O833:O840" si="738">$O$16</f>
        <v>0.125041534971747</v>
      </c>
      <c r="P833" s="43">
        <f t="shared" si="733"/>
        <v>1.3000258708909192E-2</v>
      </c>
      <c r="Q833" s="141">
        <f t="shared" ref="Q833:Q840" si="739">M833-S833</f>
        <v>78</v>
      </c>
      <c r="R833" s="43">
        <f t="shared" ref="R833:R840" si="740"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14</v>
      </c>
      <c r="D834" s="139"/>
      <c r="E834" s="10">
        <f t="shared" si="732"/>
        <v>0</v>
      </c>
      <c r="F834" s="134">
        <f t="shared" si="734"/>
        <v>4.8398060417940481E-2</v>
      </c>
      <c r="G834" s="8">
        <f>IFERROR(VLOOKUP(B834,EFA!$AC$2:$AD$7,2,0),EFA!$AD$8)</f>
        <v>1.0319245803723991</v>
      </c>
      <c r="H834" s="24">
        <f>LGD!$D$5</f>
        <v>0.10763423667737435</v>
      </c>
      <c r="I834" s="10">
        <f t="shared" si="735"/>
        <v>0</v>
      </c>
      <c r="J834" s="41">
        <f t="shared" si="736"/>
        <v>0.44549708185590559</v>
      </c>
      <c r="K834" s="274">
        <f t="shared" si="737"/>
        <v>0</v>
      </c>
      <c r="M834" s="11">
        <v>156</v>
      </c>
      <c r="N834" s="11">
        <v>1</v>
      </c>
      <c r="O834" s="21">
        <f t="shared" si="738"/>
        <v>0.125041534971747</v>
      </c>
      <c r="P834" s="43">
        <f t="shared" si="733"/>
        <v>1.3000258708909192E-2</v>
      </c>
      <c r="Q834" s="141">
        <f t="shared" si="739"/>
        <v>78</v>
      </c>
      <c r="R834" s="43">
        <f t="shared" si="740"/>
        <v>0.69180354118465859</v>
      </c>
      <c r="S834" s="11">
        <v>78</v>
      </c>
    </row>
    <row r="835" spans="2:19" x14ac:dyDescent="0.25">
      <c r="B835" s="16">
        <v>7</v>
      </c>
      <c r="C835" s="11" t="s">
        <v>15</v>
      </c>
      <c r="D835" s="139"/>
      <c r="E835" s="10">
        <f t="shared" si="732"/>
        <v>0</v>
      </c>
      <c r="F835" s="134">
        <f t="shared" si="734"/>
        <v>4.8398060417940481E-2</v>
      </c>
      <c r="G835" s="8">
        <f>IFERROR(VLOOKUP(B835,EFA!$AC$2:$AD$7,2,0),EFA!$AD$8)</f>
        <v>1.0319245803723991</v>
      </c>
      <c r="H835" s="24">
        <f>LGD!$D$6</f>
        <v>0.31756987991080204</v>
      </c>
      <c r="I835" s="10">
        <f t="shared" si="735"/>
        <v>0</v>
      </c>
      <c r="J835" s="41">
        <f t="shared" si="736"/>
        <v>0.44549708185590559</v>
      </c>
      <c r="K835" s="274">
        <f t="shared" si="737"/>
        <v>0</v>
      </c>
      <c r="M835" s="11">
        <v>156</v>
      </c>
      <c r="N835" s="11">
        <v>1</v>
      </c>
      <c r="O835" s="21">
        <f t="shared" si="738"/>
        <v>0.125041534971747</v>
      </c>
      <c r="P835" s="43">
        <f t="shared" si="733"/>
        <v>1.3000258708909192E-2</v>
      </c>
      <c r="Q835" s="141">
        <f t="shared" si="739"/>
        <v>78</v>
      </c>
      <c r="R835" s="43">
        <f t="shared" si="740"/>
        <v>0.69180354118465859</v>
      </c>
      <c r="S835" s="11">
        <v>78</v>
      </c>
    </row>
    <row r="836" spans="2:19" x14ac:dyDescent="0.25">
      <c r="B836" s="16">
        <v>7</v>
      </c>
      <c r="C836" s="11" t="s">
        <v>16</v>
      </c>
      <c r="D836" s="139"/>
      <c r="E836" s="10">
        <f t="shared" si="732"/>
        <v>0</v>
      </c>
      <c r="F836" s="134">
        <f t="shared" si="734"/>
        <v>4.8398060417940481E-2</v>
      </c>
      <c r="G836" s="8">
        <f>IFERROR(VLOOKUP(B836,EFA!$AC$2:$AD$7,2,0),EFA!$AD$8)</f>
        <v>1.0319245803723991</v>
      </c>
      <c r="H836" s="24">
        <f>LGD!$D$7</f>
        <v>0.35327139683478781</v>
      </c>
      <c r="I836" s="10">
        <f t="shared" si="735"/>
        <v>0</v>
      </c>
      <c r="J836" s="41">
        <f t="shared" si="736"/>
        <v>0.44549708185590559</v>
      </c>
      <c r="K836" s="274">
        <f t="shared" si="737"/>
        <v>0</v>
      </c>
      <c r="M836" s="11">
        <v>156</v>
      </c>
      <c r="N836" s="11">
        <v>1</v>
      </c>
      <c r="O836" s="21">
        <f t="shared" si="738"/>
        <v>0.125041534971747</v>
      </c>
      <c r="P836" s="43">
        <f t="shared" si="733"/>
        <v>1.3000258708909192E-2</v>
      </c>
      <c r="Q836" s="141">
        <f t="shared" si="739"/>
        <v>78</v>
      </c>
      <c r="R836" s="43">
        <f t="shared" si="740"/>
        <v>0.69180354118465859</v>
      </c>
      <c r="S836" s="11">
        <v>78</v>
      </c>
    </row>
    <row r="837" spans="2:19" x14ac:dyDescent="0.25">
      <c r="B837" s="16">
        <v>7</v>
      </c>
      <c r="C837" s="11" t="s">
        <v>17</v>
      </c>
      <c r="D837" s="139"/>
      <c r="E837" s="10">
        <f t="shared" si="732"/>
        <v>0</v>
      </c>
      <c r="F837" s="134">
        <f t="shared" si="734"/>
        <v>4.8398060417940481E-2</v>
      </c>
      <c r="G837" s="8">
        <f>IFERROR(VLOOKUP(B837,EFA!$AC$2:$AD$7,2,0),EFA!$AD$8)</f>
        <v>1.0319245803723991</v>
      </c>
      <c r="H837" s="24">
        <f>LGD!$D$8</f>
        <v>4.6364209605119888E-2</v>
      </c>
      <c r="I837" s="10">
        <f t="shared" si="735"/>
        <v>0</v>
      </c>
      <c r="J837" s="41">
        <f t="shared" si="736"/>
        <v>0.44549708185590559</v>
      </c>
      <c r="K837" s="274">
        <f t="shared" si="737"/>
        <v>0</v>
      </c>
      <c r="M837" s="11">
        <v>156</v>
      </c>
      <c r="N837" s="11">
        <v>1</v>
      </c>
      <c r="O837" s="21">
        <f t="shared" si="738"/>
        <v>0.125041534971747</v>
      </c>
      <c r="P837" s="43">
        <f t="shared" si="733"/>
        <v>1.3000258708909192E-2</v>
      </c>
      <c r="Q837" s="141">
        <f t="shared" si="739"/>
        <v>78</v>
      </c>
      <c r="R837" s="43">
        <f t="shared" si="740"/>
        <v>0.69180354118465859</v>
      </c>
      <c r="S837" s="11">
        <v>78</v>
      </c>
    </row>
    <row r="838" spans="2:19" x14ac:dyDescent="0.25">
      <c r="B838" s="16">
        <v>7</v>
      </c>
      <c r="C838" s="11" t="s">
        <v>18</v>
      </c>
      <c r="D838" s="139"/>
      <c r="E838" s="10" t="e">
        <f t="shared" si="732"/>
        <v>#N/A</v>
      </c>
      <c r="F838" s="134">
        <f t="shared" si="734"/>
        <v>4.8398060417940481E-2</v>
      </c>
      <c r="G838" s="8">
        <f>IFERROR(VLOOKUP(B838,EFA!$AC$2:$AD$7,2,0),EFA!$AD$8)</f>
        <v>1.0319245803723991</v>
      </c>
      <c r="H838" s="24">
        <f>LGD!$D$9</f>
        <v>0.5</v>
      </c>
      <c r="I838" s="10" t="e">
        <f t="shared" si="735"/>
        <v>#N/A</v>
      </c>
      <c r="J838" s="41">
        <f t="shared" si="736"/>
        <v>0.44549708185590559</v>
      </c>
      <c r="K838" s="274" t="e">
        <f t="shared" si="737"/>
        <v>#N/A</v>
      </c>
      <c r="M838" s="11">
        <v>156</v>
      </c>
      <c r="N838" s="11">
        <v>1</v>
      </c>
      <c r="O838" s="21">
        <f t="shared" si="738"/>
        <v>0.125041534971747</v>
      </c>
      <c r="P838" s="43">
        <f t="shared" si="733"/>
        <v>1.3000258708909192E-2</v>
      </c>
      <c r="Q838" s="141">
        <f t="shared" si="739"/>
        <v>78</v>
      </c>
      <c r="R838" s="43">
        <f t="shared" si="740"/>
        <v>0.69180354118465859</v>
      </c>
      <c r="S838" s="11">
        <v>78</v>
      </c>
    </row>
    <row r="839" spans="2:19" x14ac:dyDescent="0.25">
      <c r="B839" s="16">
        <v>7</v>
      </c>
      <c r="C839" s="11" t="s">
        <v>19</v>
      </c>
      <c r="D839" s="139"/>
      <c r="E839" s="10">
        <f t="shared" si="732"/>
        <v>0</v>
      </c>
      <c r="F839" s="134">
        <f t="shared" si="734"/>
        <v>4.8398060417940481E-2</v>
      </c>
      <c r="G839" s="8">
        <f>IFERROR(VLOOKUP(B839,EFA!$AC$2:$AD$7,2,0),EFA!$AD$8)</f>
        <v>1.0319245803723991</v>
      </c>
      <c r="H839" s="24">
        <f>LGD!$D$10</f>
        <v>0.4</v>
      </c>
      <c r="I839" s="10">
        <f t="shared" si="735"/>
        <v>0</v>
      </c>
      <c r="J839" s="41">
        <f t="shared" si="736"/>
        <v>0.44549708185590559</v>
      </c>
      <c r="K839" s="274">
        <f t="shared" si="737"/>
        <v>0</v>
      </c>
      <c r="M839" s="11">
        <v>156</v>
      </c>
      <c r="N839" s="11">
        <v>1</v>
      </c>
      <c r="O839" s="21">
        <f t="shared" si="738"/>
        <v>0.125041534971747</v>
      </c>
      <c r="P839" s="43">
        <f t="shared" si="733"/>
        <v>1.3000258708909192E-2</v>
      </c>
      <c r="Q839" s="141">
        <f t="shared" si="739"/>
        <v>78</v>
      </c>
      <c r="R839" s="43">
        <f t="shared" si="740"/>
        <v>0.69180354118465859</v>
      </c>
      <c r="S839" s="11">
        <v>78</v>
      </c>
    </row>
    <row r="840" spans="2:19" x14ac:dyDescent="0.25">
      <c r="B840" s="16">
        <v>7</v>
      </c>
      <c r="C840" s="11" t="s">
        <v>20</v>
      </c>
      <c r="D840" s="139"/>
      <c r="E840" s="10">
        <f t="shared" si="732"/>
        <v>0</v>
      </c>
      <c r="F840" s="134">
        <f t="shared" si="734"/>
        <v>4.8398060417940481E-2</v>
      </c>
      <c r="G840" s="8">
        <f>IFERROR(VLOOKUP(B840,EFA!$AC$2:$AD$7,2,0),EFA!$AD$8)</f>
        <v>1.0319245803723991</v>
      </c>
      <c r="H840" s="24">
        <f>LGD!$D$11</f>
        <v>0.6</v>
      </c>
      <c r="I840" s="10">
        <f t="shared" si="735"/>
        <v>0</v>
      </c>
      <c r="J840" s="41">
        <f t="shared" si="736"/>
        <v>0.44549708185590559</v>
      </c>
      <c r="K840" s="274">
        <f t="shared" si="737"/>
        <v>0</v>
      </c>
      <c r="M840" s="11">
        <v>156</v>
      </c>
      <c r="N840" s="11">
        <v>1</v>
      </c>
      <c r="O840" s="21">
        <f t="shared" si="738"/>
        <v>0.125041534971747</v>
      </c>
      <c r="P840" s="43">
        <f t="shared" si="733"/>
        <v>1.3000258708909192E-2</v>
      </c>
      <c r="Q840" s="141">
        <f t="shared" si="739"/>
        <v>78</v>
      </c>
      <c r="R840" s="43">
        <f t="shared" si="740"/>
        <v>0.69180354118465859</v>
      </c>
      <c r="S840" s="11">
        <v>78</v>
      </c>
    </row>
    <row r="841" spans="2:19" ht="17.25" customHeight="1" x14ac:dyDescent="0.25">
      <c r="B841" s="16"/>
      <c r="C841" s="68"/>
      <c r="D841" s="115"/>
      <c r="E841" s="115"/>
      <c r="F841" s="89"/>
      <c r="G841" s="112"/>
      <c r="H841" s="116"/>
      <c r="I841" s="115"/>
      <c r="J841" s="117"/>
      <c r="K841" s="115"/>
    </row>
    <row r="842" spans="2:19" x14ac:dyDescent="0.25">
      <c r="B842" t="s">
        <v>68</v>
      </c>
      <c r="C842" s="40" t="s">
        <v>9</v>
      </c>
      <c r="D842" s="40">
        <v>13</v>
      </c>
      <c r="E842" s="44" t="s">
        <v>26</v>
      </c>
      <c r="F842" s="44" t="s">
        <v>39</v>
      </c>
      <c r="G842" s="44" t="s">
        <v>27</v>
      </c>
      <c r="H842" s="44" t="s">
        <v>28</v>
      </c>
      <c r="I842" s="44" t="s">
        <v>29</v>
      </c>
      <c r="J842" s="44" t="s">
        <v>30</v>
      </c>
      <c r="K842" s="42" t="s">
        <v>31</v>
      </c>
      <c r="M842" s="42" t="s">
        <v>32</v>
      </c>
      <c r="N842" s="42" t="s">
        <v>33</v>
      </c>
      <c r="O842" s="42" t="s">
        <v>34</v>
      </c>
      <c r="P842" s="42" t="s">
        <v>35</v>
      </c>
      <c r="Q842" s="42" t="s">
        <v>36</v>
      </c>
      <c r="R842" s="42" t="s">
        <v>37</v>
      </c>
      <c r="S842" s="42" t="s">
        <v>38</v>
      </c>
    </row>
    <row r="843" spans="2:19" x14ac:dyDescent="0.25">
      <c r="B843" s="16">
        <v>8</v>
      </c>
      <c r="C843" s="11" t="s">
        <v>12</v>
      </c>
      <c r="D843" s="139"/>
      <c r="E843" s="10">
        <f t="shared" ref="E843:E851" si="741">D766*R843</f>
        <v>0</v>
      </c>
      <c r="F843" s="134">
        <f>$K$4-$J$4</f>
        <v>4.45445561639084E-2</v>
      </c>
      <c r="G843" s="8">
        <f>IFERROR(VLOOKUP(B843,EFA!$AC$2:$AD$7,2,0),EFA!$AD$8)</f>
        <v>1.0319245803723991</v>
      </c>
      <c r="H843" s="24">
        <f>LGD!$D$3</f>
        <v>0</v>
      </c>
      <c r="I843" s="10">
        <f>E843*F843*G843*H843</f>
        <v>0</v>
      </c>
      <c r="J843" s="41">
        <f>1/((1+($O$16/12))^(M843-Q843))</f>
        <v>0.39338789901911059</v>
      </c>
      <c r="K843" s="274">
        <f>I843*J843</f>
        <v>0</v>
      </c>
      <c r="M843" s="11">
        <v>156</v>
      </c>
      <c r="N843" s="11">
        <v>1</v>
      </c>
      <c r="O843" s="21">
        <f>$O$16</f>
        <v>0.125041534971747</v>
      </c>
      <c r="P843" s="43">
        <f t="shared" ref="P843:P851" si="742">PMT(O843/12,M843,-N843,0,0)</f>
        <v>1.3000258708909192E-2</v>
      </c>
      <c r="Q843" s="141">
        <f>M843-S843</f>
        <v>66</v>
      </c>
      <c r="R843" s="43">
        <f>PV(O843/12,Q843,-P843,0,0)</f>
        <v>0.61817993693154683</v>
      </c>
      <c r="S843" s="11">
        <v>90</v>
      </c>
    </row>
    <row r="844" spans="2:19" x14ac:dyDescent="0.25">
      <c r="B844" s="16">
        <v>8</v>
      </c>
      <c r="C844" s="11" t="s">
        <v>13</v>
      </c>
      <c r="D844" s="139"/>
      <c r="E844" s="10">
        <f t="shared" si="741"/>
        <v>0</v>
      </c>
      <c r="F844" s="134">
        <f t="shared" ref="F844:F851" si="743">$K$4-$J$4</f>
        <v>4.45445561639084E-2</v>
      </c>
      <c r="G844" s="8">
        <f>IFERROR(VLOOKUP(B844,EFA!$AC$2:$AD$7,2,0),EFA!$AD$8)</f>
        <v>1.0319245803723991</v>
      </c>
      <c r="H844" s="24">
        <f>LGD!$D$4</f>
        <v>0.6</v>
      </c>
      <c r="I844" s="10">
        <f t="shared" ref="I844:I851" si="744">E844*F844*G844*H844</f>
        <v>0</v>
      </c>
      <c r="J844" s="41">
        <f t="shared" ref="J844:J851" si="745">1/((1+($O$16/12))^(M844-Q844))</f>
        <v>0.39338789901911059</v>
      </c>
      <c r="K844" s="274">
        <f t="shared" ref="K844:K851" si="746">I844*J844</f>
        <v>0</v>
      </c>
      <c r="M844" s="11">
        <v>156</v>
      </c>
      <c r="N844" s="11">
        <v>1</v>
      </c>
      <c r="O844" s="21">
        <f t="shared" ref="O844:O851" si="747">$O$16</f>
        <v>0.125041534971747</v>
      </c>
      <c r="P844" s="43">
        <f t="shared" si="742"/>
        <v>1.3000258708909192E-2</v>
      </c>
      <c r="Q844" s="141">
        <f t="shared" ref="Q844:Q851" si="748">M844-S844</f>
        <v>66</v>
      </c>
      <c r="R844" s="43">
        <f t="shared" ref="R844:R851" si="749"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14</v>
      </c>
      <c r="D845" s="139"/>
      <c r="E845" s="10">
        <f t="shared" si="741"/>
        <v>0</v>
      </c>
      <c r="F845" s="134">
        <f t="shared" si="743"/>
        <v>4.45445561639084E-2</v>
      </c>
      <c r="G845" s="8">
        <f>IFERROR(VLOOKUP(B845,EFA!$AC$2:$AD$7,2,0),EFA!$AD$8)</f>
        <v>1.0319245803723991</v>
      </c>
      <c r="H845" s="24">
        <f>LGD!$D$5</f>
        <v>0.10763423667737435</v>
      </c>
      <c r="I845" s="10">
        <f t="shared" si="744"/>
        <v>0</v>
      </c>
      <c r="J845" s="41">
        <f t="shared" si="745"/>
        <v>0.39338789901911059</v>
      </c>
      <c r="K845" s="274">
        <f t="shared" si="746"/>
        <v>0</v>
      </c>
      <c r="M845" s="11">
        <v>156</v>
      </c>
      <c r="N845" s="11">
        <v>1</v>
      </c>
      <c r="O845" s="21">
        <f t="shared" si="747"/>
        <v>0.125041534971747</v>
      </c>
      <c r="P845" s="43">
        <f t="shared" si="742"/>
        <v>1.3000258708909192E-2</v>
      </c>
      <c r="Q845" s="141">
        <f t="shared" si="748"/>
        <v>66</v>
      </c>
      <c r="R845" s="43">
        <f t="shared" si="749"/>
        <v>0.61817993693154683</v>
      </c>
      <c r="S845" s="11">
        <v>90</v>
      </c>
    </row>
    <row r="846" spans="2:19" x14ac:dyDescent="0.25">
      <c r="B846" s="16">
        <v>8</v>
      </c>
      <c r="C846" s="11" t="s">
        <v>15</v>
      </c>
      <c r="D846" s="139"/>
      <c r="E846" s="10">
        <f t="shared" si="741"/>
        <v>0</v>
      </c>
      <c r="F846" s="134">
        <f t="shared" si="743"/>
        <v>4.45445561639084E-2</v>
      </c>
      <c r="G846" s="8">
        <f>IFERROR(VLOOKUP(B846,EFA!$AC$2:$AD$7,2,0),EFA!$AD$8)</f>
        <v>1.0319245803723991</v>
      </c>
      <c r="H846" s="24">
        <f>LGD!$D$6</f>
        <v>0.31756987991080204</v>
      </c>
      <c r="I846" s="10">
        <f t="shared" si="744"/>
        <v>0</v>
      </c>
      <c r="J846" s="41">
        <f t="shared" si="745"/>
        <v>0.39338789901911059</v>
      </c>
      <c r="K846" s="274">
        <f t="shared" si="746"/>
        <v>0</v>
      </c>
      <c r="M846" s="11">
        <v>156</v>
      </c>
      <c r="N846" s="11">
        <v>1</v>
      </c>
      <c r="O846" s="21">
        <f t="shared" si="747"/>
        <v>0.125041534971747</v>
      </c>
      <c r="P846" s="43">
        <f t="shared" si="742"/>
        <v>1.3000258708909192E-2</v>
      </c>
      <c r="Q846" s="141">
        <f t="shared" si="748"/>
        <v>66</v>
      </c>
      <c r="R846" s="43">
        <f t="shared" si="749"/>
        <v>0.61817993693154683</v>
      </c>
      <c r="S846" s="11">
        <v>90</v>
      </c>
    </row>
    <row r="847" spans="2:19" x14ac:dyDescent="0.25">
      <c r="B847" s="16">
        <v>8</v>
      </c>
      <c r="C847" s="11" t="s">
        <v>16</v>
      </c>
      <c r="D847" s="139"/>
      <c r="E847" s="10">
        <f t="shared" si="741"/>
        <v>0</v>
      </c>
      <c r="F847" s="134">
        <f t="shared" si="743"/>
        <v>4.45445561639084E-2</v>
      </c>
      <c r="G847" s="8">
        <f>IFERROR(VLOOKUP(B847,EFA!$AC$2:$AD$7,2,0),EFA!$AD$8)</f>
        <v>1.0319245803723991</v>
      </c>
      <c r="H847" s="24">
        <f>LGD!$D$7</f>
        <v>0.35327139683478781</v>
      </c>
      <c r="I847" s="10">
        <f t="shared" si="744"/>
        <v>0</v>
      </c>
      <c r="J847" s="41">
        <f t="shared" si="745"/>
        <v>0.39338789901911059</v>
      </c>
      <c r="K847" s="274">
        <f t="shared" si="746"/>
        <v>0</v>
      </c>
      <c r="M847" s="11">
        <v>156</v>
      </c>
      <c r="N847" s="11">
        <v>1</v>
      </c>
      <c r="O847" s="21">
        <f t="shared" si="747"/>
        <v>0.125041534971747</v>
      </c>
      <c r="P847" s="43">
        <f t="shared" si="742"/>
        <v>1.3000258708909192E-2</v>
      </c>
      <c r="Q847" s="141">
        <f t="shared" si="748"/>
        <v>66</v>
      </c>
      <c r="R847" s="43">
        <f t="shared" si="749"/>
        <v>0.61817993693154683</v>
      </c>
      <c r="S847" s="11">
        <v>90</v>
      </c>
    </row>
    <row r="848" spans="2:19" x14ac:dyDescent="0.25">
      <c r="B848" s="16">
        <v>8</v>
      </c>
      <c r="C848" s="11" t="s">
        <v>17</v>
      </c>
      <c r="D848" s="139"/>
      <c r="E848" s="10">
        <f t="shared" si="741"/>
        <v>0</v>
      </c>
      <c r="F848" s="134">
        <f t="shared" si="743"/>
        <v>4.45445561639084E-2</v>
      </c>
      <c r="G848" s="8">
        <f>IFERROR(VLOOKUP(B848,EFA!$AC$2:$AD$7,2,0),EFA!$AD$8)</f>
        <v>1.0319245803723991</v>
      </c>
      <c r="H848" s="24">
        <f>LGD!$D$8</f>
        <v>4.6364209605119888E-2</v>
      </c>
      <c r="I848" s="10">
        <f t="shared" si="744"/>
        <v>0</v>
      </c>
      <c r="J848" s="41">
        <f t="shared" si="745"/>
        <v>0.39338789901911059</v>
      </c>
      <c r="K848" s="274">
        <f t="shared" si="746"/>
        <v>0</v>
      </c>
      <c r="M848" s="11">
        <v>156</v>
      </c>
      <c r="N848" s="11">
        <v>1</v>
      </c>
      <c r="O848" s="21">
        <f t="shared" si="747"/>
        <v>0.125041534971747</v>
      </c>
      <c r="P848" s="43">
        <f t="shared" si="742"/>
        <v>1.3000258708909192E-2</v>
      </c>
      <c r="Q848" s="141">
        <f t="shared" si="748"/>
        <v>66</v>
      </c>
      <c r="R848" s="43">
        <f t="shared" si="749"/>
        <v>0.61817993693154683</v>
      </c>
      <c r="S848" s="11">
        <v>90</v>
      </c>
    </row>
    <row r="849" spans="2:19" x14ac:dyDescent="0.25">
      <c r="B849" s="16">
        <v>8</v>
      </c>
      <c r="C849" s="11" t="s">
        <v>18</v>
      </c>
      <c r="D849" s="139"/>
      <c r="E849" s="10" t="e">
        <f t="shared" si="741"/>
        <v>#N/A</v>
      </c>
      <c r="F849" s="134">
        <f t="shared" si="743"/>
        <v>4.45445561639084E-2</v>
      </c>
      <c r="G849" s="8">
        <f>IFERROR(VLOOKUP(B849,EFA!$AC$2:$AD$7,2,0),EFA!$AD$8)</f>
        <v>1.0319245803723991</v>
      </c>
      <c r="H849" s="24">
        <f>LGD!$D$9</f>
        <v>0.5</v>
      </c>
      <c r="I849" s="10" t="e">
        <f t="shared" si="744"/>
        <v>#N/A</v>
      </c>
      <c r="J849" s="41">
        <f t="shared" si="745"/>
        <v>0.39338789901911059</v>
      </c>
      <c r="K849" s="274" t="e">
        <f t="shared" si="746"/>
        <v>#N/A</v>
      </c>
      <c r="M849" s="11">
        <v>156</v>
      </c>
      <c r="N849" s="11">
        <v>1</v>
      </c>
      <c r="O849" s="21">
        <f t="shared" si="747"/>
        <v>0.125041534971747</v>
      </c>
      <c r="P849" s="43">
        <f t="shared" si="742"/>
        <v>1.3000258708909192E-2</v>
      </c>
      <c r="Q849" s="141">
        <f t="shared" si="748"/>
        <v>66</v>
      </c>
      <c r="R849" s="43">
        <f t="shared" si="749"/>
        <v>0.61817993693154683</v>
      </c>
      <c r="S849" s="11">
        <v>90</v>
      </c>
    </row>
    <row r="850" spans="2:19" x14ac:dyDescent="0.25">
      <c r="B850" s="16">
        <v>8</v>
      </c>
      <c r="C850" s="11" t="s">
        <v>19</v>
      </c>
      <c r="D850" s="139"/>
      <c r="E850" s="10">
        <f t="shared" si="741"/>
        <v>0</v>
      </c>
      <c r="F850" s="134">
        <f t="shared" si="743"/>
        <v>4.45445561639084E-2</v>
      </c>
      <c r="G850" s="8">
        <f>IFERROR(VLOOKUP(B850,EFA!$AC$2:$AD$7,2,0),EFA!$AD$8)</f>
        <v>1.0319245803723991</v>
      </c>
      <c r="H850" s="24">
        <f>LGD!$D$10</f>
        <v>0.4</v>
      </c>
      <c r="I850" s="10">
        <f t="shared" si="744"/>
        <v>0</v>
      </c>
      <c r="J850" s="41">
        <f t="shared" si="745"/>
        <v>0.39338789901911059</v>
      </c>
      <c r="K850" s="274">
        <f t="shared" si="746"/>
        <v>0</v>
      </c>
      <c r="M850" s="11">
        <v>156</v>
      </c>
      <c r="N850" s="11">
        <v>1</v>
      </c>
      <c r="O850" s="21">
        <f t="shared" si="747"/>
        <v>0.125041534971747</v>
      </c>
      <c r="P850" s="43">
        <f t="shared" si="742"/>
        <v>1.3000258708909192E-2</v>
      </c>
      <c r="Q850" s="141">
        <f t="shared" si="748"/>
        <v>66</v>
      </c>
      <c r="R850" s="43">
        <f t="shared" si="749"/>
        <v>0.61817993693154683</v>
      </c>
      <c r="S850" s="11">
        <v>90</v>
      </c>
    </row>
    <row r="851" spans="2:19" x14ac:dyDescent="0.25">
      <c r="B851" s="16">
        <v>8</v>
      </c>
      <c r="C851" s="11" t="s">
        <v>20</v>
      </c>
      <c r="D851" s="139"/>
      <c r="E851" s="10">
        <f t="shared" si="741"/>
        <v>0</v>
      </c>
      <c r="F851" s="134">
        <f t="shared" si="743"/>
        <v>4.45445561639084E-2</v>
      </c>
      <c r="G851" s="8">
        <f>IFERROR(VLOOKUP(B851,EFA!$AC$2:$AD$7,2,0),EFA!$AD$8)</f>
        <v>1.0319245803723991</v>
      </c>
      <c r="H851" s="24">
        <f>LGD!$D$11</f>
        <v>0.6</v>
      </c>
      <c r="I851" s="10">
        <f t="shared" si="744"/>
        <v>0</v>
      </c>
      <c r="J851" s="41">
        <f t="shared" si="745"/>
        <v>0.39338789901911059</v>
      </c>
      <c r="K851" s="274">
        <f t="shared" si="746"/>
        <v>0</v>
      </c>
      <c r="M851" s="11">
        <v>156</v>
      </c>
      <c r="N851" s="11">
        <v>1</v>
      </c>
      <c r="O851" s="21">
        <f t="shared" si="747"/>
        <v>0.125041534971747</v>
      </c>
      <c r="P851" s="43">
        <f t="shared" si="742"/>
        <v>1.3000258708909192E-2</v>
      </c>
      <c r="Q851" s="141">
        <f t="shared" si="748"/>
        <v>66</v>
      </c>
      <c r="R851" s="43">
        <f t="shared" si="749"/>
        <v>0.61817993693154683</v>
      </c>
      <c r="S851" s="11">
        <v>90</v>
      </c>
    </row>
    <row r="852" spans="2:19" x14ac:dyDescent="0.25">
      <c r="B852" s="16"/>
      <c r="C852" s="68"/>
      <c r="D852" s="115"/>
      <c r="E852" s="115"/>
      <c r="F852" s="89"/>
      <c r="G852" s="112"/>
      <c r="H852" s="116"/>
      <c r="I852" s="115"/>
      <c r="J852" s="117"/>
      <c r="K852" s="115"/>
    </row>
    <row r="853" spans="2:19" x14ac:dyDescent="0.25">
      <c r="B853" t="s">
        <v>68</v>
      </c>
      <c r="C853" s="40" t="s">
        <v>9</v>
      </c>
      <c r="D853" s="40">
        <v>13</v>
      </c>
      <c r="E853" s="44" t="s">
        <v>26</v>
      </c>
      <c r="F853" s="44" t="s">
        <v>39</v>
      </c>
      <c r="G853" s="44" t="s">
        <v>27</v>
      </c>
      <c r="H853" s="44" t="s">
        <v>28</v>
      </c>
      <c r="I853" s="44" t="s">
        <v>29</v>
      </c>
      <c r="J853" s="44" t="s">
        <v>30</v>
      </c>
      <c r="K853" s="42" t="s">
        <v>31</v>
      </c>
      <c r="M853" s="42" t="s">
        <v>32</v>
      </c>
      <c r="N853" s="42" t="s">
        <v>33</v>
      </c>
      <c r="O853" s="42" t="s">
        <v>34</v>
      </c>
      <c r="P853" s="42" t="s">
        <v>35</v>
      </c>
      <c r="Q853" s="42" t="s">
        <v>36</v>
      </c>
      <c r="R853" s="42" t="s">
        <v>37</v>
      </c>
      <c r="S853" s="42" t="s">
        <v>38</v>
      </c>
    </row>
    <row r="854" spans="2:19" x14ac:dyDescent="0.25">
      <c r="B854" s="16">
        <v>9</v>
      </c>
      <c r="C854" s="11" t="s">
        <v>12</v>
      </c>
      <c r="D854" s="139"/>
      <c r="E854" s="10">
        <f t="shared" ref="E854:E862" si="750">D766*R854</f>
        <v>0</v>
      </c>
      <c r="F854" s="134">
        <f>$L$4-$K$4</f>
        <v>4.0997871954060239E-2</v>
      </c>
      <c r="G854" s="8">
        <f>IFERROR(VLOOKUP(B854,EFA!$AC$2:$AD$7,2,0),EFA!$AD$8)</f>
        <v>1.0319245803723991</v>
      </c>
      <c r="H854" s="24">
        <f>LGD!$D$3</f>
        <v>0</v>
      </c>
      <c r="I854" s="10">
        <f>E854*F854*G854*H854</f>
        <v>0</v>
      </c>
      <c r="J854" s="41">
        <f>1/((1+($O$16/12))^(M854-Q854))</f>
        <v>0.34737385585103475</v>
      </c>
      <c r="K854" s="274">
        <f>I854*J854</f>
        <v>0</v>
      </c>
      <c r="M854" s="11">
        <v>156</v>
      </c>
      <c r="N854" s="11">
        <v>1</v>
      </c>
      <c r="O854" s="21">
        <f>$O$16</f>
        <v>0.125041534971747</v>
      </c>
      <c r="P854" s="43">
        <f t="shared" ref="P854:P862" si="751">PMT(O854/12,M854,-N854,0,0)</f>
        <v>1.3000258708909192E-2</v>
      </c>
      <c r="Q854" s="141">
        <f>M854-S854</f>
        <v>54</v>
      </c>
      <c r="R854" s="43">
        <f>PV(O854/12,Q854,-P854,0,0)</f>
        <v>0.53480395883903808</v>
      </c>
      <c r="S854" s="11">
        <v>102</v>
      </c>
    </row>
    <row r="855" spans="2:19" x14ac:dyDescent="0.25">
      <c r="B855" s="16">
        <v>9</v>
      </c>
      <c r="C855" s="11" t="s">
        <v>13</v>
      </c>
      <c r="D855" s="139"/>
      <c r="E855" s="10">
        <f t="shared" si="750"/>
        <v>0</v>
      </c>
      <c r="F855" s="134">
        <f>$L$4-$K$4</f>
        <v>4.0997871954060239E-2</v>
      </c>
      <c r="G855" s="8">
        <f>IFERROR(VLOOKUP(B855,EFA!$AC$2:$AD$7,2,0),EFA!$AD$8)</f>
        <v>1.0319245803723991</v>
      </c>
      <c r="H855" s="24">
        <f>LGD!$D$4</f>
        <v>0.6</v>
      </c>
      <c r="I855" s="10">
        <f t="shared" ref="I855:I862" si="752">E855*F855*G855*H855</f>
        <v>0</v>
      </c>
      <c r="J855" s="41">
        <f t="shared" ref="J855:J862" si="753">1/((1+($O$16/12))^(M855-Q855))</f>
        <v>0.34737385585103475</v>
      </c>
      <c r="K855" s="274">
        <f t="shared" ref="K855:K862" si="754">I855*J855</f>
        <v>0</v>
      </c>
      <c r="M855" s="11">
        <v>156</v>
      </c>
      <c r="N855" s="11">
        <v>1</v>
      </c>
      <c r="O855" s="21">
        <f t="shared" ref="O855:O862" si="755">$O$16</f>
        <v>0.125041534971747</v>
      </c>
      <c r="P855" s="43">
        <f t="shared" si="751"/>
        <v>1.3000258708909192E-2</v>
      </c>
      <c r="Q855" s="141">
        <f t="shared" ref="Q855:Q862" si="756">M855-S855</f>
        <v>54</v>
      </c>
      <c r="R855" s="43">
        <f t="shared" ref="R855:R862" si="757"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14</v>
      </c>
      <c r="D856" s="139"/>
      <c r="E856" s="10">
        <f t="shared" si="750"/>
        <v>0</v>
      </c>
      <c r="F856" s="134">
        <f t="shared" ref="F856:F862" si="758">$L$4-$K$4</f>
        <v>4.0997871954060239E-2</v>
      </c>
      <c r="G856" s="8">
        <f>IFERROR(VLOOKUP(B856,EFA!$AC$2:$AD$7,2,0),EFA!$AD$8)</f>
        <v>1.0319245803723991</v>
      </c>
      <c r="H856" s="24">
        <f>LGD!$D$5</f>
        <v>0.10763423667737435</v>
      </c>
      <c r="I856" s="10">
        <f t="shared" si="752"/>
        <v>0</v>
      </c>
      <c r="J856" s="41">
        <f t="shared" si="753"/>
        <v>0.34737385585103475</v>
      </c>
      <c r="K856" s="274">
        <f t="shared" si="754"/>
        <v>0</v>
      </c>
      <c r="M856" s="11">
        <v>156</v>
      </c>
      <c r="N856" s="11">
        <v>1</v>
      </c>
      <c r="O856" s="21">
        <f t="shared" si="755"/>
        <v>0.125041534971747</v>
      </c>
      <c r="P856" s="43">
        <f t="shared" si="751"/>
        <v>1.3000258708909192E-2</v>
      </c>
      <c r="Q856" s="141">
        <f t="shared" si="756"/>
        <v>54</v>
      </c>
      <c r="R856" s="43">
        <f t="shared" si="757"/>
        <v>0.53480395883903808</v>
      </c>
      <c r="S856" s="11">
        <v>102</v>
      </c>
    </row>
    <row r="857" spans="2:19" x14ac:dyDescent="0.25">
      <c r="B857" s="16">
        <v>9</v>
      </c>
      <c r="C857" s="11" t="s">
        <v>15</v>
      </c>
      <c r="D857" s="139"/>
      <c r="E857" s="10">
        <f t="shared" si="750"/>
        <v>0</v>
      </c>
      <c r="F857" s="134">
        <f t="shared" si="758"/>
        <v>4.0997871954060239E-2</v>
      </c>
      <c r="G857" s="8">
        <f>IFERROR(VLOOKUP(B857,EFA!$AC$2:$AD$7,2,0),EFA!$AD$8)</f>
        <v>1.0319245803723991</v>
      </c>
      <c r="H857" s="24">
        <f>LGD!$D$6</f>
        <v>0.31756987991080204</v>
      </c>
      <c r="I857" s="10">
        <f t="shared" si="752"/>
        <v>0</v>
      </c>
      <c r="J857" s="41">
        <f t="shared" si="753"/>
        <v>0.34737385585103475</v>
      </c>
      <c r="K857" s="274">
        <f t="shared" si="754"/>
        <v>0</v>
      </c>
      <c r="M857" s="11">
        <v>156</v>
      </c>
      <c r="N857" s="11">
        <v>1</v>
      </c>
      <c r="O857" s="21">
        <f t="shared" si="755"/>
        <v>0.125041534971747</v>
      </c>
      <c r="P857" s="43">
        <f t="shared" si="751"/>
        <v>1.3000258708909192E-2</v>
      </c>
      <c r="Q857" s="141">
        <f t="shared" si="756"/>
        <v>54</v>
      </c>
      <c r="R857" s="43">
        <f t="shared" si="757"/>
        <v>0.53480395883903808</v>
      </c>
      <c r="S857" s="11">
        <v>102</v>
      </c>
    </row>
    <row r="858" spans="2:19" x14ac:dyDescent="0.25">
      <c r="B858" s="16">
        <v>9</v>
      </c>
      <c r="C858" s="11" t="s">
        <v>16</v>
      </c>
      <c r="D858" s="139"/>
      <c r="E858" s="10">
        <f t="shared" si="750"/>
        <v>0</v>
      </c>
      <c r="F858" s="134">
        <f t="shared" si="758"/>
        <v>4.0997871954060239E-2</v>
      </c>
      <c r="G858" s="8">
        <f>IFERROR(VLOOKUP(B858,EFA!$AC$2:$AD$7,2,0),EFA!$AD$8)</f>
        <v>1.0319245803723991</v>
      </c>
      <c r="H858" s="24">
        <f>LGD!$D$7</f>
        <v>0.35327139683478781</v>
      </c>
      <c r="I858" s="10">
        <f t="shared" si="752"/>
        <v>0</v>
      </c>
      <c r="J858" s="41">
        <f t="shared" si="753"/>
        <v>0.34737385585103475</v>
      </c>
      <c r="K858" s="274">
        <f t="shared" si="754"/>
        <v>0</v>
      </c>
      <c r="M858" s="11">
        <v>156</v>
      </c>
      <c r="N858" s="11">
        <v>1</v>
      </c>
      <c r="O858" s="21">
        <f t="shared" si="755"/>
        <v>0.125041534971747</v>
      </c>
      <c r="P858" s="43">
        <f t="shared" si="751"/>
        <v>1.3000258708909192E-2</v>
      </c>
      <c r="Q858" s="141">
        <f t="shared" si="756"/>
        <v>54</v>
      </c>
      <c r="R858" s="43">
        <f t="shared" si="757"/>
        <v>0.53480395883903808</v>
      </c>
      <c r="S858" s="11">
        <v>102</v>
      </c>
    </row>
    <row r="859" spans="2:19" x14ac:dyDescent="0.25">
      <c r="B859" s="16">
        <v>9</v>
      </c>
      <c r="C859" s="11" t="s">
        <v>17</v>
      </c>
      <c r="D859" s="139"/>
      <c r="E859" s="10">
        <f t="shared" si="750"/>
        <v>0</v>
      </c>
      <c r="F859" s="134">
        <f t="shared" si="758"/>
        <v>4.0997871954060239E-2</v>
      </c>
      <c r="G859" s="8">
        <f>IFERROR(VLOOKUP(B859,EFA!$AC$2:$AD$7,2,0),EFA!$AD$8)</f>
        <v>1.0319245803723991</v>
      </c>
      <c r="H859" s="24">
        <f>LGD!$D$8</f>
        <v>4.6364209605119888E-2</v>
      </c>
      <c r="I859" s="10">
        <f t="shared" si="752"/>
        <v>0</v>
      </c>
      <c r="J859" s="41">
        <f t="shared" si="753"/>
        <v>0.34737385585103475</v>
      </c>
      <c r="K859" s="274">
        <f t="shared" si="754"/>
        <v>0</v>
      </c>
      <c r="M859" s="11">
        <v>156</v>
      </c>
      <c r="N859" s="11">
        <v>1</v>
      </c>
      <c r="O859" s="21">
        <f t="shared" si="755"/>
        <v>0.125041534971747</v>
      </c>
      <c r="P859" s="43">
        <f t="shared" si="751"/>
        <v>1.3000258708909192E-2</v>
      </c>
      <c r="Q859" s="141">
        <f t="shared" si="756"/>
        <v>54</v>
      </c>
      <c r="R859" s="43">
        <f t="shared" si="757"/>
        <v>0.53480395883903808</v>
      </c>
      <c r="S859" s="11">
        <v>102</v>
      </c>
    </row>
    <row r="860" spans="2:19" x14ac:dyDescent="0.25">
      <c r="B860" s="16">
        <v>9</v>
      </c>
      <c r="C860" s="11" t="s">
        <v>18</v>
      </c>
      <c r="D860" s="139"/>
      <c r="E860" s="10" t="e">
        <f t="shared" si="750"/>
        <v>#N/A</v>
      </c>
      <c r="F860" s="134">
        <f t="shared" si="758"/>
        <v>4.0997871954060239E-2</v>
      </c>
      <c r="G860" s="8">
        <f>IFERROR(VLOOKUP(B860,EFA!$AC$2:$AD$7,2,0),EFA!$AD$8)</f>
        <v>1.0319245803723991</v>
      </c>
      <c r="H860" s="24">
        <f>LGD!$D$9</f>
        <v>0.5</v>
      </c>
      <c r="I860" s="10" t="e">
        <f t="shared" si="752"/>
        <v>#N/A</v>
      </c>
      <c r="J860" s="41">
        <f t="shared" si="753"/>
        <v>0.34737385585103475</v>
      </c>
      <c r="K860" s="274" t="e">
        <f t="shared" si="754"/>
        <v>#N/A</v>
      </c>
      <c r="M860" s="11">
        <v>156</v>
      </c>
      <c r="N860" s="11">
        <v>1</v>
      </c>
      <c r="O860" s="21">
        <f t="shared" si="755"/>
        <v>0.125041534971747</v>
      </c>
      <c r="P860" s="43">
        <f t="shared" si="751"/>
        <v>1.3000258708909192E-2</v>
      </c>
      <c r="Q860" s="141">
        <f t="shared" si="756"/>
        <v>54</v>
      </c>
      <c r="R860" s="43">
        <f t="shared" si="757"/>
        <v>0.53480395883903808</v>
      </c>
      <c r="S860" s="11">
        <v>102</v>
      </c>
    </row>
    <row r="861" spans="2:19" x14ac:dyDescent="0.25">
      <c r="B861" s="16">
        <v>9</v>
      </c>
      <c r="C861" s="11" t="s">
        <v>19</v>
      </c>
      <c r="D861" s="139"/>
      <c r="E861" s="10">
        <f t="shared" si="750"/>
        <v>0</v>
      </c>
      <c r="F861" s="134">
        <f t="shared" si="758"/>
        <v>4.0997871954060239E-2</v>
      </c>
      <c r="G861" s="8">
        <f>IFERROR(VLOOKUP(B861,EFA!$AC$2:$AD$7,2,0),EFA!$AD$8)</f>
        <v>1.0319245803723991</v>
      </c>
      <c r="H861" s="24">
        <f>LGD!$D$10</f>
        <v>0.4</v>
      </c>
      <c r="I861" s="10">
        <f t="shared" si="752"/>
        <v>0</v>
      </c>
      <c r="J861" s="41">
        <f t="shared" si="753"/>
        <v>0.34737385585103475</v>
      </c>
      <c r="K861" s="274">
        <f t="shared" si="754"/>
        <v>0</v>
      </c>
      <c r="M861" s="11">
        <v>156</v>
      </c>
      <c r="N861" s="11">
        <v>1</v>
      </c>
      <c r="O861" s="21">
        <f t="shared" si="755"/>
        <v>0.125041534971747</v>
      </c>
      <c r="P861" s="43">
        <f t="shared" si="751"/>
        <v>1.3000258708909192E-2</v>
      </c>
      <c r="Q861" s="141">
        <f t="shared" si="756"/>
        <v>54</v>
      </c>
      <c r="R861" s="43">
        <f t="shared" si="757"/>
        <v>0.53480395883903808</v>
      </c>
      <c r="S861" s="11">
        <v>102</v>
      </c>
    </row>
    <row r="862" spans="2:19" x14ac:dyDescent="0.25">
      <c r="B862" s="16">
        <v>9</v>
      </c>
      <c r="C862" s="11" t="s">
        <v>20</v>
      </c>
      <c r="D862" s="139"/>
      <c r="E862" s="10">
        <f t="shared" si="750"/>
        <v>0</v>
      </c>
      <c r="F862" s="134">
        <f t="shared" si="758"/>
        <v>4.0997871954060239E-2</v>
      </c>
      <c r="G862" s="8">
        <f>IFERROR(VLOOKUP(B862,EFA!$AC$2:$AD$7,2,0),EFA!$AD$8)</f>
        <v>1.0319245803723991</v>
      </c>
      <c r="H862" s="24">
        <f>LGD!$D$11</f>
        <v>0.6</v>
      </c>
      <c r="I862" s="10">
        <f t="shared" si="752"/>
        <v>0</v>
      </c>
      <c r="J862" s="41">
        <f t="shared" si="753"/>
        <v>0.34737385585103475</v>
      </c>
      <c r="K862" s="274">
        <f t="shared" si="754"/>
        <v>0</v>
      </c>
      <c r="M862" s="11">
        <v>156</v>
      </c>
      <c r="N862" s="11">
        <v>1</v>
      </c>
      <c r="O862" s="21">
        <f t="shared" si="755"/>
        <v>0.125041534971747</v>
      </c>
      <c r="P862" s="43">
        <f t="shared" si="751"/>
        <v>1.3000258708909192E-2</v>
      </c>
      <c r="Q862" s="141">
        <f t="shared" si="756"/>
        <v>54</v>
      </c>
      <c r="R862" s="43">
        <f t="shared" si="757"/>
        <v>0.53480395883903808</v>
      </c>
      <c r="S862" s="11">
        <v>102</v>
      </c>
    </row>
    <row r="863" spans="2:19" ht="15.75" thickBot="1" x14ac:dyDescent="0.3">
      <c r="B863" s="2"/>
      <c r="C863" s="51"/>
      <c r="D863" s="60"/>
      <c r="E863" s="60"/>
      <c r="F863" s="56"/>
      <c r="G863" s="57"/>
      <c r="H863" s="58"/>
      <c r="I863" s="60"/>
      <c r="J863" s="59"/>
      <c r="K863" s="60"/>
    </row>
    <row r="864" spans="2:19" x14ac:dyDescent="0.25">
      <c r="B864" t="s">
        <v>68</v>
      </c>
      <c r="C864" s="40" t="s">
        <v>9</v>
      </c>
      <c r="D864" s="40">
        <v>13</v>
      </c>
      <c r="E864" s="44" t="s">
        <v>26</v>
      </c>
      <c r="F864" s="44" t="s">
        <v>39</v>
      </c>
      <c r="G864" s="44" t="s">
        <v>27</v>
      </c>
      <c r="H864" s="44" t="s">
        <v>28</v>
      </c>
      <c r="I864" s="44" t="s">
        <v>29</v>
      </c>
      <c r="J864" s="44" t="s">
        <v>30</v>
      </c>
      <c r="K864" s="42" t="s">
        <v>31</v>
      </c>
      <c r="M864" s="42" t="s">
        <v>32</v>
      </c>
      <c r="N864" s="42" t="s">
        <v>33</v>
      </c>
      <c r="O864" s="42" t="s">
        <v>34</v>
      </c>
      <c r="P864" s="42" t="s">
        <v>35</v>
      </c>
      <c r="Q864" s="42" t="s">
        <v>36</v>
      </c>
      <c r="R864" s="42" t="s">
        <v>37</v>
      </c>
      <c r="S864" s="42" t="s">
        <v>38</v>
      </c>
    </row>
    <row r="865" spans="2:19" x14ac:dyDescent="0.25">
      <c r="B865" s="16">
        <v>10</v>
      </c>
      <c r="C865" s="11" t="s">
        <v>12</v>
      </c>
      <c r="D865" s="139"/>
      <c r="E865" s="10">
        <f t="shared" ref="E865:E873" si="759">D766*R865</f>
        <v>0</v>
      </c>
      <c r="F865" s="134">
        <f>$M$4-$L$4</f>
        <v>3.7733578455168892E-2</v>
      </c>
      <c r="G865" s="8">
        <f>IFERROR(VLOOKUP(B865,EFA!$AC$2:$AD$7,2,0),EFA!$AD$8)</f>
        <v>1.0319245803723991</v>
      </c>
      <c r="H865" s="24">
        <f>LGD!$D$3</f>
        <v>0</v>
      </c>
      <c r="I865" s="10">
        <f>E865*F865*G865*H865</f>
        <v>0</v>
      </c>
      <c r="J865" s="41">
        <f>1/((1+($O$16/12))^(M865-Q865))</f>
        <v>0.30674201222176745</v>
      </c>
      <c r="K865" s="274">
        <f>I865*J865</f>
        <v>0</v>
      </c>
      <c r="M865" s="11">
        <v>156</v>
      </c>
      <c r="N865" s="11">
        <v>1</v>
      </c>
      <c r="O865" s="21">
        <f>$O$16</f>
        <v>0.125041534971747</v>
      </c>
      <c r="P865" s="43">
        <f t="shared" ref="P865:P873" si="760">PMT(O865/12,M865,-N865,0,0)</f>
        <v>1.3000258708909192E-2</v>
      </c>
      <c r="Q865" s="141">
        <f>M865-S865</f>
        <v>42</v>
      </c>
      <c r="R865" s="43">
        <f>PV(O865/12,Q865,-P865,0,0)</f>
        <v>0.44038378213886453</v>
      </c>
      <c r="S865" s="11">
        <v>114</v>
      </c>
    </row>
    <row r="866" spans="2:19" x14ac:dyDescent="0.25">
      <c r="B866" s="16">
        <v>10</v>
      </c>
      <c r="C866" s="11" t="s">
        <v>13</v>
      </c>
      <c r="D866" s="139"/>
      <c r="E866" s="10">
        <f t="shared" si="759"/>
        <v>0</v>
      </c>
      <c r="F866" s="134">
        <f t="shared" ref="F866:F873" si="761">$M$4-$L$4</f>
        <v>3.7733578455168892E-2</v>
      </c>
      <c r="G866" s="8">
        <f>IFERROR(VLOOKUP(B866,EFA!$AC$2:$AD$7,2,0),EFA!$AD$8)</f>
        <v>1.0319245803723991</v>
      </c>
      <c r="H866" s="24">
        <f>LGD!$D$4</f>
        <v>0.6</v>
      </c>
      <c r="I866" s="10">
        <f t="shared" ref="I866:I873" si="762">E866*F866*G866*H866</f>
        <v>0</v>
      </c>
      <c r="J866" s="41">
        <f t="shared" ref="J866:J873" si="763">1/((1+($O$16/12))^(M866-Q866))</f>
        <v>0.30674201222176745</v>
      </c>
      <c r="K866" s="274">
        <f t="shared" ref="K866:K873" si="764">I866*J866</f>
        <v>0</v>
      </c>
      <c r="M866" s="11">
        <v>156</v>
      </c>
      <c r="N866" s="11">
        <v>1</v>
      </c>
      <c r="O866" s="21">
        <f t="shared" ref="O866:O873" si="765">$O$16</f>
        <v>0.125041534971747</v>
      </c>
      <c r="P866" s="43">
        <f t="shared" si="760"/>
        <v>1.3000258708909192E-2</v>
      </c>
      <c r="Q866" s="141">
        <f t="shared" ref="Q866:Q873" si="766">M866-S866</f>
        <v>42</v>
      </c>
      <c r="R866" s="43">
        <f t="shared" ref="R866:R873" si="767"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14</v>
      </c>
      <c r="D867" s="139"/>
      <c r="E867" s="10">
        <f t="shared" si="759"/>
        <v>0</v>
      </c>
      <c r="F867" s="134">
        <f t="shared" si="761"/>
        <v>3.7733578455168892E-2</v>
      </c>
      <c r="G867" s="8">
        <f>IFERROR(VLOOKUP(B867,EFA!$AC$2:$AD$7,2,0),EFA!$AD$8)</f>
        <v>1.0319245803723991</v>
      </c>
      <c r="H867" s="24">
        <f>LGD!$D$5</f>
        <v>0.10763423667737435</v>
      </c>
      <c r="I867" s="10">
        <f t="shared" si="762"/>
        <v>0</v>
      </c>
      <c r="J867" s="41">
        <f t="shared" si="763"/>
        <v>0.30674201222176745</v>
      </c>
      <c r="K867" s="274">
        <f t="shared" si="764"/>
        <v>0</v>
      </c>
      <c r="M867" s="11">
        <v>156</v>
      </c>
      <c r="N867" s="11">
        <v>1</v>
      </c>
      <c r="O867" s="21">
        <f t="shared" si="765"/>
        <v>0.125041534971747</v>
      </c>
      <c r="P867" s="43">
        <f t="shared" si="760"/>
        <v>1.3000258708909192E-2</v>
      </c>
      <c r="Q867" s="141">
        <f t="shared" si="766"/>
        <v>42</v>
      </c>
      <c r="R867" s="43">
        <f t="shared" si="767"/>
        <v>0.44038378213886453</v>
      </c>
      <c r="S867" s="11">
        <v>114</v>
      </c>
    </row>
    <row r="868" spans="2:19" x14ac:dyDescent="0.25">
      <c r="B868" s="16">
        <v>10</v>
      </c>
      <c r="C868" s="11" t="s">
        <v>15</v>
      </c>
      <c r="D868" s="139"/>
      <c r="E868" s="10">
        <f t="shared" si="759"/>
        <v>0</v>
      </c>
      <c r="F868" s="134">
        <f t="shared" si="761"/>
        <v>3.7733578455168892E-2</v>
      </c>
      <c r="G868" s="8">
        <f>IFERROR(VLOOKUP(B868,EFA!$AC$2:$AD$7,2,0),EFA!$AD$8)</f>
        <v>1.0319245803723991</v>
      </c>
      <c r="H868" s="24">
        <f>LGD!$D$6</f>
        <v>0.31756987991080204</v>
      </c>
      <c r="I868" s="10">
        <f t="shared" si="762"/>
        <v>0</v>
      </c>
      <c r="J868" s="41">
        <f t="shared" si="763"/>
        <v>0.30674201222176745</v>
      </c>
      <c r="K868" s="274">
        <f t="shared" si="764"/>
        <v>0</v>
      </c>
      <c r="M868" s="11">
        <v>156</v>
      </c>
      <c r="N868" s="11">
        <v>1</v>
      </c>
      <c r="O868" s="21">
        <f t="shared" si="765"/>
        <v>0.125041534971747</v>
      </c>
      <c r="P868" s="43">
        <f t="shared" si="760"/>
        <v>1.3000258708909192E-2</v>
      </c>
      <c r="Q868" s="141">
        <f t="shared" si="766"/>
        <v>42</v>
      </c>
      <c r="R868" s="43">
        <f t="shared" si="767"/>
        <v>0.44038378213886453</v>
      </c>
      <c r="S868" s="11">
        <v>114</v>
      </c>
    </row>
    <row r="869" spans="2:19" x14ac:dyDescent="0.25">
      <c r="B869" s="16">
        <v>10</v>
      </c>
      <c r="C869" s="11" t="s">
        <v>16</v>
      </c>
      <c r="D869" s="139"/>
      <c r="E869" s="10">
        <f t="shared" si="759"/>
        <v>0</v>
      </c>
      <c r="F869" s="134">
        <f t="shared" si="761"/>
        <v>3.7733578455168892E-2</v>
      </c>
      <c r="G869" s="8">
        <f>IFERROR(VLOOKUP(B869,EFA!$AC$2:$AD$7,2,0),EFA!$AD$8)</f>
        <v>1.0319245803723991</v>
      </c>
      <c r="H869" s="24">
        <f>LGD!$D$7</f>
        <v>0.35327139683478781</v>
      </c>
      <c r="I869" s="10">
        <f t="shared" si="762"/>
        <v>0</v>
      </c>
      <c r="J869" s="41">
        <f t="shared" si="763"/>
        <v>0.30674201222176745</v>
      </c>
      <c r="K869" s="274">
        <f t="shared" si="764"/>
        <v>0</v>
      </c>
      <c r="M869" s="11">
        <v>156</v>
      </c>
      <c r="N869" s="11">
        <v>1</v>
      </c>
      <c r="O869" s="21">
        <f t="shared" si="765"/>
        <v>0.125041534971747</v>
      </c>
      <c r="P869" s="43">
        <f t="shared" si="760"/>
        <v>1.3000258708909192E-2</v>
      </c>
      <c r="Q869" s="141">
        <f t="shared" si="766"/>
        <v>42</v>
      </c>
      <c r="R869" s="43">
        <f t="shared" si="767"/>
        <v>0.44038378213886453</v>
      </c>
      <c r="S869" s="11">
        <v>114</v>
      </c>
    </row>
    <row r="870" spans="2:19" x14ac:dyDescent="0.25">
      <c r="B870" s="16">
        <v>10</v>
      </c>
      <c r="C870" s="11" t="s">
        <v>17</v>
      </c>
      <c r="D870" s="139"/>
      <c r="E870" s="10">
        <f t="shared" si="759"/>
        <v>0</v>
      </c>
      <c r="F870" s="134">
        <f t="shared" si="761"/>
        <v>3.7733578455168892E-2</v>
      </c>
      <c r="G870" s="8">
        <f>IFERROR(VLOOKUP(B870,EFA!$AC$2:$AD$7,2,0),EFA!$AD$8)</f>
        <v>1.0319245803723991</v>
      </c>
      <c r="H870" s="24">
        <f>LGD!$D$8</f>
        <v>4.6364209605119888E-2</v>
      </c>
      <c r="I870" s="10">
        <f t="shared" si="762"/>
        <v>0</v>
      </c>
      <c r="J870" s="41">
        <f t="shared" si="763"/>
        <v>0.30674201222176745</v>
      </c>
      <c r="K870" s="274">
        <f t="shared" si="764"/>
        <v>0</v>
      </c>
      <c r="M870" s="11">
        <v>156</v>
      </c>
      <c r="N870" s="11">
        <v>1</v>
      </c>
      <c r="O870" s="21">
        <f t="shared" si="765"/>
        <v>0.125041534971747</v>
      </c>
      <c r="P870" s="43">
        <f t="shared" si="760"/>
        <v>1.3000258708909192E-2</v>
      </c>
      <c r="Q870" s="141">
        <f t="shared" si="766"/>
        <v>42</v>
      </c>
      <c r="R870" s="43">
        <f t="shared" si="767"/>
        <v>0.44038378213886453</v>
      </c>
      <c r="S870" s="11">
        <v>114</v>
      </c>
    </row>
    <row r="871" spans="2:19" x14ac:dyDescent="0.25">
      <c r="B871" s="16">
        <v>10</v>
      </c>
      <c r="C871" s="11" t="s">
        <v>18</v>
      </c>
      <c r="D871" s="139"/>
      <c r="E871" s="10" t="e">
        <f t="shared" si="759"/>
        <v>#N/A</v>
      </c>
      <c r="F871" s="134">
        <f t="shared" si="761"/>
        <v>3.7733578455168892E-2</v>
      </c>
      <c r="G871" s="8">
        <f>IFERROR(VLOOKUP(B871,EFA!$AC$2:$AD$7,2,0),EFA!$AD$8)</f>
        <v>1.0319245803723991</v>
      </c>
      <c r="H871" s="24">
        <f>LGD!$D$9</f>
        <v>0.5</v>
      </c>
      <c r="I871" s="10" t="e">
        <f t="shared" si="762"/>
        <v>#N/A</v>
      </c>
      <c r="J871" s="41">
        <f t="shared" si="763"/>
        <v>0.30674201222176745</v>
      </c>
      <c r="K871" s="274" t="e">
        <f t="shared" si="764"/>
        <v>#N/A</v>
      </c>
      <c r="M871" s="11">
        <v>156</v>
      </c>
      <c r="N871" s="11">
        <v>1</v>
      </c>
      <c r="O871" s="21">
        <f t="shared" si="765"/>
        <v>0.125041534971747</v>
      </c>
      <c r="P871" s="43">
        <f t="shared" si="760"/>
        <v>1.3000258708909192E-2</v>
      </c>
      <c r="Q871" s="141">
        <f t="shared" si="766"/>
        <v>42</v>
      </c>
      <c r="R871" s="43">
        <f t="shared" si="767"/>
        <v>0.44038378213886453</v>
      </c>
      <c r="S871" s="11">
        <v>114</v>
      </c>
    </row>
    <row r="872" spans="2:19" x14ac:dyDescent="0.25">
      <c r="B872" s="16">
        <v>10</v>
      </c>
      <c r="C872" s="11" t="s">
        <v>19</v>
      </c>
      <c r="D872" s="139"/>
      <c r="E872" s="10">
        <f t="shared" si="759"/>
        <v>0</v>
      </c>
      <c r="F872" s="134">
        <f t="shared" si="761"/>
        <v>3.7733578455168892E-2</v>
      </c>
      <c r="G872" s="8">
        <f>IFERROR(VLOOKUP(B872,EFA!$AC$2:$AD$7,2,0),EFA!$AD$8)</f>
        <v>1.0319245803723991</v>
      </c>
      <c r="H872" s="24">
        <f>LGD!$D$10</f>
        <v>0.4</v>
      </c>
      <c r="I872" s="10">
        <f t="shared" si="762"/>
        <v>0</v>
      </c>
      <c r="J872" s="41">
        <f t="shared" si="763"/>
        <v>0.30674201222176745</v>
      </c>
      <c r="K872" s="274">
        <f t="shared" si="764"/>
        <v>0</v>
      </c>
      <c r="M872" s="11">
        <v>156</v>
      </c>
      <c r="N872" s="11">
        <v>1</v>
      </c>
      <c r="O872" s="21">
        <f t="shared" si="765"/>
        <v>0.125041534971747</v>
      </c>
      <c r="P872" s="43">
        <f t="shared" si="760"/>
        <v>1.3000258708909192E-2</v>
      </c>
      <c r="Q872" s="141">
        <f t="shared" si="766"/>
        <v>42</v>
      </c>
      <c r="R872" s="43">
        <f t="shared" si="767"/>
        <v>0.44038378213886453</v>
      </c>
      <c r="S872" s="11">
        <v>114</v>
      </c>
    </row>
    <row r="873" spans="2:19" x14ac:dyDescent="0.25">
      <c r="B873" s="16">
        <v>10</v>
      </c>
      <c r="C873" s="11" t="s">
        <v>20</v>
      </c>
      <c r="D873" s="139"/>
      <c r="E873" s="10">
        <f t="shared" si="759"/>
        <v>0</v>
      </c>
      <c r="F873" s="134">
        <f t="shared" si="761"/>
        <v>3.7733578455168892E-2</v>
      </c>
      <c r="G873" s="8">
        <f>IFERROR(VLOOKUP(B873,EFA!$AC$2:$AD$7,2,0),EFA!$AD$8)</f>
        <v>1.0319245803723991</v>
      </c>
      <c r="H873" s="24">
        <f>LGD!$D$11</f>
        <v>0.6</v>
      </c>
      <c r="I873" s="10">
        <f t="shared" si="762"/>
        <v>0</v>
      </c>
      <c r="J873" s="41">
        <f t="shared" si="763"/>
        <v>0.30674201222176745</v>
      </c>
      <c r="K873" s="274">
        <f t="shared" si="764"/>
        <v>0</v>
      </c>
      <c r="M873" s="11">
        <v>156</v>
      </c>
      <c r="N873" s="11">
        <v>1</v>
      </c>
      <c r="O873" s="21">
        <f t="shared" si="765"/>
        <v>0.125041534971747</v>
      </c>
      <c r="P873" s="43">
        <f t="shared" si="760"/>
        <v>1.3000258708909192E-2</v>
      </c>
      <c r="Q873" s="141">
        <f t="shared" si="766"/>
        <v>42</v>
      </c>
      <c r="R873" s="43">
        <f t="shared" si="767"/>
        <v>0.44038378213886453</v>
      </c>
      <c r="S873" s="11">
        <v>114</v>
      </c>
    </row>
    <row r="874" spans="2:19" s="2" customFormat="1" x14ac:dyDescent="0.25">
      <c r="C874" s="70"/>
      <c r="D874" s="69"/>
      <c r="E874" s="69"/>
      <c r="F874" s="121"/>
      <c r="G874" s="123"/>
      <c r="H874" s="124"/>
      <c r="I874" s="69"/>
      <c r="J874" s="117"/>
      <c r="K874" s="69"/>
      <c r="M874" s="70"/>
      <c r="N874" s="70"/>
      <c r="O874" s="121"/>
      <c r="P874" s="125"/>
      <c r="Q874" s="70"/>
      <c r="R874" s="125"/>
      <c r="S874" s="70"/>
    </row>
    <row r="875" spans="2:19" s="2" customFormat="1" x14ac:dyDescent="0.25">
      <c r="B875" t="s">
        <v>68</v>
      </c>
      <c r="C875" s="40" t="s">
        <v>9</v>
      </c>
      <c r="D875" s="40">
        <v>13</v>
      </c>
      <c r="E875" s="44" t="s">
        <v>26</v>
      </c>
      <c r="F875" s="44" t="s">
        <v>39</v>
      </c>
      <c r="G875" s="44" t="s">
        <v>27</v>
      </c>
      <c r="H875" s="44" t="s">
        <v>28</v>
      </c>
      <c r="I875" s="44" t="s">
        <v>29</v>
      </c>
      <c r="J875" s="44" t="s">
        <v>30</v>
      </c>
      <c r="K875" s="42" t="s">
        <v>31</v>
      </c>
      <c r="L875"/>
      <c r="M875" s="42" t="s">
        <v>32</v>
      </c>
      <c r="N875" s="42" t="s">
        <v>33</v>
      </c>
      <c r="O875" s="42" t="s">
        <v>34</v>
      </c>
      <c r="P875" s="42" t="s">
        <v>35</v>
      </c>
      <c r="Q875" s="42" t="s">
        <v>36</v>
      </c>
      <c r="R875" s="42" t="s">
        <v>37</v>
      </c>
      <c r="S875" s="42" t="s">
        <v>38</v>
      </c>
    </row>
    <row r="876" spans="2:19" s="2" customFormat="1" x14ac:dyDescent="0.25">
      <c r="B876" s="16">
        <v>11</v>
      </c>
      <c r="C876" s="11" t="s">
        <v>12</v>
      </c>
      <c r="D876" s="139"/>
      <c r="E876" s="10">
        <f t="shared" ref="E876:E884" si="768">D766*R876</f>
        <v>0</v>
      </c>
      <c r="F876" s="134">
        <f>$N$4-$M$4</f>
        <v>3.4729191423102046E-2</v>
      </c>
      <c r="G876" s="8">
        <f>IFERROR(VLOOKUP(B876,EFA!$AC$2:$AD$7,2,0),EFA!$AD$8)</f>
        <v>1.0319245803723991</v>
      </c>
      <c r="H876" s="24">
        <f>LGD!$D$3</f>
        <v>0</v>
      </c>
      <c r="I876" s="10">
        <f>E876*F876*G876*H876</f>
        <v>0</v>
      </c>
      <c r="J876" s="41">
        <f>1/((1+($O$16/12))^(M876-Q876))</f>
        <v>0.27086281963087083</v>
      </c>
      <c r="K876" s="274">
        <f>I876*J876</f>
        <v>0</v>
      </c>
      <c r="L876"/>
      <c r="M876" s="11">
        <v>156</v>
      </c>
      <c r="N876" s="11">
        <v>1</v>
      </c>
      <c r="O876" s="21">
        <f>$O$16</f>
        <v>0.125041534971747</v>
      </c>
      <c r="P876" s="43">
        <f t="shared" ref="P876:P884" si="769">PMT(O876/12,M876,-N876,0,0)</f>
        <v>1.3000258708909192E-2</v>
      </c>
      <c r="Q876" s="141">
        <f>M876-S876</f>
        <v>30</v>
      </c>
      <c r="R876" s="43">
        <f>PV(O876/12,Q876,-P876,0,0)</f>
        <v>0.3334564635987412</v>
      </c>
      <c r="S876" s="11">
        <v>126</v>
      </c>
    </row>
    <row r="877" spans="2:19" s="2" customFormat="1" x14ac:dyDescent="0.25">
      <c r="B877" s="16">
        <v>11</v>
      </c>
      <c r="C877" s="11" t="s">
        <v>13</v>
      </c>
      <c r="D877" s="139"/>
      <c r="E877" s="10">
        <f t="shared" si="768"/>
        <v>0</v>
      </c>
      <c r="F877" s="134">
        <f t="shared" ref="F877:F884" si="770">$N$4-$M$4</f>
        <v>3.4729191423102046E-2</v>
      </c>
      <c r="G877" s="8">
        <f>IFERROR(VLOOKUP(B877,EFA!$AC$2:$AD$7,2,0),EFA!$AD$8)</f>
        <v>1.0319245803723991</v>
      </c>
      <c r="H877" s="24">
        <f>LGD!$D$4</f>
        <v>0.6</v>
      </c>
      <c r="I877" s="10">
        <f t="shared" ref="I877:I884" si="771">E877*F877*G877*H877</f>
        <v>0</v>
      </c>
      <c r="J877" s="41">
        <f t="shared" ref="J877:J884" si="772">1/((1+($O$16/12))^(M877-Q877))</f>
        <v>0.27086281963087083</v>
      </c>
      <c r="K877" s="274">
        <f t="shared" ref="K877:K884" si="773">I877*J877</f>
        <v>0</v>
      </c>
      <c r="L877"/>
      <c r="M877" s="11">
        <v>156</v>
      </c>
      <c r="N877" s="11">
        <v>1</v>
      </c>
      <c r="O877" s="21">
        <f t="shared" ref="O877:O884" si="774">$O$16</f>
        <v>0.125041534971747</v>
      </c>
      <c r="P877" s="43">
        <f t="shared" si="769"/>
        <v>1.3000258708909192E-2</v>
      </c>
      <c r="Q877" s="141">
        <f t="shared" ref="Q877:Q884" si="775">M877-S877</f>
        <v>30</v>
      </c>
      <c r="R877" s="43">
        <f t="shared" ref="R877:R884" si="776"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14</v>
      </c>
      <c r="D878" s="139"/>
      <c r="E878" s="10">
        <f t="shared" si="768"/>
        <v>0</v>
      </c>
      <c r="F878" s="134">
        <f t="shared" si="770"/>
        <v>3.4729191423102046E-2</v>
      </c>
      <c r="G878" s="8">
        <f>IFERROR(VLOOKUP(B878,EFA!$AC$2:$AD$7,2,0),EFA!$AD$8)</f>
        <v>1.0319245803723991</v>
      </c>
      <c r="H878" s="24">
        <f>LGD!$D$5</f>
        <v>0.10763423667737435</v>
      </c>
      <c r="I878" s="10">
        <f t="shared" si="771"/>
        <v>0</v>
      </c>
      <c r="J878" s="41">
        <f t="shared" si="772"/>
        <v>0.27086281963087083</v>
      </c>
      <c r="K878" s="274">
        <f t="shared" si="773"/>
        <v>0</v>
      </c>
      <c r="L878"/>
      <c r="M878" s="11">
        <v>156</v>
      </c>
      <c r="N878" s="11">
        <v>1</v>
      </c>
      <c r="O878" s="21">
        <f t="shared" si="774"/>
        <v>0.125041534971747</v>
      </c>
      <c r="P878" s="43">
        <f t="shared" si="769"/>
        <v>1.3000258708909192E-2</v>
      </c>
      <c r="Q878" s="141">
        <f t="shared" si="775"/>
        <v>30</v>
      </c>
      <c r="R878" s="43">
        <f t="shared" si="776"/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15</v>
      </c>
      <c r="D879" s="139"/>
      <c r="E879" s="10">
        <f t="shared" si="768"/>
        <v>0</v>
      </c>
      <c r="F879" s="134">
        <f t="shared" si="770"/>
        <v>3.4729191423102046E-2</v>
      </c>
      <c r="G879" s="8">
        <f>IFERROR(VLOOKUP(B879,EFA!$AC$2:$AD$7,2,0),EFA!$AD$8)</f>
        <v>1.0319245803723991</v>
      </c>
      <c r="H879" s="24">
        <f>LGD!$D$6</f>
        <v>0.31756987991080204</v>
      </c>
      <c r="I879" s="10">
        <f t="shared" si="771"/>
        <v>0</v>
      </c>
      <c r="J879" s="41">
        <f t="shared" si="772"/>
        <v>0.27086281963087083</v>
      </c>
      <c r="K879" s="274">
        <f t="shared" si="773"/>
        <v>0</v>
      </c>
      <c r="L879"/>
      <c r="M879" s="11">
        <v>156</v>
      </c>
      <c r="N879" s="11">
        <v>1</v>
      </c>
      <c r="O879" s="21">
        <f t="shared" si="774"/>
        <v>0.125041534971747</v>
      </c>
      <c r="P879" s="43">
        <f t="shared" si="769"/>
        <v>1.3000258708909192E-2</v>
      </c>
      <c r="Q879" s="141">
        <f t="shared" si="775"/>
        <v>30</v>
      </c>
      <c r="R879" s="43">
        <f t="shared" si="776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16</v>
      </c>
      <c r="D880" s="139"/>
      <c r="E880" s="10">
        <f t="shared" si="768"/>
        <v>0</v>
      </c>
      <c r="F880" s="134">
        <f t="shared" si="770"/>
        <v>3.4729191423102046E-2</v>
      </c>
      <c r="G880" s="8">
        <f>IFERROR(VLOOKUP(B880,EFA!$AC$2:$AD$7,2,0),EFA!$AD$8)</f>
        <v>1.0319245803723991</v>
      </c>
      <c r="H880" s="24">
        <f>LGD!$D$7</f>
        <v>0.35327139683478781</v>
      </c>
      <c r="I880" s="10">
        <f t="shared" si="771"/>
        <v>0</v>
      </c>
      <c r="J880" s="41">
        <f t="shared" si="772"/>
        <v>0.27086281963087083</v>
      </c>
      <c r="K880" s="274">
        <f t="shared" si="773"/>
        <v>0</v>
      </c>
      <c r="L880"/>
      <c r="M880" s="11">
        <v>156</v>
      </c>
      <c r="N880" s="11">
        <v>1</v>
      </c>
      <c r="O880" s="21">
        <f t="shared" si="774"/>
        <v>0.125041534971747</v>
      </c>
      <c r="P880" s="43">
        <f t="shared" si="769"/>
        <v>1.3000258708909192E-2</v>
      </c>
      <c r="Q880" s="141">
        <f t="shared" si="775"/>
        <v>30</v>
      </c>
      <c r="R880" s="43">
        <f t="shared" si="776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17</v>
      </c>
      <c r="D881" s="139"/>
      <c r="E881" s="10">
        <f t="shared" si="768"/>
        <v>0</v>
      </c>
      <c r="F881" s="134">
        <f t="shared" si="770"/>
        <v>3.4729191423102046E-2</v>
      </c>
      <c r="G881" s="8">
        <f>IFERROR(VLOOKUP(B881,EFA!$AC$2:$AD$7,2,0),EFA!$AD$8)</f>
        <v>1.0319245803723991</v>
      </c>
      <c r="H881" s="24">
        <f>LGD!$D$8</f>
        <v>4.6364209605119888E-2</v>
      </c>
      <c r="I881" s="10">
        <f t="shared" si="771"/>
        <v>0</v>
      </c>
      <c r="J881" s="41">
        <f t="shared" si="772"/>
        <v>0.27086281963087083</v>
      </c>
      <c r="K881" s="274">
        <f t="shared" si="773"/>
        <v>0</v>
      </c>
      <c r="L881"/>
      <c r="M881" s="11">
        <v>156</v>
      </c>
      <c r="N881" s="11">
        <v>1</v>
      </c>
      <c r="O881" s="21">
        <f t="shared" si="774"/>
        <v>0.125041534971747</v>
      </c>
      <c r="P881" s="43">
        <f t="shared" si="769"/>
        <v>1.3000258708909192E-2</v>
      </c>
      <c r="Q881" s="141">
        <f t="shared" si="775"/>
        <v>30</v>
      </c>
      <c r="R881" s="43">
        <f t="shared" si="776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18</v>
      </c>
      <c r="D882" s="139"/>
      <c r="E882" s="10" t="e">
        <f t="shared" si="768"/>
        <v>#N/A</v>
      </c>
      <c r="F882" s="134">
        <f t="shared" si="770"/>
        <v>3.4729191423102046E-2</v>
      </c>
      <c r="G882" s="8">
        <f>IFERROR(VLOOKUP(B882,EFA!$AC$2:$AD$7,2,0),EFA!$AD$8)</f>
        <v>1.0319245803723991</v>
      </c>
      <c r="H882" s="24">
        <f>LGD!$D$9</f>
        <v>0.5</v>
      </c>
      <c r="I882" s="10" t="e">
        <f t="shared" si="771"/>
        <v>#N/A</v>
      </c>
      <c r="J882" s="41">
        <f t="shared" si="772"/>
        <v>0.27086281963087083</v>
      </c>
      <c r="K882" s="274" t="e">
        <f t="shared" si="773"/>
        <v>#N/A</v>
      </c>
      <c r="L882"/>
      <c r="M882" s="11">
        <v>156</v>
      </c>
      <c r="N882" s="11">
        <v>1</v>
      </c>
      <c r="O882" s="21">
        <f t="shared" si="774"/>
        <v>0.125041534971747</v>
      </c>
      <c r="P882" s="43">
        <f t="shared" si="769"/>
        <v>1.3000258708909192E-2</v>
      </c>
      <c r="Q882" s="141">
        <f t="shared" si="775"/>
        <v>30</v>
      </c>
      <c r="R882" s="43">
        <f t="shared" si="776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19</v>
      </c>
      <c r="D883" s="139"/>
      <c r="E883" s="10">
        <f t="shared" si="768"/>
        <v>0</v>
      </c>
      <c r="F883" s="134">
        <f t="shared" si="770"/>
        <v>3.4729191423102046E-2</v>
      </c>
      <c r="G883" s="8">
        <f>IFERROR(VLOOKUP(B883,EFA!$AC$2:$AD$7,2,0),EFA!$AD$8)</f>
        <v>1.0319245803723991</v>
      </c>
      <c r="H883" s="24">
        <f>LGD!$D$10</f>
        <v>0.4</v>
      </c>
      <c r="I883" s="10">
        <f t="shared" si="771"/>
        <v>0</v>
      </c>
      <c r="J883" s="41">
        <f t="shared" si="772"/>
        <v>0.27086281963087083</v>
      </c>
      <c r="K883" s="274">
        <f t="shared" si="773"/>
        <v>0</v>
      </c>
      <c r="L883"/>
      <c r="M883" s="11">
        <v>156</v>
      </c>
      <c r="N883" s="11">
        <v>1</v>
      </c>
      <c r="O883" s="21">
        <f t="shared" si="774"/>
        <v>0.125041534971747</v>
      </c>
      <c r="P883" s="43">
        <f t="shared" si="769"/>
        <v>1.3000258708909192E-2</v>
      </c>
      <c r="Q883" s="141">
        <f t="shared" si="775"/>
        <v>30</v>
      </c>
      <c r="R883" s="43">
        <f t="shared" si="776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20</v>
      </c>
      <c r="D884" s="139"/>
      <c r="E884" s="10">
        <f t="shared" si="768"/>
        <v>0</v>
      </c>
      <c r="F884" s="134">
        <f t="shared" si="770"/>
        <v>3.4729191423102046E-2</v>
      </c>
      <c r="G884" s="8">
        <f>IFERROR(VLOOKUP(B884,EFA!$AC$2:$AD$7,2,0),EFA!$AD$8)</f>
        <v>1.0319245803723991</v>
      </c>
      <c r="H884" s="24">
        <f>LGD!$D$11</f>
        <v>0.6</v>
      </c>
      <c r="I884" s="10">
        <f t="shared" si="771"/>
        <v>0</v>
      </c>
      <c r="J884" s="41">
        <f t="shared" si="772"/>
        <v>0.27086281963087083</v>
      </c>
      <c r="K884" s="274">
        <f t="shared" si="773"/>
        <v>0</v>
      </c>
      <c r="L884"/>
      <c r="M884" s="11">
        <v>156</v>
      </c>
      <c r="N884" s="11">
        <v>1</v>
      </c>
      <c r="O884" s="21">
        <f t="shared" si="774"/>
        <v>0.125041534971747</v>
      </c>
      <c r="P884" s="43">
        <f t="shared" si="769"/>
        <v>1.3000258708909192E-2</v>
      </c>
      <c r="Q884" s="141">
        <f t="shared" si="775"/>
        <v>30</v>
      </c>
      <c r="R884" s="43">
        <f t="shared" si="776"/>
        <v>0.3334564635987412</v>
      </c>
      <c r="S884" s="11">
        <v>126</v>
      </c>
    </row>
    <row r="885" spans="2:19" s="2" customFormat="1" x14ac:dyDescent="0.25">
      <c r="C885" s="70"/>
      <c r="D885" s="69"/>
      <c r="E885" s="69"/>
      <c r="F885" s="121"/>
      <c r="G885" s="123"/>
      <c r="H885" s="124"/>
      <c r="I885" s="69"/>
      <c r="J885" s="117"/>
      <c r="K885" s="69"/>
      <c r="M885" s="70"/>
      <c r="N885" s="70"/>
      <c r="O885" s="121"/>
      <c r="P885" s="125"/>
      <c r="Q885" s="70"/>
      <c r="R885" s="125"/>
      <c r="S885" s="70"/>
    </row>
    <row r="886" spans="2:19" s="2" customFormat="1" x14ac:dyDescent="0.25">
      <c r="B886" t="s">
        <v>68</v>
      </c>
      <c r="C886" s="40" t="s">
        <v>9</v>
      </c>
      <c r="D886" s="40">
        <v>13</v>
      </c>
      <c r="E886" s="44" t="s">
        <v>26</v>
      </c>
      <c r="F886" s="44" t="s">
        <v>39</v>
      </c>
      <c r="G886" s="44" t="s">
        <v>27</v>
      </c>
      <c r="H886" s="44" t="s">
        <v>28</v>
      </c>
      <c r="I886" s="44" t="s">
        <v>29</v>
      </c>
      <c r="J886" s="44" t="s">
        <v>30</v>
      </c>
      <c r="K886" s="42" t="s">
        <v>31</v>
      </c>
      <c r="L886"/>
      <c r="M886" s="42" t="s">
        <v>32</v>
      </c>
      <c r="N886" s="42" t="s">
        <v>33</v>
      </c>
      <c r="O886" s="42" t="s">
        <v>34</v>
      </c>
      <c r="P886" s="42" t="s">
        <v>35</v>
      </c>
      <c r="Q886" s="42" t="s">
        <v>36</v>
      </c>
      <c r="R886" s="42" t="s">
        <v>37</v>
      </c>
      <c r="S886" s="42" t="s">
        <v>38</v>
      </c>
    </row>
    <row r="887" spans="2:19" s="2" customFormat="1" x14ac:dyDescent="0.25">
      <c r="B887" s="16">
        <v>12</v>
      </c>
      <c r="C887" s="11" t="s">
        <v>12</v>
      </c>
      <c r="D887" s="139"/>
      <c r="E887" s="10">
        <f t="shared" ref="E887:E895" si="777">D766*R887</f>
        <v>0</v>
      </c>
      <c r="F887" s="134">
        <f>$O$4-$N$4</f>
        <v>3.1964016832791375E-2</v>
      </c>
      <c r="G887" s="8">
        <f>IFERROR(VLOOKUP(B887,EFA!$AC$2:$AD$7,2,0),EFA!$AD$8)</f>
        <v>1.0319245803723991</v>
      </c>
      <c r="H887" s="24">
        <f>LGD!$D$3</f>
        <v>0</v>
      </c>
      <c r="I887" s="10">
        <f>E887*F887*G887*H887</f>
        <v>0</v>
      </c>
      <c r="J887" s="41">
        <f>1/((1+($O$16/12))^(M887-Q887))</f>
        <v>0.23918036700281942</v>
      </c>
      <c r="K887" s="274">
        <f>I887*J887</f>
        <v>0</v>
      </c>
      <c r="L887"/>
      <c r="M887" s="11">
        <v>156</v>
      </c>
      <c r="N887" s="11">
        <v>1</v>
      </c>
      <c r="O887" s="21">
        <f>$O$16</f>
        <v>0.125041534971747</v>
      </c>
      <c r="P887" s="43">
        <f t="shared" ref="P887:P895" si="778">PMT(O887/12,M887,-N887,0,0)</f>
        <v>1.3000258708909192E-2</v>
      </c>
      <c r="Q887" s="141">
        <f>M887-S887</f>
        <v>18</v>
      </c>
      <c r="R887" s="43">
        <f>PV(O887/12,Q887,-P887,0,0)</f>
        <v>0.21236527472618352</v>
      </c>
      <c r="S887" s="11">
        <v>138</v>
      </c>
    </row>
    <row r="888" spans="2:19" s="2" customFormat="1" x14ac:dyDescent="0.25">
      <c r="B888" s="16">
        <v>12</v>
      </c>
      <c r="C888" s="11" t="s">
        <v>13</v>
      </c>
      <c r="D888" s="139"/>
      <c r="E888" s="10">
        <f t="shared" si="777"/>
        <v>0</v>
      </c>
      <c r="F888" s="134">
        <f t="shared" ref="F888:F895" si="779">$O$4-$N$4</f>
        <v>3.1964016832791375E-2</v>
      </c>
      <c r="G888" s="8">
        <f>IFERROR(VLOOKUP(B888,EFA!$AC$2:$AD$7,2,0),EFA!$AD$8)</f>
        <v>1.0319245803723991</v>
      </c>
      <c r="H888" s="24">
        <f>LGD!$D$4</f>
        <v>0.6</v>
      </c>
      <c r="I888" s="10">
        <f t="shared" ref="I888:I895" si="780">E888*F888*G888*H888</f>
        <v>0</v>
      </c>
      <c r="J888" s="41">
        <f t="shared" ref="J888:J895" si="781">1/((1+($O$16/12))^(M888-Q888))</f>
        <v>0.23918036700281942</v>
      </c>
      <c r="K888" s="274">
        <f t="shared" ref="K888:K895" si="782">I888*J888</f>
        <v>0</v>
      </c>
      <c r="L888"/>
      <c r="M888" s="11">
        <v>156</v>
      </c>
      <c r="N888" s="11">
        <v>1</v>
      </c>
      <c r="O888" s="21">
        <f t="shared" ref="O888:O895" si="783">$O$16</f>
        <v>0.125041534971747</v>
      </c>
      <c r="P888" s="43">
        <f t="shared" si="778"/>
        <v>1.3000258708909192E-2</v>
      </c>
      <c r="Q888" s="141">
        <f t="shared" ref="Q888:Q895" si="784">M888-S888</f>
        <v>18</v>
      </c>
      <c r="R888" s="43">
        <f t="shared" ref="R888:R895" si="785"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14</v>
      </c>
      <c r="D889" s="139"/>
      <c r="E889" s="10">
        <f t="shared" si="777"/>
        <v>0</v>
      </c>
      <c r="F889" s="134">
        <f t="shared" si="779"/>
        <v>3.1964016832791375E-2</v>
      </c>
      <c r="G889" s="8">
        <f>IFERROR(VLOOKUP(B889,EFA!$AC$2:$AD$7,2,0),EFA!$AD$8)</f>
        <v>1.0319245803723991</v>
      </c>
      <c r="H889" s="24">
        <f>LGD!$D$5</f>
        <v>0.10763423667737435</v>
      </c>
      <c r="I889" s="10">
        <f t="shared" si="780"/>
        <v>0</v>
      </c>
      <c r="J889" s="41">
        <f t="shared" si="781"/>
        <v>0.23918036700281942</v>
      </c>
      <c r="K889" s="274">
        <f t="shared" si="782"/>
        <v>0</v>
      </c>
      <c r="L889"/>
      <c r="M889" s="11">
        <v>156</v>
      </c>
      <c r="N889" s="11">
        <v>1</v>
      </c>
      <c r="O889" s="21">
        <f t="shared" si="783"/>
        <v>0.125041534971747</v>
      </c>
      <c r="P889" s="43">
        <f t="shared" si="778"/>
        <v>1.3000258708909192E-2</v>
      </c>
      <c r="Q889" s="141">
        <f t="shared" si="784"/>
        <v>18</v>
      </c>
      <c r="R889" s="43">
        <f t="shared" si="785"/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15</v>
      </c>
      <c r="D890" s="139"/>
      <c r="E890" s="10">
        <f t="shared" si="777"/>
        <v>0</v>
      </c>
      <c r="F890" s="134">
        <f t="shared" si="779"/>
        <v>3.1964016832791375E-2</v>
      </c>
      <c r="G890" s="8">
        <f>IFERROR(VLOOKUP(B890,EFA!$AC$2:$AD$7,2,0),EFA!$AD$8)</f>
        <v>1.0319245803723991</v>
      </c>
      <c r="H890" s="24">
        <f>LGD!$D$6</f>
        <v>0.31756987991080204</v>
      </c>
      <c r="I890" s="10">
        <f t="shared" si="780"/>
        <v>0</v>
      </c>
      <c r="J890" s="41">
        <f t="shared" si="781"/>
        <v>0.23918036700281942</v>
      </c>
      <c r="K890" s="274">
        <f t="shared" si="782"/>
        <v>0</v>
      </c>
      <c r="L890"/>
      <c r="M890" s="11">
        <v>156</v>
      </c>
      <c r="N890" s="11">
        <v>1</v>
      </c>
      <c r="O890" s="21">
        <f t="shared" si="783"/>
        <v>0.125041534971747</v>
      </c>
      <c r="P890" s="43">
        <f t="shared" si="778"/>
        <v>1.3000258708909192E-2</v>
      </c>
      <c r="Q890" s="141">
        <f t="shared" si="784"/>
        <v>18</v>
      </c>
      <c r="R890" s="43">
        <f t="shared" si="785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16</v>
      </c>
      <c r="D891" s="139"/>
      <c r="E891" s="10">
        <f t="shared" si="777"/>
        <v>0</v>
      </c>
      <c r="F891" s="134">
        <f t="shared" si="779"/>
        <v>3.1964016832791375E-2</v>
      </c>
      <c r="G891" s="8">
        <f>IFERROR(VLOOKUP(B891,EFA!$AC$2:$AD$7,2,0),EFA!$AD$8)</f>
        <v>1.0319245803723991</v>
      </c>
      <c r="H891" s="24">
        <f>LGD!$D$7</f>
        <v>0.35327139683478781</v>
      </c>
      <c r="I891" s="10">
        <f t="shared" si="780"/>
        <v>0</v>
      </c>
      <c r="J891" s="41">
        <f t="shared" si="781"/>
        <v>0.23918036700281942</v>
      </c>
      <c r="K891" s="274">
        <f t="shared" si="782"/>
        <v>0</v>
      </c>
      <c r="L891"/>
      <c r="M891" s="11">
        <v>156</v>
      </c>
      <c r="N891" s="11">
        <v>1</v>
      </c>
      <c r="O891" s="21">
        <f t="shared" si="783"/>
        <v>0.125041534971747</v>
      </c>
      <c r="P891" s="43">
        <f t="shared" si="778"/>
        <v>1.3000258708909192E-2</v>
      </c>
      <c r="Q891" s="141">
        <f t="shared" si="784"/>
        <v>18</v>
      </c>
      <c r="R891" s="43">
        <f t="shared" si="785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17</v>
      </c>
      <c r="D892" s="139"/>
      <c r="E892" s="10">
        <f t="shared" si="777"/>
        <v>0</v>
      </c>
      <c r="F892" s="134">
        <f t="shared" si="779"/>
        <v>3.1964016832791375E-2</v>
      </c>
      <c r="G892" s="8">
        <f>IFERROR(VLOOKUP(B892,EFA!$AC$2:$AD$7,2,0),EFA!$AD$8)</f>
        <v>1.0319245803723991</v>
      </c>
      <c r="H892" s="24">
        <f>LGD!$D$8</f>
        <v>4.6364209605119888E-2</v>
      </c>
      <c r="I892" s="10">
        <f t="shared" si="780"/>
        <v>0</v>
      </c>
      <c r="J892" s="41">
        <f t="shared" si="781"/>
        <v>0.23918036700281942</v>
      </c>
      <c r="K892" s="274">
        <f t="shared" si="782"/>
        <v>0</v>
      </c>
      <c r="L892"/>
      <c r="M892" s="11">
        <v>156</v>
      </c>
      <c r="N892" s="11">
        <v>1</v>
      </c>
      <c r="O892" s="21">
        <f t="shared" si="783"/>
        <v>0.125041534971747</v>
      </c>
      <c r="P892" s="43">
        <f t="shared" si="778"/>
        <v>1.3000258708909192E-2</v>
      </c>
      <c r="Q892" s="141">
        <f t="shared" si="784"/>
        <v>18</v>
      </c>
      <c r="R892" s="43">
        <f t="shared" si="785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18</v>
      </c>
      <c r="D893" s="139"/>
      <c r="E893" s="10" t="e">
        <f t="shared" si="777"/>
        <v>#N/A</v>
      </c>
      <c r="F893" s="134">
        <f t="shared" si="779"/>
        <v>3.1964016832791375E-2</v>
      </c>
      <c r="G893" s="8">
        <f>IFERROR(VLOOKUP(B893,EFA!$AC$2:$AD$7,2,0),EFA!$AD$8)</f>
        <v>1.0319245803723991</v>
      </c>
      <c r="H893" s="24">
        <f>LGD!$D$9</f>
        <v>0.5</v>
      </c>
      <c r="I893" s="10" t="e">
        <f t="shared" si="780"/>
        <v>#N/A</v>
      </c>
      <c r="J893" s="41">
        <f t="shared" si="781"/>
        <v>0.23918036700281942</v>
      </c>
      <c r="K893" s="274" t="e">
        <f t="shared" si="782"/>
        <v>#N/A</v>
      </c>
      <c r="L893"/>
      <c r="M893" s="11">
        <v>156</v>
      </c>
      <c r="N893" s="11">
        <v>1</v>
      </c>
      <c r="O893" s="21">
        <f t="shared" si="783"/>
        <v>0.125041534971747</v>
      </c>
      <c r="P893" s="43">
        <f t="shared" si="778"/>
        <v>1.3000258708909192E-2</v>
      </c>
      <c r="Q893" s="141">
        <f t="shared" si="784"/>
        <v>18</v>
      </c>
      <c r="R893" s="43">
        <f t="shared" si="785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19</v>
      </c>
      <c r="D894" s="139"/>
      <c r="E894" s="10">
        <f t="shared" si="777"/>
        <v>0</v>
      </c>
      <c r="F894" s="134">
        <f t="shared" si="779"/>
        <v>3.1964016832791375E-2</v>
      </c>
      <c r="G894" s="8">
        <f>IFERROR(VLOOKUP(B894,EFA!$AC$2:$AD$7,2,0),EFA!$AD$8)</f>
        <v>1.0319245803723991</v>
      </c>
      <c r="H894" s="24">
        <f>LGD!$D$10</f>
        <v>0.4</v>
      </c>
      <c r="I894" s="10">
        <f t="shared" si="780"/>
        <v>0</v>
      </c>
      <c r="J894" s="41">
        <f t="shared" si="781"/>
        <v>0.23918036700281942</v>
      </c>
      <c r="K894" s="274">
        <f t="shared" si="782"/>
        <v>0</v>
      </c>
      <c r="L894"/>
      <c r="M894" s="11">
        <v>156</v>
      </c>
      <c r="N894" s="11">
        <v>1</v>
      </c>
      <c r="O894" s="21">
        <f t="shared" si="783"/>
        <v>0.125041534971747</v>
      </c>
      <c r="P894" s="43">
        <f t="shared" si="778"/>
        <v>1.3000258708909192E-2</v>
      </c>
      <c r="Q894" s="141">
        <f t="shared" si="784"/>
        <v>18</v>
      </c>
      <c r="R894" s="43">
        <f t="shared" si="785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20</v>
      </c>
      <c r="D895" s="139"/>
      <c r="E895" s="10">
        <f t="shared" si="777"/>
        <v>0</v>
      </c>
      <c r="F895" s="134">
        <f t="shared" si="779"/>
        <v>3.1964016832791375E-2</v>
      </c>
      <c r="G895" s="8">
        <f>IFERROR(VLOOKUP(B895,EFA!$AC$2:$AD$7,2,0),EFA!$AD$8)</f>
        <v>1.0319245803723991</v>
      </c>
      <c r="H895" s="24">
        <f>LGD!$D$11</f>
        <v>0.6</v>
      </c>
      <c r="I895" s="10">
        <f t="shared" si="780"/>
        <v>0</v>
      </c>
      <c r="J895" s="41">
        <f t="shared" si="781"/>
        <v>0.23918036700281942</v>
      </c>
      <c r="K895" s="274">
        <f t="shared" si="782"/>
        <v>0</v>
      </c>
      <c r="L895"/>
      <c r="M895" s="11">
        <v>156</v>
      </c>
      <c r="N895" s="11">
        <v>1</v>
      </c>
      <c r="O895" s="21">
        <f t="shared" si="783"/>
        <v>0.125041534971747</v>
      </c>
      <c r="P895" s="43">
        <f t="shared" si="778"/>
        <v>1.3000258708909192E-2</v>
      </c>
      <c r="Q895" s="141">
        <f t="shared" si="784"/>
        <v>18</v>
      </c>
      <c r="R895" s="43">
        <f t="shared" si="785"/>
        <v>0.21236527472618352</v>
      </c>
      <c r="S895" s="11">
        <v>138</v>
      </c>
    </row>
    <row r="896" spans="2:19" s="2" customFormat="1" x14ac:dyDescent="0.25">
      <c r="C896" s="70"/>
      <c r="D896" s="69"/>
      <c r="E896" s="69"/>
      <c r="F896" s="121"/>
      <c r="G896" s="123"/>
      <c r="H896" s="124"/>
      <c r="I896" s="69"/>
      <c r="J896" s="117"/>
      <c r="K896" s="69"/>
      <c r="M896" s="70"/>
      <c r="N896" s="70"/>
      <c r="O896" s="121"/>
      <c r="P896" s="125"/>
      <c r="Q896" s="70"/>
      <c r="R896" s="125"/>
      <c r="S896" s="70"/>
    </row>
    <row r="897" spans="2:19" s="2" customFormat="1" x14ac:dyDescent="0.25">
      <c r="B897" t="s">
        <v>68</v>
      </c>
      <c r="C897" s="40" t="s">
        <v>9</v>
      </c>
      <c r="D897" s="40">
        <v>13</v>
      </c>
      <c r="E897" s="44" t="s">
        <v>26</v>
      </c>
      <c r="F897" s="44" t="s">
        <v>39</v>
      </c>
      <c r="G897" s="44" t="s">
        <v>27</v>
      </c>
      <c r="H897" s="44" t="s">
        <v>28</v>
      </c>
      <c r="I897" s="44" t="s">
        <v>29</v>
      </c>
      <c r="J897" s="44" t="s">
        <v>30</v>
      </c>
      <c r="K897" s="42" t="s">
        <v>31</v>
      </c>
      <c r="L897"/>
      <c r="M897" s="42" t="s">
        <v>32</v>
      </c>
      <c r="N897" s="42" t="s">
        <v>33</v>
      </c>
      <c r="O897" s="42" t="s">
        <v>34</v>
      </c>
      <c r="P897" s="42" t="s">
        <v>35</v>
      </c>
      <c r="Q897" s="42" t="s">
        <v>36</v>
      </c>
      <c r="R897" s="42" t="s">
        <v>37</v>
      </c>
      <c r="S897" s="42" t="s">
        <v>38</v>
      </c>
    </row>
    <row r="898" spans="2:19" s="2" customFormat="1" x14ac:dyDescent="0.25">
      <c r="B898" s="16">
        <v>13</v>
      </c>
      <c r="C898" s="11" t="s">
        <v>12</v>
      </c>
      <c r="D898" s="139"/>
      <c r="E898" s="10">
        <f t="shared" ref="E898:E906" si="786">D766*R898</f>
        <v>0</v>
      </c>
      <c r="F898" s="134">
        <f t="shared" ref="F898:F905" si="787">$P$4-$O$4</f>
        <v>2.9419008339115149E-2</v>
      </c>
      <c r="G898" s="8">
        <f>IFERROR(VLOOKUP(B898,EFA!$AC$2:$AD$7,2,0),EFA!$AD$8)</f>
        <v>1.0319245803723991</v>
      </c>
      <c r="H898" s="24">
        <f>LGD!$D$3</f>
        <v>0</v>
      </c>
      <c r="I898" s="10">
        <f>E898*F898*G898*H898</f>
        <v>0</v>
      </c>
      <c r="J898" s="41">
        <f>1/((1+($O$16/12))^(M898-Q898))</f>
        <v>0.21120376741837385</v>
      </c>
      <c r="K898" s="274">
        <f>I898*J898</f>
        <v>0</v>
      </c>
      <c r="L898"/>
      <c r="M898" s="11">
        <v>156</v>
      </c>
      <c r="N898" s="11">
        <v>1</v>
      </c>
      <c r="O898" s="21">
        <f>$O$16</f>
        <v>0.125041534971747</v>
      </c>
      <c r="P898" s="43">
        <f t="shared" ref="P898:P906" si="788">PMT(O898/12,M898,-N898,0,0)</f>
        <v>1.3000258708909192E-2</v>
      </c>
      <c r="Q898" s="141">
        <f>M898-S898</f>
        <v>6</v>
      </c>
      <c r="R898" s="43">
        <f>PV(O898/12,Q898,-P898,0,0)</f>
        <v>7.5234032469628592E-2</v>
      </c>
      <c r="S898" s="11">
        <v>150</v>
      </c>
    </row>
    <row r="899" spans="2:19" s="2" customFormat="1" x14ac:dyDescent="0.25">
      <c r="B899" s="16">
        <v>13</v>
      </c>
      <c r="C899" s="11" t="s">
        <v>13</v>
      </c>
      <c r="D899" s="139"/>
      <c r="E899" s="10">
        <f t="shared" si="786"/>
        <v>0</v>
      </c>
      <c r="F899" s="134">
        <f t="shared" si="787"/>
        <v>2.9419008339115149E-2</v>
      </c>
      <c r="G899" s="8">
        <f>IFERROR(VLOOKUP(B899,EFA!$AC$2:$AD$7,2,0),EFA!$AD$8)</f>
        <v>1.0319245803723991</v>
      </c>
      <c r="H899" s="24">
        <f>LGD!$D$4</f>
        <v>0.6</v>
      </c>
      <c r="I899" s="10">
        <f t="shared" ref="I899:I906" si="789">E899*F899*G899*H899</f>
        <v>0</v>
      </c>
      <c r="J899" s="41">
        <f t="shared" ref="J899:J906" si="790">1/((1+($O$16/12))^(M899-Q899))</f>
        <v>0.21120376741837385</v>
      </c>
      <c r="K899" s="274">
        <f t="shared" ref="K899:K906" si="791">I899*J899</f>
        <v>0</v>
      </c>
      <c r="L899"/>
      <c r="M899" s="11">
        <v>156</v>
      </c>
      <c r="N899" s="11">
        <v>1</v>
      </c>
      <c r="O899" s="21">
        <f t="shared" ref="O899:O906" si="792">$O$16</f>
        <v>0.125041534971747</v>
      </c>
      <c r="P899" s="43">
        <f t="shared" si="788"/>
        <v>1.3000258708909192E-2</v>
      </c>
      <c r="Q899" s="141">
        <f t="shared" ref="Q899:Q906" si="793">M899-S899</f>
        <v>6</v>
      </c>
      <c r="R899" s="43">
        <f t="shared" ref="R899:R906" si="794"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14</v>
      </c>
      <c r="D900" s="139"/>
      <c r="E900" s="10">
        <f t="shared" si="786"/>
        <v>0</v>
      </c>
      <c r="F900" s="134">
        <f t="shared" si="787"/>
        <v>2.9419008339115149E-2</v>
      </c>
      <c r="G900" s="8">
        <f>IFERROR(VLOOKUP(B900,EFA!$AC$2:$AD$7,2,0),EFA!$AD$8)</f>
        <v>1.0319245803723991</v>
      </c>
      <c r="H900" s="24">
        <f>LGD!$D$5</f>
        <v>0.10763423667737435</v>
      </c>
      <c r="I900" s="10">
        <f t="shared" si="789"/>
        <v>0</v>
      </c>
      <c r="J900" s="41">
        <f t="shared" si="790"/>
        <v>0.21120376741837385</v>
      </c>
      <c r="K900" s="274">
        <f t="shared" si="791"/>
        <v>0</v>
      </c>
      <c r="L900"/>
      <c r="M900" s="11">
        <v>156</v>
      </c>
      <c r="N900" s="11">
        <v>1</v>
      </c>
      <c r="O900" s="21">
        <f t="shared" si="792"/>
        <v>0.125041534971747</v>
      </c>
      <c r="P900" s="43">
        <f t="shared" si="788"/>
        <v>1.3000258708909192E-2</v>
      </c>
      <c r="Q900" s="141">
        <f t="shared" si="793"/>
        <v>6</v>
      </c>
      <c r="R900" s="43">
        <f t="shared" si="794"/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15</v>
      </c>
      <c r="D901" s="139"/>
      <c r="E901" s="10">
        <f t="shared" si="786"/>
        <v>0</v>
      </c>
      <c r="F901" s="134">
        <f t="shared" si="787"/>
        <v>2.9419008339115149E-2</v>
      </c>
      <c r="G901" s="8">
        <f>IFERROR(VLOOKUP(B901,EFA!$AC$2:$AD$7,2,0),EFA!$AD$8)</f>
        <v>1.0319245803723991</v>
      </c>
      <c r="H901" s="24">
        <f>LGD!$D$6</f>
        <v>0.31756987991080204</v>
      </c>
      <c r="I901" s="10">
        <f t="shared" si="789"/>
        <v>0</v>
      </c>
      <c r="J901" s="41">
        <f t="shared" si="790"/>
        <v>0.21120376741837385</v>
      </c>
      <c r="K901" s="274">
        <f t="shared" si="791"/>
        <v>0</v>
      </c>
      <c r="L901"/>
      <c r="M901" s="11">
        <v>156</v>
      </c>
      <c r="N901" s="11">
        <v>1</v>
      </c>
      <c r="O901" s="21">
        <f t="shared" si="792"/>
        <v>0.125041534971747</v>
      </c>
      <c r="P901" s="43">
        <f t="shared" si="788"/>
        <v>1.3000258708909192E-2</v>
      </c>
      <c r="Q901" s="141">
        <f t="shared" si="793"/>
        <v>6</v>
      </c>
      <c r="R901" s="43">
        <f t="shared" si="794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16</v>
      </c>
      <c r="D902" s="139"/>
      <c r="E902" s="10">
        <f t="shared" si="786"/>
        <v>0</v>
      </c>
      <c r="F902" s="134">
        <f t="shared" si="787"/>
        <v>2.9419008339115149E-2</v>
      </c>
      <c r="G902" s="8">
        <f>IFERROR(VLOOKUP(B902,EFA!$AC$2:$AD$7,2,0),EFA!$AD$8)</f>
        <v>1.0319245803723991</v>
      </c>
      <c r="H902" s="24">
        <f>LGD!$D$7</f>
        <v>0.35327139683478781</v>
      </c>
      <c r="I902" s="10">
        <f t="shared" si="789"/>
        <v>0</v>
      </c>
      <c r="J902" s="41">
        <f t="shared" si="790"/>
        <v>0.21120376741837385</v>
      </c>
      <c r="K902" s="274">
        <f t="shared" si="791"/>
        <v>0</v>
      </c>
      <c r="L902"/>
      <c r="M902" s="11">
        <v>156</v>
      </c>
      <c r="N902" s="11">
        <v>1</v>
      </c>
      <c r="O902" s="21">
        <f t="shared" si="792"/>
        <v>0.125041534971747</v>
      </c>
      <c r="P902" s="43">
        <f t="shared" si="788"/>
        <v>1.3000258708909192E-2</v>
      </c>
      <c r="Q902" s="141">
        <f t="shared" si="793"/>
        <v>6</v>
      </c>
      <c r="R902" s="43">
        <f t="shared" si="794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17</v>
      </c>
      <c r="D903" s="139"/>
      <c r="E903" s="10">
        <f t="shared" si="786"/>
        <v>0</v>
      </c>
      <c r="F903" s="134">
        <f t="shared" si="787"/>
        <v>2.9419008339115149E-2</v>
      </c>
      <c r="G903" s="8">
        <f>IFERROR(VLOOKUP(B903,EFA!$AC$2:$AD$7,2,0),EFA!$AD$8)</f>
        <v>1.0319245803723991</v>
      </c>
      <c r="H903" s="24">
        <f>LGD!$D$8</f>
        <v>4.6364209605119888E-2</v>
      </c>
      <c r="I903" s="10">
        <f t="shared" si="789"/>
        <v>0</v>
      </c>
      <c r="J903" s="41">
        <f t="shared" si="790"/>
        <v>0.21120376741837385</v>
      </c>
      <c r="K903" s="274">
        <f t="shared" si="791"/>
        <v>0</v>
      </c>
      <c r="L903"/>
      <c r="M903" s="11">
        <v>156</v>
      </c>
      <c r="N903" s="11">
        <v>1</v>
      </c>
      <c r="O903" s="21">
        <f t="shared" si="792"/>
        <v>0.125041534971747</v>
      </c>
      <c r="P903" s="43">
        <f t="shared" si="788"/>
        <v>1.3000258708909192E-2</v>
      </c>
      <c r="Q903" s="141">
        <f t="shared" si="793"/>
        <v>6</v>
      </c>
      <c r="R903" s="43">
        <f t="shared" si="794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18</v>
      </c>
      <c r="D904" s="139"/>
      <c r="E904" s="10" t="e">
        <f t="shared" si="786"/>
        <v>#N/A</v>
      </c>
      <c r="F904" s="134">
        <f t="shared" si="787"/>
        <v>2.9419008339115149E-2</v>
      </c>
      <c r="G904" s="8">
        <f>IFERROR(VLOOKUP(B904,EFA!$AC$2:$AD$7,2,0),EFA!$AD$8)</f>
        <v>1.0319245803723991</v>
      </c>
      <c r="H904" s="24">
        <f>LGD!$D$9</f>
        <v>0.5</v>
      </c>
      <c r="I904" s="10" t="e">
        <f t="shared" si="789"/>
        <v>#N/A</v>
      </c>
      <c r="J904" s="41">
        <f t="shared" si="790"/>
        <v>0.21120376741837385</v>
      </c>
      <c r="K904" s="274" t="e">
        <f t="shared" si="791"/>
        <v>#N/A</v>
      </c>
      <c r="L904"/>
      <c r="M904" s="11">
        <v>156</v>
      </c>
      <c r="N904" s="11">
        <v>1</v>
      </c>
      <c r="O904" s="21">
        <f t="shared" si="792"/>
        <v>0.125041534971747</v>
      </c>
      <c r="P904" s="43">
        <f t="shared" si="788"/>
        <v>1.3000258708909192E-2</v>
      </c>
      <c r="Q904" s="141">
        <f t="shared" si="793"/>
        <v>6</v>
      </c>
      <c r="R904" s="43">
        <f t="shared" si="794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19</v>
      </c>
      <c r="D905" s="139"/>
      <c r="E905" s="10">
        <f t="shared" si="786"/>
        <v>0</v>
      </c>
      <c r="F905" s="134">
        <f t="shared" si="787"/>
        <v>2.9419008339115149E-2</v>
      </c>
      <c r="G905" s="8">
        <f>IFERROR(VLOOKUP(B905,EFA!$AC$2:$AD$7,2,0),EFA!$AD$8)</f>
        <v>1.0319245803723991</v>
      </c>
      <c r="H905" s="24">
        <f>LGD!$D$10</f>
        <v>0.4</v>
      </c>
      <c r="I905" s="10">
        <f t="shared" si="789"/>
        <v>0</v>
      </c>
      <c r="J905" s="41">
        <f t="shared" si="790"/>
        <v>0.21120376741837385</v>
      </c>
      <c r="K905" s="274">
        <f t="shared" si="791"/>
        <v>0</v>
      </c>
      <c r="L905"/>
      <c r="M905" s="11">
        <v>156</v>
      </c>
      <c r="N905" s="11">
        <v>1</v>
      </c>
      <c r="O905" s="21">
        <f t="shared" si="792"/>
        <v>0.125041534971747</v>
      </c>
      <c r="P905" s="43">
        <f t="shared" si="788"/>
        <v>1.3000258708909192E-2</v>
      </c>
      <c r="Q905" s="141">
        <f t="shared" si="793"/>
        <v>6</v>
      </c>
      <c r="R905" s="43">
        <f t="shared" si="794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20</v>
      </c>
      <c r="D906" s="139"/>
      <c r="E906" s="10">
        <f t="shared" si="786"/>
        <v>0</v>
      </c>
      <c r="F906" s="134">
        <f>$P$4-$O$4</f>
        <v>2.9419008339115149E-2</v>
      </c>
      <c r="G906" s="8">
        <f>IFERROR(VLOOKUP(B906,EFA!$AC$2:$AD$7,2,0),EFA!$AD$8)</f>
        <v>1.0319245803723991</v>
      </c>
      <c r="H906" s="24">
        <f>LGD!$D$11</f>
        <v>0.6</v>
      </c>
      <c r="I906" s="10">
        <f t="shared" si="789"/>
        <v>0</v>
      </c>
      <c r="J906" s="41">
        <f t="shared" si="790"/>
        <v>0.21120376741837385</v>
      </c>
      <c r="K906" s="274">
        <f t="shared" si="791"/>
        <v>0</v>
      </c>
      <c r="L906"/>
      <c r="M906" s="11">
        <v>156</v>
      </c>
      <c r="N906" s="11">
        <v>1</v>
      </c>
      <c r="O906" s="21">
        <f t="shared" si="792"/>
        <v>0.125041534971747</v>
      </c>
      <c r="P906" s="43">
        <f t="shared" si="788"/>
        <v>1.3000258708909192E-2</v>
      </c>
      <c r="Q906" s="141">
        <f t="shared" si="793"/>
        <v>6</v>
      </c>
      <c r="R906" s="43">
        <f t="shared" si="794"/>
        <v>7.5234032469628592E-2</v>
      </c>
      <c r="S906" s="11">
        <v>150</v>
      </c>
    </row>
    <row r="907" spans="2:19" s="249" customFormat="1" x14ac:dyDescent="0.25">
      <c r="D907" s="252"/>
      <c r="E907" s="252"/>
      <c r="F907" s="250"/>
      <c r="G907" s="253"/>
      <c r="H907" s="254"/>
      <c r="I907" s="252"/>
      <c r="J907" s="255"/>
      <c r="K907" s="252"/>
    </row>
    <row r="908" spans="2:19" s="2" customFormat="1" x14ac:dyDescent="0.25">
      <c r="B908" t="s">
        <v>68</v>
      </c>
      <c r="C908" s="40" t="s">
        <v>9</v>
      </c>
      <c r="D908" s="40">
        <v>15</v>
      </c>
      <c r="E908" s="44" t="s">
        <v>26</v>
      </c>
      <c r="F908" s="44" t="s">
        <v>39</v>
      </c>
      <c r="G908" s="44" t="s">
        <v>27</v>
      </c>
      <c r="H908" s="44" t="s">
        <v>28</v>
      </c>
      <c r="I908" s="44" t="s">
        <v>29</v>
      </c>
      <c r="J908" s="44" t="s">
        <v>30</v>
      </c>
      <c r="K908" s="42" t="s">
        <v>31</v>
      </c>
      <c r="L908"/>
      <c r="M908" s="42" t="s">
        <v>32</v>
      </c>
      <c r="N908" s="42" t="s">
        <v>33</v>
      </c>
      <c r="O908" s="42" t="s">
        <v>34</v>
      </c>
      <c r="P908" s="42" t="s">
        <v>35</v>
      </c>
      <c r="Q908" s="42" t="s">
        <v>36</v>
      </c>
      <c r="R908" s="42" t="s">
        <v>37</v>
      </c>
      <c r="S908" s="42" t="s">
        <v>38</v>
      </c>
    </row>
    <row r="909" spans="2:19" s="2" customFormat="1" x14ac:dyDescent="0.25">
      <c r="B909" s="16">
        <v>1</v>
      </c>
      <c r="C909" s="11" t="s">
        <v>12</v>
      </c>
      <c r="D909" s="138">
        <f>'0 days'!$K$19+'0-30 days'!$K$19+'31-60 days'!$K$19</f>
        <v>0</v>
      </c>
      <c r="E909" s="10">
        <f t="shared" ref="E909:E917" si="795">D909*R909</f>
        <v>0</v>
      </c>
      <c r="F909" s="134">
        <f>$D$4</f>
        <v>7.9621047222867447E-2</v>
      </c>
      <c r="G909" s="8">
        <f>IFERROR(VLOOKUP(B909,EFA!$AC$2:$AD$7,2,0),EFA!$AD$8)</f>
        <v>1.1479621662027979</v>
      </c>
      <c r="H909" s="24">
        <f>LGD!$D$3</f>
        <v>0</v>
      </c>
      <c r="I909" s="10">
        <f>E909*F909*G909*H909</f>
        <v>0</v>
      </c>
      <c r="J909" s="41">
        <f>1/((1+($O$16/12))^(M909-Q909))</f>
        <v>0.93969748915028861</v>
      </c>
      <c r="K909" s="274">
        <f>I909*J909</f>
        <v>0</v>
      </c>
      <c r="L909"/>
      <c r="M909" s="11">
        <f>12*15</f>
        <v>180</v>
      </c>
      <c r="N909" s="11">
        <v>1</v>
      </c>
      <c r="O909" s="21">
        <f>$O$16</f>
        <v>0.125041534971747</v>
      </c>
      <c r="P909" s="43">
        <f t="shared" ref="P909:P917" si="796">PMT(O909/12,M909,-N909,0,0)</f>
        <v>1.2327923937254265E-2</v>
      </c>
      <c r="Q909" s="141">
        <f>M909-S909</f>
        <v>174</v>
      </c>
      <c r="R909" s="43">
        <f>PV(O909/12,Q909,-P909,0,0)</f>
        <v>0.98825085623664122</v>
      </c>
      <c r="S909" s="11">
        <v>6</v>
      </c>
    </row>
    <row r="910" spans="2:19" s="2" customFormat="1" x14ac:dyDescent="0.25">
      <c r="B910" s="16">
        <v>1</v>
      </c>
      <c r="C910" s="11" t="s">
        <v>13</v>
      </c>
      <c r="D910" s="138">
        <f>'0 days'!$J$19+'0-30 days'!$J$19+'31-60 days'!$J$19</f>
        <v>0</v>
      </c>
      <c r="E910" s="10">
        <f t="shared" si="795"/>
        <v>0</v>
      </c>
      <c r="F910" s="134">
        <f t="shared" ref="F910:F917" si="797">$D$4</f>
        <v>7.9621047222867447E-2</v>
      </c>
      <c r="G910" s="8">
        <f>IFERROR(VLOOKUP(B910,EFA!$AC$2:$AD$7,2,0),EFA!$AD$8)</f>
        <v>1.1479621662027979</v>
      </c>
      <c r="H910" s="24">
        <f>LGD!$D$4</f>
        <v>0.6</v>
      </c>
      <c r="I910" s="10">
        <f t="shared" ref="I910:I917" si="798">E910*F910*G910*H910</f>
        <v>0</v>
      </c>
      <c r="J910" s="41">
        <f t="shared" ref="J910:J917" si="799">1/((1+($O$16/12))^(M910-Q910))</f>
        <v>0.93969748915028861</v>
      </c>
      <c r="K910" s="274">
        <f t="shared" ref="K910:K917" si="800">I910*J910</f>
        <v>0</v>
      </c>
      <c r="L910"/>
      <c r="M910" s="11">
        <f t="shared" ref="M910:M917" si="801">12*15</f>
        <v>180</v>
      </c>
      <c r="N910" s="11">
        <v>1</v>
      </c>
      <c r="O910" s="21">
        <f t="shared" ref="O910:O917" si="802">$O$16</f>
        <v>0.125041534971747</v>
      </c>
      <c r="P910" s="43">
        <f t="shared" si="796"/>
        <v>1.2327923937254265E-2</v>
      </c>
      <c r="Q910" s="141">
        <f t="shared" ref="Q910:Q917" si="803">M910-S910</f>
        <v>174</v>
      </c>
      <c r="R910" s="43">
        <f t="shared" ref="R910:R917" si="804">PV(O910/12,Q910,-P910,0,0)</f>
        <v>0.98825085623664122</v>
      </c>
      <c r="S910" s="11">
        <v>6</v>
      </c>
    </row>
    <row r="911" spans="2:19" s="2" customFormat="1" x14ac:dyDescent="0.25">
      <c r="B911" s="16">
        <v>1</v>
      </c>
      <c r="C911" s="11" t="s">
        <v>14</v>
      </c>
      <c r="D911" s="138">
        <f>'0 days'!$I$19+'0-30 days'!$I$19+'31-60 days'!$I$19</f>
        <v>0</v>
      </c>
      <c r="E911" s="10">
        <f t="shared" si="795"/>
        <v>0</v>
      </c>
      <c r="F911" s="134">
        <f t="shared" si="797"/>
        <v>7.9621047222867447E-2</v>
      </c>
      <c r="G911" s="8">
        <f>IFERROR(VLOOKUP(B911,EFA!$AC$2:$AD$7,2,0),EFA!$AD$8)</f>
        <v>1.1479621662027979</v>
      </c>
      <c r="H911" s="24">
        <f>LGD!$D$5</f>
        <v>0.10763423667737435</v>
      </c>
      <c r="I911" s="10">
        <f t="shared" si="798"/>
        <v>0</v>
      </c>
      <c r="J911" s="41">
        <f t="shared" si="799"/>
        <v>0.93969748915028861</v>
      </c>
      <c r="K911" s="274">
        <f t="shared" si="800"/>
        <v>0</v>
      </c>
      <c r="L911"/>
      <c r="M911" s="11">
        <f t="shared" si="801"/>
        <v>180</v>
      </c>
      <c r="N911" s="11">
        <v>1</v>
      </c>
      <c r="O911" s="21">
        <f t="shared" si="802"/>
        <v>0.125041534971747</v>
      </c>
      <c r="P911" s="43">
        <f t="shared" si="796"/>
        <v>1.2327923937254265E-2</v>
      </c>
      <c r="Q911" s="141">
        <f t="shared" si="803"/>
        <v>174</v>
      </c>
      <c r="R911" s="43">
        <f t="shared" si="804"/>
        <v>0.98825085623664122</v>
      </c>
      <c r="S911" s="11">
        <v>6</v>
      </c>
    </row>
    <row r="912" spans="2:19" s="2" customFormat="1" x14ac:dyDescent="0.25">
      <c r="B912" s="16">
        <v>1</v>
      </c>
      <c r="C912" s="11" t="s">
        <v>15</v>
      </c>
      <c r="D912" s="138">
        <f>'0 days'!$G$19+'0-30 days'!$G$19+'31-60 days'!$G$19</f>
        <v>0</v>
      </c>
      <c r="E912" s="10">
        <f t="shared" si="795"/>
        <v>0</v>
      </c>
      <c r="F912" s="134">
        <f t="shared" si="797"/>
        <v>7.9621047222867447E-2</v>
      </c>
      <c r="G912" s="8">
        <f>IFERROR(VLOOKUP(B912,EFA!$AC$2:$AD$7,2,0),EFA!$AD$8)</f>
        <v>1.1479621662027979</v>
      </c>
      <c r="H912" s="24">
        <f>LGD!$D$6</f>
        <v>0.31756987991080204</v>
      </c>
      <c r="I912" s="10">
        <f t="shared" si="798"/>
        <v>0</v>
      </c>
      <c r="J912" s="41">
        <f t="shared" si="799"/>
        <v>0.93969748915028861</v>
      </c>
      <c r="K912" s="274">
        <f t="shared" si="800"/>
        <v>0</v>
      </c>
      <c r="L912"/>
      <c r="M912" s="11">
        <f t="shared" si="801"/>
        <v>180</v>
      </c>
      <c r="N912" s="11">
        <v>1</v>
      </c>
      <c r="O912" s="21">
        <f t="shared" si="802"/>
        <v>0.125041534971747</v>
      </c>
      <c r="P912" s="43">
        <f t="shared" si="796"/>
        <v>1.2327923937254265E-2</v>
      </c>
      <c r="Q912" s="141">
        <f t="shared" si="803"/>
        <v>174</v>
      </c>
      <c r="R912" s="43">
        <f t="shared" si="804"/>
        <v>0.98825085623664122</v>
      </c>
      <c r="S912" s="11">
        <v>6</v>
      </c>
    </row>
    <row r="913" spans="2:19" s="2" customFormat="1" x14ac:dyDescent="0.25">
      <c r="B913" s="16">
        <v>1</v>
      </c>
      <c r="C913" s="11" t="s">
        <v>16</v>
      </c>
      <c r="D913" s="138">
        <f>'0 days'!$H$19+'0-30 days'!$H$19+'31-60 days'!$H$19</f>
        <v>0</v>
      </c>
      <c r="E913" s="10">
        <f t="shared" si="795"/>
        <v>0</v>
      </c>
      <c r="F913" s="134">
        <f t="shared" si="797"/>
        <v>7.9621047222867447E-2</v>
      </c>
      <c r="G913" s="8">
        <f>IFERROR(VLOOKUP(B913,EFA!$AC$2:$AD$7,2,0),EFA!$AD$8)</f>
        <v>1.1479621662027979</v>
      </c>
      <c r="H913" s="24">
        <f>LGD!$D$7</f>
        <v>0.35327139683478781</v>
      </c>
      <c r="I913" s="10">
        <f t="shared" si="798"/>
        <v>0</v>
      </c>
      <c r="J913" s="41">
        <f t="shared" si="799"/>
        <v>0.93969748915028861</v>
      </c>
      <c r="K913" s="274">
        <f t="shared" si="800"/>
        <v>0</v>
      </c>
      <c r="L913"/>
      <c r="M913" s="11">
        <f t="shared" si="801"/>
        <v>180</v>
      </c>
      <c r="N913" s="11">
        <v>1</v>
      </c>
      <c r="O913" s="21">
        <f t="shared" si="802"/>
        <v>0.125041534971747</v>
      </c>
      <c r="P913" s="43">
        <f t="shared" si="796"/>
        <v>1.2327923937254265E-2</v>
      </c>
      <c r="Q913" s="141">
        <f t="shared" si="803"/>
        <v>174</v>
      </c>
      <c r="R913" s="43">
        <f t="shared" si="804"/>
        <v>0.98825085623664122</v>
      </c>
      <c r="S913" s="11">
        <v>6</v>
      </c>
    </row>
    <row r="914" spans="2:19" s="2" customFormat="1" x14ac:dyDescent="0.25">
      <c r="B914" s="16">
        <v>1</v>
      </c>
      <c r="C914" s="11" t="s">
        <v>17</v>
      </c>
      <c r="D914" s="138">
        <f>'0 days'!$C$19+'0-30 days'!$C$19+'31-60 days'!$C$19</f>
        <v>0</v>
      </c>
      <c r="E914" s="10">
        <f t="shared" si="795"/>
        <v>0</v>
      </c>
      <c r="F914" s="134">
        <f t="shared" si="797"/>
        <v>7.9621047222867447E-2</v>
      </c>
      <c r="G914" s="8">
        <f>IFERROR(VLOOKUP(B914,EFA!$AC$2:$AD$7,2,0),EFA!$AD$8)</f>
        <v>1.1479621662027979</v>
      </c>
      <c r="H914" s="24">
        <f>LGD!$D$8</f>
        <v>4.6364209605119888E-2</v>
      </c>
      <c r="I914" s="10">
        <f t="shared" si="798"/>
        <v>0</v>
      </c>
      <c r="J914" s="41">
        <f t="shared" si="799"/>
        <v>0.93969748915028861</v>
      </c>
      <c r="K914" s="274">
        <f t="shared" si="800"/>
        <v>0</v>
      </c>
      <c r="L914"/>
      <c r="M914" s="11">
        <f t="shared" si="801"/>
        <v>180</v>
      </c>
      <c r="N914" s="11">
        <v>1</v>
      </c>
      <c r="O914" s="21">
        <f t="shared" si="802"/>
        <v>0.125041534971747</v>
      </c>
      <c r="P914" s="43">
        <f t="shared" si="796"/>
        <v>1.2327923937254265E-2</v>
      </c>
      <c r="Q914" s="141">
        <f t="shared" si="803"/>
        <v>174</v>
      </c>
      <c r="R914" s="43">
        <f t="shared" si="804"/>
        <v>0.98825085623664122</v>
      </c>
      <c r="S914" s="11">
        <v>6</v>
      </c>
    </row>
    <row r="915" spans="2:19" s="2" customFormat="1" x14ac:dyDescent="0.25">
      <c r="B915" s="16">
        <v>1</v>
      </c>
      <c r="C915" s="11" t="s">
        <v>18</v>
      </c>
      <c r="D915" s="138" t="e">
        <f>'0 days'!$F$19+'0-30 days'!$F$19+'31-60 days'!$F$19</f>
        <v>#N/A</v>
      </c>
      <c r="E915" s="10" t="e">
        <f t="shared" si="795"/>
        <v>#N/A</v>
      </c>
      <c r="F915" s="134">
        <f t="shared" si="797"/>
        <v>7.9621047222867447E-2</v>
      </c>
      <c r="G915" s="8">
        <f>IFERROR(VLOOKUP(B915,EFA!$AC$2:$AD$7,2,0),EFA!$AD$8)</f>
        <v>1.1479621662027979</v>
      </c>
      <c r="H915" s="24">
        <f>LGD!$D$9</f>
        <v>0.5</v>
      </c>
      <c r="I915" s="10" t="e">
        <f t="shared" si="798"/>
        <v>#N/A</v>
      </c>
      <c r="J915" s="41">
        <f t="shared" si="799"/>
        <v>0.93969748915028861</v>
      </c>
      <c r="K915" s="274" t="e">
        <f t="shared" si="800"/>
        <v>#N/A</v>
      </c>
      <c r="L915"/>
      <c r="M915" s="11">
        <f t="shared" si="801"/>
        <v>180</v>
      </c>
      <c r="N915" s="11">
        <v>1</v>
      </c>
      <c r="O915" s="21">
        <f t="shared" si="802"/>
        <v>0.125041534971747</v>
      </c>
      <c r="P915" s="43">
        <f t="shared" si="796"/>
        <v>1.2327923937254265E-2</v>
      </c>
      <c r="Q915" s="141">
        <f t="shared" si="803"/>
        <v>174</v>
      </c>
      <c r="R915" s="43">
        <f t="shared" si="804"/>
        <v>0.98825085623664122</v>
      </c>
      <c r="S915" s="11">
        <v>6</v>
      </c>
    </row>
    <row r="916" spans="2:19" s="2" customFormat="1" x14ac:dyDescent="0.25">
      <c r="B916" s="16">
        <v>1</v>
      </c>
      <c r="C916" s="11" t="s">
        <v>19</v>
      </c>
      <c r="D916" s="138">
        <f>'0 days'!$E$19+'0-30 days'!$E$19+'31-60 days'!$E$19</f>
        <v>0</v>
      </c>
      <c r="E916" s="10">
        <f t="shared" si="795"/>
        <v>0</v>
      </c>
      <c r="F916" s="134">
        <f t="shared" si="797"/>
        <v>7.9621047222867447E-2</v>
      </c>
      <c r="G916" s="8">
        <f>IFERROR(VLOOKUP(B916,EFA!$AC$2:$AD$7,2,0),EFA!$AD$8)</f>
        <v>1.1479621662027979</v>
      </c>
      <c r="H916" s="24">
        <f>LGD!$D$10</f>
        <v>0.4</v>
      </c>
      <c r="I916" s="10">
        <f t="shared" si="798"/>
        <v>0</v>
      </c>
      <c r="J916" s="41">
        <f t="shared" si="799"/>
        <v>0.93969748915028861</v>
      </c>
      <c r="K916" s="274">
        <f t="shared" si="800"/>
        <v>0</v>
      </c>
      <c r="L916"/>
      <c r="M916" s="11">
        <f t="shared" si="801"/>
        <v>180</v>
      </c>
      <c r="N916" s="11">
        <v>1</v>
      </c>
      <c r="O916" s="21">
        <f t="shared" si="802"/>
        <v>0.125041534971747</v>
      </c>
      <c r="P916" s="43">
        <f t="shared" si="796"/>
        <v>1.2327923937254265E-2</v>
      </c>
      <c r="Q916" s="141">
        <f t="shared" si="803"/>
        <v>174</v>
      </c>
      <c r="R916" s="43">
        <f t="shared" si="804"/>
        <v>0.98825085623664122</v>
      </c>
      <c r="S916" s="11">
        <v>6</v>
      </c>
    </row>
    <row r="917" spans="2:19" s="2" customFormat="1" x14ac:dyDescent="0.25">
      <c r="B917" s="16">
        <v>1</v>
      </c>
      <c r="C917" s="11" t="s">
        <v>20</v>
      </c>
      <c r="D917" s="138">
        <f>'0 days'!$L$19+'0-30 days'!$L$19+'31-60 days'!$L$19</f>
        <v>0</v>
      </c>
      <c r="E917" s="10">
        <f t="shared" si="795"/>
        <v>0</v>
      </c>
      <c r="F917" s="134">
        <f t="shared" si="797"/>
        <v>7.9621047222867447E-2</v>
      </c>
      <c r="G917" s="8">
        <f>IFERROR(VLOOKUP(B917,EFA!$AC$2:$AD$7,2,0),EFA!$AD$8)</f>
        <v>1.1479621662027979</v>
      </c>
      <c r="H917" s="24">
        <f>LGD!$D$11</f>
        <v>0.6</v>
      </c>
      <c r="I917" s="10">
        <f t="shared" si="798"/>
        <v>0</v>
      </c>
      <c r="J917" s="41">
        <f t="shared" si="799"/>
        <v>0.93969748915028861</v>
      </c>
      <c r="K917" s="274">
        <f t="shared" si="800"/>
        <v>0</v>
      </c>
      <c r="L917"/>
      <c r="M917" s="11">
        <f t="shared" si="801"/>
        <v>180</v>
      </c>
      <c r="N917" s="11">
        <v>1</v>
      </c>
      <c r="O917" s="21">
        <f t="shared" si="802"/>
        <v>0.125041534971747</v>
      </c>
      <c r="P917" s="43">
        <f t="shared" si="796"/>
        <v>1.2327923937254265E-2</v>
      </c>
      <c r="Q917" s="141">
        <f t="shared" si="803"/>
        <v>174</v>
      </c>
      <c r="R917" s="43">
        <f t="shared" si="804"/>
        <v>0.98825085623664122</v>
      </c>
      <c r="S917" s="11">
        <v>6</v>
      </c>
    </row>
    <row r="918" spans="2:19" s="2" customFormat="1" x14ac:dyDescent="0.25">
      <c r="C918" s="260"/>
      <c r="D918" s="140"/>
      <c r="E918" s="140"/>
      <c r="F918" s="85"/>
      <c r="G918" s="261"/>
      <c r="H918" s="262"/>
      <c r="I918" s="140"/>
      <c r="J918" s="88"/>
      <c r="K918" s="140"/>
      <c r="M918" s="70"/>
      <c r="N918" s="70"/>
      <c r="O918" s="121"/>
      <c r="P918" s="125"/>
      <c r="Q918" s="70"/>
      <c r="R918" s="125"/>
      <c r="S918" s="70"/>
    </row>
    <row r="919" spans="2:19" s="2" customFormat="1" x14ac:dyDescent="0.25">
      <c r="B919" t="s">
        <v>68</v>
      </c>
      <c r="C919" s="40" t="s">
        <v>9</v>
      </c>
      <c r="D919" s="40">
        <v>15</v>
      </c>
      <c r="E919" s="44" t="s">
        <v>26</v>
      </c>
      <c r="F919" s="44" t="s">
        <v>39</v>
      </c>
      <c r="G919" s="44" t="s">
        <v>27</v>
      </c>
      <c r="H919" s="44" t="s">
        <v>28</v>
      </c>
      <c r="I919" s="44" t="s">
        <v>29</v>
      </c>
      <c r="J919" s="44" t="s">
        <v>30</v>
      </c>
      <c r="K919" s="42" t="s">
        <v>31</v>
      </c>
      <c r="L919"/>
      <c r="M919" s="42" t="s">
        <v>32</v>
      </c>
      <c r="N919" s="42" t="s">
        <v>33</v>
      </c>
      <c r="O919" s="42" t="s">
        <v>34</v>
      </c>
      <c r="P919" s="42" t="s">
        <v>35</v>
      </c>
      <c r="Q919" s="42" t="s">
        <v>36</v>
      </c>
      <c r="R919" s="42" t="s">
        <v>37</v>
      </c>
      <c r="S919" s="42" t="s">
        <v>38</v>
      </c>
    </row>
    <row r="920" spans="2:19" s="2" customFormat="1" x14ac:dyDescent="0.25">
      <c r="B920" s="16">
        <v>2</v>
      </c>
      <c r="C920" s="11" t="s">
        <v>12</v>
      </c>
      <c r="D920" s="139"/>
      <c r="E920" s="10">
        <f t="shared" ref="E920:E928" si="805">D909*R920</f>
        <v>0</v>
      </c>
      <c r="F920" s="134">
        <f>$E$4-$D$4</f>
        <v>2.6741122003578519E-2</v>
      </c>
      <c r="G920" s="8">
        <f>IFERROR(VLOOKUP(B920,EFA!$AC$2:$AD$7,2,0),EFA!$AD$8)</f>
        <v>1.0690110110560367</v>
      </c>
      <c r="H920" s="24">
        <f>LGD!$D$3</f>
        <v>0</v>
      </c>
      <c r="I920" s="10">
        <f>E920*F920*G920*H920</f>
        <v>0</v>
      </c>
      <c r="J920" s="41">
        <f>1/((1+($O$16/12))^(M920-Q920))</f>
        <v>0.82978236227803737</v>
      </c>
      <c r="K920" s="274">
        <f>I920*J920</f>
        <v>0</v>
      </c>
      <c r="L920"/>
      <c r="M920" s="11">
        <f t="shared" ref="M920:M928" si="806">12*15</f>
        <v>180</v>
      </c>
      <c r="N920" s="11">
        <v>1</v>
      </c>
      <c r="O920" s="21">
        <f>$O$16</f>
        <v>0.125041534971747</v>
      </c>
      <c r="P920" s="43">
        <f t="shared" ref="P920:P928" si="807">PMT(O920/12,M920,-N920,0,0)</f>
        <v>1.2327923937254265E-2</v>
      </c>
      <c r="Q920" s="141">
        <f>M920-S920</f>
        <v>162</v>
      </c>
      <c r="R920" s="43">
        <f>PV(O920/12,Q920,-P920,0,0)</f>
        <v>0.96244227751233558</v>
      </c>
      <c r="S920" s="11">
        <f>12+6</f>
        <v>18</v>
      </c>
    </row>
    <row r="921" spans="2:19" s="2" customFormat="1" x14ac:dyDescent="0.25">
      <c r="B921" s="16">
        <v>2</v>
      </c>
      <c r="C921" s="11" t="s">
        <v>13</v>
      </c>
      <c r="D921" s="139"/>
      <c r="E921" s="10">
        <f t="shared" si="805"/>
        <v>0</v>
      </c>
      <c r="F921" s="134">
        <f t="shared" ref="F921:F928" si="808">$E$4-$D$4</f>
        <v>2.6741122003578519E-2</v>
      </c>
      <c r="G921" s="8">
        <f>IFERROR(VLOOKUP(B921,EFA!$AC$2:$AD$7,2,0),EFA!$AD$8)</f>
        <v>1.0690110110560367</v>
      </c>
      <c r="H921" s="24">
        <f>LGD!$D$4</f>
        <v>0.6</v>
      </c>
      <c r="I921" s="10">
        <f t="shared" ref="I921:I928" si="809">E921*F921*G921*H921</f>
        <v>0</v>
      </c>
      <c r="J921" s="41">
        <f t="shared" ref="J921:J928" si="810">1/((1+($O$16/12))^(M921-Q921))</f>
        <v>0.82978236227803737</v>
      </c>
      <c r="K921" s="274">
        <f t="shared" ref="K921:K928" si="811">I921*J921</f>
        <v>0</v>
      </c>
      <c r="L921"/>
      <c r="M921" s="11">
        <f t="shared" si="806"/>
        <v>180</v>
      </c>
      <c r="N921" s="11">
        <v>1</v>
      </c>
      <c r="O921" s="21">
        <f t="shared" ref="O921:O928" si="812">$O$16</f>
        <v>0.125041534971747</v>
      </c>
      <c r="P921" s="43">
        <f t="shared" si="807"/>
        <v>1.2327923937254265E-2</v>
      </c>
      <c r="Q921" s="141">
        <f t="shared" ref="Q921:Q928" si="813">M921-S921</f>
        <v>162</v>
      </c>
      <c r="R921" s="43">
        <f t="shared" ref="R921:R928" si="814">PV(O921/12,Q921,-P921,0,0)</f>
        <v>0.96244227751233558</v>
      </c>
      <c r="S921" s="11">
        <f t="shared" ref="S921:S928" si="815">12+6</f>
        <v>18</v>
      </c>
    </row>
    <row r="922" spans="2:19" s="2" customFormat="1" x14ac:dyDescent="0.25">
      <c r="B922" s="16">
        <v>2</v>
      </c>
      <c r="C922" s="11" t="s">
        <v>14</v>
      </c>
      <c r="D922" s="139"/>
      <c r="E922" s="10">
        <f t="shared" si="805"/>
        <v>0</v>
      </c>
      <c r="F922" s="134">
        <f t="shared" si="808"/>
        <v>2.6741122003578519E-2</v>
      </c>
      <c r="G922" s="8">
        <f>IFERROR(VLOOKUP(B922,EFA!$AC$2:$AD$7,2,0),EFA!$AD$8)</f>
        <v>1.0690110110560367</v>
      </c>
      <c r="H922" s="24">
        <f>LGD!$D$5</f>
        <v>0.10763423667737435</v>
      </c>
      <c r="I922" s="10">
        <f t="shared" si="809"/>
        <v>0</v>
      </c>
      <c r="J922" s="41">
        <f t="shared" si="810"/>
        <v>0.82978236227803737</v>
      </c>
      <c r="K922" s="274">
        <f t="shared" si="811"/>
        <v>0</v>
      </c>
      <c r="L922"/>
      <c r="M922" s="11">
        <f t="shared" si="806"/>
        <v>180</v>
      </c>
      <c r="N922" s="11">
        <v>1</v>
      </c>
      <c r="O922" s="21">
        <f t="shared" si="812"/>
        <v>0.125041534971747</v>
      </c>
      <c r="P922" s="43">
        <f t="shared" si="807"/>
        <v>1.2327923937254265E-2</v>
      </c>
      <c r="Q922" s="141">
        <f t="shared" si="813"/>
        <v>162</v>
      </c>
      <c r="R922" s="43">
        <f t="shared" si="814"/>
        <v>0.96244227751233558</v>
      </c>
      <c r="S922" s="11">
        <f t="shared" si="815"/>
        <v>18</v>
      </c>
    </row>
    <row r="923" spans="2:19" s="2" customFormat="1" x14ac:dyDescent="0.25">
      <c r="B923" s="16">
        <v>2</v>
      </c>
      <c r="C923" s="11" t="s">
        <v>15</v>
      </c>
      <c r="D923" s="139"/>
      <c r="E923" s="10">
        <f t="shared" si="805"/>
        <v>0</v>
      </c>
      <c r="F923" s="134">
        <f t="shared" si="808"/>
        <v>2.6741122003578519E-2</v>
      </c>
      <c r="G923" s="8">
        <f>IFERROR(VLOOKUP(B923,EFA!$AC$2:$AD$7,2,0),EFA!$AD$8)</f>
        <v>1.0690110110560367</v>
      </c>
      <c r="H923" s="24">
        <f>LGD!$D$6</f>
        <v>0.31756987991080204</v>
      </c>
      <c r="I923" s="10">
        <f t="shared" si="809"/>
        <v>0</v>
      </c>
      <c r="J923" s="41">
        <f t="shared" si="810"/>
        <v>0.82978236227803737</v>
      </c>
      <c r="K923" s="274">
        <f t="shared" si="811"/>
        <v>0</v>
      </c>
      <c r="L923"/>
      <c r="M923" s="11">
        <f t="shared" si="806"/>
        <v>180</v>
      </c>
      <c r="N923" s="11">
        <v>1</v>
      </c>
      <c r="O923" s="21">
        <f t="shared" si="812"/>
        <v>0.125041534971747</v>
      </c>
      <c r="P923" s="43">
        <f t="shared" si="807"/>
        <v>1.2327923937254265E-2</v>
      </c>
      <c r="Q923" s="141">
        <f t="shared" si="813"/>
        <v>162</v>
      </c>
      <c r="R923" s="43">
        <f t="shared" si="814"/>
        <v>0.96244227751233558</v>
      </c>
      <c r="S923" s="11">
        <f t="shared" si="815"/>
        <v>18</v>
      </c>
    </row>
    <row r="924" spans="2:19" s="2" customFormat="1" x14ac:dyDescent="0.25">
      <c r="B924" s="16">
        <v>2</v>
      </c>
      <c r="C924" s="11" t="s">
        <v>16</v>
      </c>
      <c r="D924" s="139"/>
      <c r="E924" s="10">
        <f t="shared" si="805"/>
        <v>0</v>
      </c>
      <c r="F924" s="134">
        <f t="shared" si="808"/>
        <v>2.6741122003578519E-2</v>
      </c>
      <c r="G924" s="8">
        <f>IFERROR(VLOOKUP(B924,EFA!$AC$2:$AD$7,2,0),EFA!$AD$8)</f>
        <v>1.0690110110560367</v>
      </c>
      <c r="H924" s="24">
        <f>LGD!$D$7</f>
        <v>0.35327139683478781</v>
      </c>
      <c r="I924" s="10">
        <f t="shared" si="809"/>
        <v>0</v>
      </c>
      <c r="J924" s="41">
        <f t="shared" si="810"/>
        <v>0.82978236227803737</v>
      </c>
      <c r="K924" s="274">
        <f t="shared" si="811"/>
        <v>0</v>
      </c>
      <c r="L924"/>
      <c r="M924" s="11">
        <f t="shared" si="806"/>
        <v>180</v>
      </c>
      <c r="N924" s="11">
        <v>1</v>
      </c>
      <c r="O924" s="21">
        <f t="shared" si="812"/>
        <v>0.125041534971747</v>
      </c>
      <c r="P924" s="43">
        <f t="shared" si="807"/>
        <v>1.2327923937254265E-2</v>
      </c>
      <c r="Q924" s="141">
        <f t="shared" si="813"/>
        <v>162</v>
      </c>
      <c r="R924" s="43">
        <f t="shared" si="814"/>
        <v>0.96244227751233558</v>
      </c>
      <c r="S924" s="11">
        <f t="shared" si="815"/>
        <v>18</v>
      </c>
    </row>
    <row r="925" spans="2:19" s="2" customFormat="1" x14ac:dyDescent="0.25">
      <c r="B925" s="16">
        <v>2</v>
      </c>
      <c r="C925" s="11" t="s">
        <v>17</v>
      </c>
      <c r="D925" s="139"/>
      <c r="E925" s="10">
        <f t="shared" si="805"/>
        <v>0</v>
      </c>
      <c r="F925" s="134">
        <f t="shared" si="808"/>
        <v>2.6741122003578519E-2</v>
      </c>
      <c r="G925" s="8">
        <f>IFERROR(VLOOKUP(B925,EFA!$AC$2:$AD$7,2,0),EFA!$AD$8)</f>
        <v>1.0690110110560367</v>
      </c>
      <c r="H925" s="24">
        <f>LGD!$D$8</f>
        <v>4.6364209605119888E-2</v>
      </c>
      <c r="I925" s="10">
        <f t="shared" si="809"/>
        <v>0</v>
      </c>
      <c r="J925" s="41">
        <f t="shared" si="810"/>
        <v>0.82978236227803737</v>
      </c>
      <c r="K925" s="274">
        <f t="shared" si="811"/>
        <v>0</v>
      </c>
      <c r="L925"/>
      <c r="M925" s="11">
        <f t="shared" si="806"/>
        <v>180</v>
      </c>
      <c r="N925" s="11">
        <v>1</v>
      </c>
      <c r="O925" s="21">
        <f t="shared" si="812"/>
        <v>0.125041534971747</v>
      </c>
      <c r="P925" s="43">
        <f t="shared" si="807"/>
        <v>1.2327923937254265E-2</v>
      </c>
      <c r="Q925" s="141">
        <f t="shared" si="813"/>
        <v>162</v>
      </c>
      <c r="R925" s="43">
        <f t="shared" si="814"/>
        <v>0.96244227751233558</v>
      </c>
      <c r="S925" s="11">
        <f t="shared" si="815"/>
        <v>18</v>
      </c>
    </row>
    <row r="926" spans="2:19" s="2" customFormat="1" x14ac:dyDescent="0.25">
      <c r="B926" s="16">
        <v>2</v>
      </c>
      <c r="C926" s="11" t="s">
        <v>18</v>
      </c>
      <c r="D926" s="139"/>
      <c r="E926" s="10" t="e">
        <f t="shared" si="805"/>
        <v>#N/A</v>
      </c>
      <c r="F926" s="134">
        <f t="shared" si="808"/>
        <v>2.6741122003578519E-2</v>
      </c>
      <c r="G926" s="8">
        <f>IFERROR(VLOOKUP(B926,EFA!$AC$2:$AD$7,2,0),EFA!$AD$8)</f>
        <v>1.0690110110560367</v>
      </c>
      <c r="H926" s="24">
        <f>LGD!$D$9</f>
        <v>0.5</v>
      </c>
      <c r="I926" s="10" t="e">
        <f t="shared" si="809"/>
        <v>#N/A</v>
      </c>
      <c r="J926" s="41">
        <f t="shared" si="810"/>
        <v>0.82978236227803737</v>
      </c>
      <c r="K926" s="274" t="e">
        <f t="shared" si="811"/>
        <v>#N/A</v>
      </c>
      <c r="L926"/>
      <c r="M926" s="11">
        <f t="shared" si="806"/>
        <v>180</v>
      </c>
      <c r="N926" s="11">
        <v>1</v>
      </c>
      <c r="O926" s="21">
        <f t="shared" si="812"/>
        <v>0.125041534971747</v>
      </c>
      <c r="P926" s="43">
        <f t="shared" si="807"/>
        <v>1.2327923937254265E-2</v>
      </c>
      <c r="Q926" s="141">
        <f t="shared" si="813"/>
        <v>162</v>
      </c>
      <c r="R926" s="43">
        <f t="shared" si="814"/>
        <v>0.96244227751233558</v>
      </c>
      <c r="S926" s="11">
        <f t="shared" si="815"/>
        <v>18</v>
      </c>
    </row>
    <row r="927" spans="2:19" s="2" customFormat="1" x14ac:dyDescent="0.25">
      <c r="B927" s="16">
        <v>2</v>
      </c>
      <c r="C927" s="11" t="s">
        <v>19</v>
      </c>
      <c r="D927" s="139"/>
      <c r="E927" s="10">
        <f t="shared" si="805"/>
        <v>0</v>
      </c>
      <c r="F927" s="134">
        <f t="shared" si="808"/>
        <v>2.6741122003578519E-2</v>
      </c>
      <c r="G927" s="8">
        <f>IFERROR(VLOOKUP(B927,EFA!$AC$2:$AD$7,2,0),EFA!$AD$8)</f>
        <v>1.0690110110560367</v>
      </c>
      <c r="H927" s="24">
        <f>LGD!$D$10</f>
        <v>0.4</v>
      </c>
      <c r="I927" s="10">
        <f t="shared" si="809"/>
        <v>0</v>
      </c>
      <c r="J927" s="41">
        <f t="shared" si="810"/>
        <v>0.82978236227803737</v>
      </c>
      <c r="K927" s="274">
        <f t="shared" si="811"/>
        <v>0</v>
      </c>
      <c r="L927"/>
      <c r="M927" s="11">
        <f t="shared" si="806"/>
        <v>180</v>
      </c>
      <c r="N927" s="11">
        <v>1</v>
      </c>
      <c r="O927" s="21">
        <f t="shared" si="812"/>
        <v>0.125041534971747</v>
      </c>
      <c r="P927" s="43">
        <f t="shared" si="807"/>
        <v>1.2327923937254265E-2</v>
      </c>
      <c r="Q927" s="141">
        <f t="shared" si="813"/>
        <v>162</v>
      </c>
      <c r="R927" s="43">
        <f t="shared" si="814"/>
        <v>0.96244227751233558</v>
      </c>
      <c r="S927" s="11">
        <f t="shared" si="815"/>
        <v>18</v>
      </c>
    </row>
    <row r="928" spans="2:19" s="2" customFormat="1" x14ac:dyDescent="0.25">
      <c r="B928" s="16">
        <v>2</v>
      </c>
      <c r="C928" s="11" t="s">
        <v>20</v>
      </c>
      <c r="D928" s="139"/>
      <c r="E928" s="10">
        <f t="shared" si="805"/>
        <v>0</v>
      </c>
      <c r="F928" s="134">
        <f t="shared" si="808"/>
        <v>2.6741122003578519E-2</v>
      </c>
      <c r="G928" s="8">
        <f>IFERROR(VLOOKUP(B928,EFA!$AC$2:$AD$7,2,0),EFA!$AD$8)</f>
        <v>1.0690110110560367</v>
      </c>
      <c r="H928" s="24">
        <f>LGD!$D$11</f>
        <v>0.6</v>
      </c>
      <c r="I928" s="10">
        <f t="shared" si="809"/>
        <v>0</v>
      </c>
      <c r="J928" s="41">
        <f t="shared" si="810"/>
        <v>0.82978236227803737</v>
      </c>
      <c r="K928" s="274">
        <f t="shared" si="811"/>
        <v>0</v>
      </c>
      <c r="L928"/>
      <c r="M928" s="11">
        <f t="shared" si="806"/>
        <v>180</v>
      </c>
      <c r="N928" s="11">
        <v>1</v>
      </c>
      <c r="O928" s="21">
        <f t="shared" si="812"/>
        <v>0.125041534971747</v>
      </c>
      <c r="P928" s="43">
        <f t="shared" si="807"/>
        <v>1.2327923937254265E-2</v>
      </c>
      <c r="Q928" s="141">
        <f t="shared" si="813"/>
        <v>162</v>
      </c>
      <c r="R928" s="43">
        <f t="shared" si="814"/>
        <v>0.96244227751233558</v>
      </c>
      <c r="S928" s="11">
        <f t="shared" si="815"/>
        <v>18</v>
      </c>
    </row>
    <row r="929" spans="2:19" s="173" customFormat="1" x14ac:dyDescent="0.25">
      <c r="C929" s="174"/>
      <c r="D929" s="175"/>
      <c r="E929" s="175"/>
      <c r="F929" s="176"/>
      <c r="G929" s="177"/>
      <c r="H929" s="178"/>
      <c r="I929" s="175"/>
      <c r="J929" s="179"/>
      <c r="K929" s="175"/>
      <c r="M929" s="174"/>
      <c r="N929" s="174"/>
      <c r="O929" s="176"/>
      <c r="P929" s="180"/>
      <c r="Q929" s="174"/>
      <c r="R929" s="180"/>
      <c r="S929" s="174"/>
    </row>
    <row r="930" spans="2:19" s="2" customFormat="1" x14ac:dyDescent="0.25">
      <c r="B930" t="s">
        <v>68</v>
      </c>
      <c r="C930" s="40" t="s">
        <v>9</v>
      </c>
      <c r="D930" s="40">
        <v>15</v>
      </c>
      <c r="E930" s="44" t="s">
        <v>26</v>
      </c>
      <c r="F930" s="44" t="s">
        <v>39</v>
      </c>
      <c r="G930" s="8">
        <f>IFERROR(VLOOKUP(B930,EFA!$AC$2:$AD$7,2,0),EFA!$AD$8)</f>
        <v>1.0319245803723991</v>
      </c>
      <c r="H930" s="44" t="s">
        <v>28</v>
      </c>
      <c r="I930" s="44" t="s">
        <v>29</v>
      </c>
      <c r="J930" s="44" t="s">
        <v>30</v>
      </c>
      <c r="K930" s="42" t="s">
        <v>31</v>
      </c>
      <c r="L930"/>
      <c r="M930" s="42" t="s">
        <v>32</v>
      </c>
      <c r="N930" s="42" t="s">
        <v>33</v>
      </c>
      <c r="O930" s="42" t="s">
        <v>34</v>
      </c>
      <c r="P930" s="42" t="s">
        <v>35</v>
      </c>
      <c r="Q930" s="42" t="s">
        <v>36</v>
      </c>
      <c r="R930" s="42" t="s">
        <v>37</v>
      </c>
      <c r="S930" s="42" t="s">
        <v>38</v>
      </c>
    </row>
    <row r="931" spans="2:19" s="2" customFormat="1" x14ac:dyDescent="0.25">
      <c r="B931" s="16">
        <v>3</v>
      </c>
      <c r="C931" s="11" t="s">
        <v>12</v>
      </c>
      <c r="D931" s="139"/>
      <c r="E931" s="10">
        <f t="shared" ref="E931:E939" si="816">D909*R931</f>
        <v>0</v>
      </c>
      <c r="F931" s="134">
        <f>$F$4-$E$4</f>
        <v>1.1964979013704136E-2</v>
      </c>
      <c r="G931" s="8">
        <f>IFERROR(VLOOKUP(B931,EFA!$AC$2:$AD$7,2,0),EFA!$AD$8)</f>
        <v>1.0316769748200696</v>
      </c>
      <c r="H931" s="24">
        <f>LGD!$D$3</f>
        <v>0</v>
      </c>
      <c r="I931" s="10">
        <f>E931*F931*G931*H931</f>
        <v>0</v>
      </c>
      <c r="J931" s="41">
        <f>1/((1+($O$16/12))^(M931-Q931))</f>
        <v>0.73272385708971499</v>
      </c>
      <c r="K931" s="274">
        <f>I931*J931</f>
        <v>0</v>
      </c>
      <c r="L931"/>
      <c r="M931" s="11">
        <f t="shared" ref="M931:M939" si="817">12*15</f>
        <v>180</v>
      </c>
      <c r="N931" s="11">
        <v>1</v>
      </c>
      <c r="O931" s="21">
        <f>$O$16</f>
        <v>0.125041534971747</v>
      </c>
      <c r="P931" s="43">
        <f t="shared" ref="P931:P939" si="818">PMT(O931/12,M931,-N931,0,0)</f>
        <v>1.2327923937254265E-2</v>
      </c>
      <c r="Q931" s="141">
        <f>M931-S931</f>
        <v>150</v>
      </c>
      <c r="R931" s="43">
        <f>PV(O931/12,Q931,-P931,0,0)</f>
        <v>0.9332150274184835</v>
      </c>
      <c r="S931" s="11">
        <f>12+12+6</f>
        <v>30</v>
      </c>
    </row>
    <row r="932" spans="2:19" s="2" customFormat="1" x14ac:dyDescent="0.25">
      <c r="B932" s="16">
        <v>3</v>
      </c>
      <c r="C932" s="11" t="s">
        <v>13</v>
      </c>
      <c r="D932" s="139"/>
      <c r="E932" s="10">
        <f t="shared" si="816"/>
        <v>0</v>
      </c>
      <c r="F932" s="134">
        <f t="shared" ref="F932:F939" si="819">$F$4-$E$4</f>
        <v>1.1964979013704136E-2</v>
      </c>
      <c r="G932" s="8">
        <f>IFERROR(VLOOKUP(B932,EFA!$AC$2:$AD$7,2,0),EFA!$AD$8)</f>
        <v>1.0316769748200696</v>
      </c>
      <c r="H932" s="24">
        <f>LGD!$D$4</f>
        <v>0.6</v>
      </c>
      <c r="I932" s="10">
        <f t="shared" ref="I932:I939" si="820">E932*F932*G932*H932</f>
        <v>0</v>
      </c>
      <c r="J932" s="41">
        <f t="shared" ref="J932:J939" si="821">1/((1+($O$16/12))^(M932-Q932))</f>
        <v>0.73272385708971499</v>
      </c>
      <c r="K932" s="274">
        <f t="shared" ref="K932:K939" si="822">I932*J932</f>
        <v>0</v>
      </c>
      <c r="L932"/>
      <c r="M932" s="11">
        <f t="shared" si="817"/>
        <v>180</v>
      </c>
      <c r="N932" s="11">
        <v>1</v>
      </c>
      <c r="O932" s="21">
        <f t="shared" ref="O932:O939" si="823">$O$16</f>
        <v>0.125041534971747</v>
      </c>
      <c r="P932" s="43">
        <f t="shared" si="818"/>
        <v>1.2327923937254265E-2</v>
      </c>
      <c r="Q932" s="141">
        <f t="shared" ref="Q932:Q939" si="824">M932-S932</f>
        <v>150</v>
      </c>
      <c r="R932" s="43">
        <f t="shared" ref="R932:R939" si="825">PV(O932/12,Q932,-P932,0,0)</f>
        <v>0.9332150274184835</v>
      </c>
      <c r="S932" s="11">
        <f t="shared" ref="S932:S939" si="826">12+12+6</f>
        <v>30</v>
      </c>
    </row>
    <row r="933" spans="2:19" s="2" customFormat="1" x14ac:dyDescent="0.25">
      <c r="B933" s="16">
        <v>3</v>
      </c>
      <c r="C933" s="11" t="s">
        <v>14</v>
      </c>
      <c r="D933" s="139"/>
      <c r="E933" s="10">
        <f t="shared" si="816"/>
        <v>0</v>
      </c>
      <c r="F933" s="134">
        <f t="shared" si="819"/>
        <v>1.1964979013704136E-2</v>
      </c>
      <c r="G933" s="8">
        <f>IFERROR(VLOOKUP(B933,EFA!$AC$2:$AD$7,2,0),EFA!$AD$8)</f>
        <v>1.0316769748200696</v>
      </c>
      <c r="H933" s="24">
        <f>LGD!$D$5</f>
        <v>0.10763423667737435</v>
      </c>
      <c r="I933" s="10">
        <f t="shared" si="820"/>
        <v>0</v>
      </c>
      <c r="J933" s="41">
        <f t="shared" si="821"/>
        <v>0.73272385708971499</v>
      </c>
      <c r="K933" s="274">
        <f t="shared" si="822"/>
        <v>0</v>
      </c>
      <c r="L933"/>
      <c r="M933" s="11">
        <f t="shared" si="817"/>
        <v>180</v>
      </c>
      <c r="N933" s="11">
        <v>1</v>
      </c>
      <c r="O933" s="21">
        <f t="shared" si="823"/>
        <v>0.125041534971747</v>
      </c>
      <c r="P933" s="43">
        <f t="shared" si="818"/>
        <v>1.2327923937254265E-2</v>
      </c>
      <c r="Q933" s="141">
        <f t="shared" si="824"/>
        <v>150</v>
      </c>
      <c r="R933" s="43">
        <f t="shared" si="825"/>
        <v>0.9332150274184835</v>
      </c>
      <c r="S933" s="11">
        <f t="shared" si="826"/>
        <v>30</v>
      </c>
    </row>
    <row r="934" spans="2:19" s="2" customFormat="1" x14ac:dyDescent="0.25">
      <c r="B934" s="16">
        <v>3</v>
      </c>
      <c r="C934" s="11" t="s">
        <v>15</v>
      </c>
      <c r="D934" s="139"/>
      <c r="E934" s="10">
        <f t="shared" si="816"/>
        <v>0</v>
      </c>
      <c r="F934" s="134">
        <f t="shared" si="819"/>
        <v>1.1964979013704136E-2</v>
      </c>
      <c r="G934" s="8">
        <f>IFERROR(VLOOKUP(B934,EFA!$AC$2:$AD$7,2,0),EFA!$AD$8)</f>
        <v>1.0316769748200696</v>
      </c>
      <c r="H934" s="24">
        <f>LGD!$D$6</f>
        <v>0.31756987991080204</v>
      </c>
      <c r="I934" s="10">
        <f t="shared" si="820"/>
        <v>0</v>
      </c>
      <c r="J934" s="41">
        <f t="shared" si="821"/>
        <v>0.73272385708971499</v>
      </c>
      <c r="K934" s="274">
        <f t="shared" si="822"/>
        <v>0</v>
      </c>
      <c r="L934"/>
      <c r="M934" s="11">
        <f t="shared" si="817"/>
        <v>180</v>
      </c>
      <c r="N934" s="11">
        <v>1</v>
      </c>
      <c r="O934" s="21">
        <f t="shared" si="823"/>
        <v>0.125041534971747</v>
      </c>
      <c r="P934" s="43">
        <f t="shared" si="818"/>
        <v>1.2327923937254265E-2</v>
      </c>
      <c r="Q934" s="141">
        <f t="shared" si="824"/>
        <v>150</v>
      </c>
      <c r="R934" s="43">
        <f t="shared" si="825"/>
        <v>0.9332150274184835</v>
      </c>
      <c r="S934" s="11">
        <f t="shared" si="826"/>
        <v>30</v>
      </c>
    </row>
    <row r="935" spans="2:19" s="2" customFormat="1" x14ac:dyDescent="0.25">
      <c r="B935" s="16">
        <v>3</v>
      </c>
      <c r="C935" s="11" t="s">
        <v>16</v>
      </c>
      <c r="D935" s="139"/>
      <c r="E935" s="10">
        <f t="shared" si="816"/>
        <v>0</v>
      </c>
      <c r="F935" s="134">
        <f t="shared" si="819"/>
        <v>1.1964979013704136E-2</v>
      </c>
      <c r="G935" s="8">
        <f>IFERROR(VLOOKUP(B935,EFA!$AC$2:$AD$7,2,0),EFA!$AD$8)</f>
        <v>1.0316769748200696</v>
      </c>
      <c r="H935" s="24">
        <f>LGD!$D$7</f>
        <v>0.35327139683478781</v>
      </c>
      <c r="I935" s="10">
        <f t="shared" si="820"/>
        <v>0</v>
      </c>
      <c r="J935" s="41">
        <f t="shared" si="821"/>
        <v>0.73272385708971499</v>
      </c>
      <c r="K935" s="274">
        <f t="shared" si="822"/>
        <v>0</v>
      </c>
      <c r="L935"/>
      <c r="M935" s="11">
        <f t="shared" si="817"/>
        <v>180</v>
      </c>
      <c r="N935" s="11">
        <v>1</v>
      </c>
      <c r="O935" s="21">
        <f t="shared" si="823"/>
        <v>0.125041534971747</v>
      </c>
      <c r="P935" s="43">
        <f t="shared" si="818"/>
        <v>1.2327923937254265E-2</v>
      </c>
      <c r="Q935" s="141">
        <f t="shared" si="824"/>
        <v>150</v>
      </c>
      <c r="R935" s="43">
        <f t="shared" si="825"/>
        <v>0.9332150274184835</v>
      </c>
      <c r="S935" s="11">
        <f t="shared" si="826"/>
        <v>30</v>
      </c>
    </row>
    <row r="936" spans="2:19" s="2" customFormat="1" x14ac:dyDescent="0.25">
      <c r="B936" s="16">
        <v>3</v>
      </c>
      <c r="C936" s="11" t="s">
        <v>17</v>
      </c>
      <c r="D936" s="139"/>
      <c r="E936" s="10">
        <f t="shared" si="816"/>
        <v>0</v>
      </c>
      <c r="F936" s="134">
        <f t="shared" si="819"/>
        <v>1.1964979013704136E-2</v>
      </c>
      <c r="G936" s="8">
        <f>IFERROR(VLOOKUP(B936,EFA!$AC$2:$AD$7,2,0),EFA!$AD$8)</f>
        <v>1.0316769748200696</v>
      </c>
      <c r="H936" s="24">
        <f>LGD!$D$8</f>
        <v>4.6364209605119888E-2</v>
      </c>
      <c r="I936" s="10">
        <f t="shared" si="820"/>
        <v>0</v>
      </c>
      <c r="J936" s="41">
        <f t="shared" si="821"/>
        <v>0.73272385708971499</v>
      </c>
      <c r="K936" s="274">
        <f t="shared" si="822"/>
        <v>0</v>
      </c>
      <c r="L936"/>
      <c r="M936" s="11">
        <f t="shared" si="817"/>
        <v>180</v>
      </c>
      <c r="N936" s="11">
        <v>1</v>
      </c>
      <c r="O936" s="21">
        <f t="shared" si="823"/>
        <v>0.125041534971747</v>
      </c>
      <c r="P936" s="43">
        <f t="shared" si="818"/>
        <v>1.2327923937254265E-2</v>
      </c>
      <c r="Q936" s="141">
        <f t="shared" si="824"/>
        <v>150</v>
      </c>
      <c r="R936" s="43">
        <f t="shared" si="825"/>
        <v>0.9332150274184835</v>
      </c>
      <c r="S936" s="11">
        <f t="shared" si="826"/>
        <v>30</v>
      </c>
    </row>
    <row r="937" spans="2:19" s="2" customFormat="1" x14ac:dyDescent="0.25">
      <c r="B937" s="16">
        <v>3</v>
      </c>
      <c r="C937" s="11" t="s">
        <v>18</v>
      </c>
      <c r="D937" s="139"/>
      <c r="E937" s="10" t="e">
        <f t="shared" si="816"/>
        <v>#N/A</v>
      </c>
      <c r="F937" s="134">
        <f t="shared" si="819"/>
        <v>1.1964979013704136E-2</v>
      </c>
      <c r="G937" s="8">
        <f>IFERROR(VLOOKUP(B937,EFA!$AC$2:$AD$7,2,0),EFA!$AD$8)</f>
        <v>1.0316769748200696</v>
      </c>
      <c r="H937" s="24">
        <f>LGD!$D$9</f>
        <v>0.5</v>
      </c>
      <c r="I937" s="10" t="e">
        <f t="shared" si="820"/>
        <v>#N/A</v>
      </c>
      <c r="J937" s="41">
        <f t="shared" si="821"/>
        <v>0.73272385708971499</v>
      </c>
      <c r="K937" s="274" t="e">
        <f t="shared" si="822"/>
        <v>#N/A</v>
      </c>
      <c r="L937"/>
      <c r="M937" s="11">
        <f t="shared" si="817"/>
        <v>180</v>
      </c>
      <c r="N937" s="11">
        <v>1</v>
      </c>
      <c r="O937" s="21">
        <f t="shared" si="823"/>
        <v>0.125041534971747</v>
      </c>
      <c r="P937" s="43">
        <f t="shared" si="818"/>
        <v>1.2327923937254265E-2</v>
      </c>
      <c r="Q937" s="141">
        <f t="shared" si="824"/>
        <v>150</v>
      </c>
      <c r="R937" s="43">
        <f t="shared" si="825"/>
        <v>0.9332150274184835</v>
      </c>
      <c r="S937" s="11">
        <f t="shared" si="826"/>
        <v>30</v>
      </c>
    </row>
    <row r="938" spans="2:19" s="2" customFormat="1" x14ac:dyDescent="0.25">
      <c r="B938" s="16">
        <v>3</v>
      </c>
      <c r="C938" s="11" t="s">
        <v>19</v>
      </c>
      <c r="D938" s="139"/>
      <c r="E938" s="10">
        <f t="shared" si="816"/>
        <v>0</v>
      </c>
      <c r="F938" s="134">
        <f t="shared" si="819"/>
        <v>1.1964979013704136E-2</v>
      </c>
      <c r="G938" s="8">
        <f>IFERROR(VLOOKUP(B938,EFA!$AC$2:$AD$7,2,0),EFA!$AD$8)</f>
        <v>1.0316769748200696</v>
      </c>
      <c r="H938" s="24">
        <f>LGD!$D$10</f>
        <v>0.4</v>
      </c>
      <c r="I938" s="10">
        <f t="shared" si="820"/>
        <v>0</v>
      </c>
      <c r="J938" s="41">
        <f t="shared" si="821"/>
        <v>0.73272385708971499</v>
      </c>
      <c r="K938" s="274">
        <f t="shared" si="822"/>
        <v>0</v>
      </c>
      <c r="L938"/>
      <c r="M938" s="11">
        <f t="shared" si="817"/>
        <v>180</v>
      </c>
      <c r="N938" s="11">
        <v>1</v>
      </c>
      <c r="O938" s="21">
        <f t="shared" si="823"/>
        <v>0.125041534971747</v>
      </c>
      <c r="P938" s="43">
        <f t="shared" si="818"/>
        <v>1.2327923937254265E-2</v>
      </c>
      <c r="Q938" s="141">
        <f t="shared" si="824"/>
        <v>150</v>
      </c>
      <c r="R938" s="43">
        <f t="shared" si="825"/>
        <v>0.9332150274184835</v>
      </c>
      <c r="S938" s="11">
        <f t="shared" si="826"/>
        <v>30</v>
      </c>
    </row>
    <row r="939" spans="2:19" s="2" customFormat="1" x14ac:dyDescent="0.25">
      <c r="B939" s="16">
        <v>3</v>
      </c>
      <c r="C939" s="11" t="s">
        <v>20</v>
      </c>
      <c r="D939" s="139"/>
      <c r="E939" s="10">
        <f t="shared" si="816"/>
        <v>0</v>
      </c>
      <c r="F939" s="134">
        <f t="shared" si="819"/>
        <v>1.1964979013704136E-2</v>
      </c>
      <c r="G939" s="8">
        <f>IFERROR(VLOOKUP(B939,EFA!$AC$2:$AD$7,2,0),EFA!$AD$8)</f>
        <v>1.0316769748200696</v>
      </c>
      <c r="H939" s="24">
        <f>LGD!$D$11</f>
        <v>0.6</v>
      </c>
      <c r="I939" s="10">
        <f t="shared" si="820"/>
        <v>0</v>
      </c>
      <c r="J939" s="41">
        <f t="shared" si="821"/>
        <v>0.73272385708971499</v>
      </c>
      <c r="K939" s="274">
        <f t="shared" si="822"/>
        <v>0</v>
      </c>
      <c r="L939"/>
      <c r="M939" s="11">
        <f t="shared" si="817"/>
        <v>180</v>
      </c>
      <c r="N939" s="11">
        <v>1</v>
      </c>
      <c r="O939" s="21">
        <f t="shared" si="823"/>
        <v>0.125041534971747</v>
      </c>
      <c r="P939" s="43">
        <f t="shared" si="818"/>
        <v>1.2327923937254265E-2</v>
      </c>
      <c r="Q939" s="141">
        <f t="shared" si="824"/>
        <v>150</v>
      </c>
      <c r="R939" s="43">
        <f t="shared" si="825"/>
        <v>0.9332150274184835</v>
      </c>
      <c r="S939" s="11">
        <f t="shared" si="826"/>
        <v>30</v>
      </c>
    </row>
    <row r="940" spans="2:19" s="173" customFormat="1" x14ac:dyDescent="0.25">
      <c r="C940" s="181"/>
      <c r="D940" s="182"/>
      <c r="E940" s="182"/>
      <c r="F940" s="183"/>
      <c r="G940" s="184"/>
      <c r="H940" s="185"/>
      <c r="I940" s="182"/>
      <c r="J940" s="186"/>
      <c r="K940" s="182"/>
      <c r="M940" s="187"/>
      <c r="N940" s="187"/>
      <c r="O940" s="188"/>
      <c r="P940" s="189"/>
      <c r="Q940" s="187"/>
      <c r="R940" s="189"/>
      <c r="S940" s="187"/>
    </row>
    <row r="941" spans="2:19" s="2" customFormat="1" x14ac:dyDescent="0.25">
      <c r="B941" t="s">
        <v>68</v>
      </c>
      <c r="C941" s="40" t="s">
        <v>9</v>
      </c>
      <c r="D941" s="40">
        <v>15</v>
      </c>
      <c r="E941" s="44" t="s">
        <v>26</v>
      </c>
      <c r="F941" s="44" t="s">
        <v>39</v>
      </c>
      <c r="G941" s="44" t="s">
        <v>27</v>
      </c>
      <c r="H941" s="44" t="s">
        <v>28</v>
      </c>
      <c r="I941" s="44" t="s">
        <v>29</v>
      </c>
      <c r="J941" s="44" t="s">
        <v>30</v>
      </c>
      <c r="K941" s="42" t="s">
        <v>31</v>
      </c>
      <c r="L941"/>
      <c r="M941" s="42" t="s">
        <v>32</v>
      </c>
      <c r="N941" s="42" t="s">
        <v>33</v>
      </c>
      <c r="O941" s="42" t="s">
        <v>34</v>
      </c>
      <c r="P941" s="42" t="s">
        <v>35</v>
      </c>
      <c r="Q941" s="42" t="s">
        <v>36</v>
      </c>
      <c r="R941" s="42" t="s">
        <v>37</v>
      </c>
      <c r="S941" s="42" t="s">
        <v>38</v>
      </c>
    </row>
    <row r="942" spans="2:19" s="2" customFormat="1" x14ac:dyDescent="0.25">
      <c r="B942" s="16">
        <v>4</v>
      </c>
      <c r="C942" s="11" t="s">
        <v>12</v>
      </c>
      <c r="D942" s="139"/>
      <c r="E942" s="10">
        <f t="shared" ref="E942:E950" si="827">D909*R942</f>
        <v>0</v>
      </c>
      <c r="F942" s="134">
        <f>$G$4-$F$4</f>
        <v>6.8409795166940318E-3</v>
      </c>
      <c r="G942" s="8">
        <f>IFERROR(VLOOKUP(B942,EFA!$AC$2:$AD$7,2,0),EFA!$AD$8)</f>
        <v>1.0241967921812636</v>
      </c>
      <c r="H942" s="24">
        <f>LGD!$D$3</f>
        <v>0</v>
      </c>
      <c r="I942" s="10">
        <f>E942*F942*G942*H942</f>
        <v>0</v>
      </c>
      <c r="J942" s="41">
        <f>1/((1+($O$16/12))^(M942-Q942))</f>
        <v>0.64701815217486369</v>
      </c>
      <c r="K942" s="274">
        <f>I942*J942</f>
        <v>0</v>
      </c>
      <c r="L942"/>
      <c r="M942" s="11">
        <f t="shared" ref="M942:M950" si="828">12*15</f>
        <v>180</v>
      </c>
      <c r="N942" s="11">
        <v>1</v>
      </c>
      <c r="O942" s="21">
        <f>$O$16</f>
        <v>0.125041534971747</v>
      </c>
      <c r="P942" s="43">
        <f t="shared" ref="P942:P950" si="829">PMT(O942/12,M942,-N942,0,0)</f>
        <v>1.2327923937254265E-2</v>
      </c>
      <c r="Q942" s="141">
        <f>M942-S942</f>
        <v>138</v>
      </c>
      <c r="R942" s="43">
        <f>PV(O942/12,Q942,-P942,0,0)</f>
        <v>0.9001162598662783</v>
      </c>
      <c r="S942" s="11">
        <f>12+12+12+6</f>
        <v>42</v>
      </c>
    </row>
    <row r="943" spans="2:19" s="2" customFormat="1" x14ac:dyDescent="0.25">
      <c r="B943" s="16">
        <v>4</v>
      </c>
      <c r="C943" s="11" t="s">
        <v>13</v>
      </c>
      <c r="D943" s="139"/>
      <c r="E943" s="10">
        <f t="shared" si="827"/>
        <v>0</v>
      </c>
      <c r="F943" s="134">
        <f t="shared" ref="F943:F950" si="830">$G$4-$F$4</f>
        <v>6.8409795166940318E-3</v>
      </c>
      <c r="G943" s="8">
        <f>IFERROR(VLOOKUP(B943,EFA!$AC$2:$AD$7,2,0),EFA!$AD$8)</f>
        <v>1.0241967921812636</v>
      </c>
      <c r="H943" s="24">
        <f>LGD!$D$4</f>
        <v>0.6</v>
      </c>
      <c r="I943" s="10">
        <f t="shared" ref="I943:I950" si="831">E943*F943*G943*H943</f>
        <v>0</v>
      </c>
      <c r="J943" s="41">
        <f t="shared" ref="J943:J950" si="832">1/((1+($O$16/12))^(M943-Q943))</f>
        <v>0.64701815217486369</v>
      </c>
      <c r="K943" s="274">
        <f t="shared" ref="K943:K950" si="833">I943*J943</f>
        <v>0</v>
      </c>
      <c r="L943"/>
      <c r="M943" s="11">
        <f t="shared" si="828"/>
        <v>180</v>
      </c>
      <c r="N943" s="11">
        <v>1</v>
      </c>
      <c r="O943" s="21">
        <f t="shared" ref="O943:O950" si="834">$O$16</f>
        <v>0.125041534971747</v>
      </c>
      <c r="P943" s="43">
        <f t="shared" si="829"/>
        <v>1.2327923937254265E-2</v>
      </c>
      <c r="Q943" s="141">
        <f t="shared" ref="Q943:Q950" si="835">M943-S943</f>
        <v>138</v>
      </c>
      <c r="R943" s="43">
        <f t="shared" ref="R943:R950" si="836">PV(O943/12,Q943,-P943,0,0)</f>
        <v>0.9001162598662783</v>
      </c>
      <c r="S943" s="11">
        <f t="shared" ref="S943:S950" si="837">12+12+12+6</f>
        <v>42</v>
      </c>
    </row>
    <row r="944" spans="2:19" s="2" customFormat="1" x14ac:dyDescent="0.25">
      <c r="B944" s="16">
        <v>4</v>
      </c>
      <c r="C944" s="11" t="s">
        <v>14</v>
      </c>
      <c r="D944" s="139"/>
      <c r="E944" s="10">
        <f t="shared" si="827"/>
        <v>0</v>
      </c>
      <c r="F944" s="134">
        <f t="shared" si="830"/>
        <v>6.8409795166940318E-3</v>
      </c>
      <c r="G944" s="8">
        <f>IFERROR(VLOOKUP(B944,EFA!$AC$2:$AD$7,2,0),EFA!$AD$8)</f>
        <v>1.0241967921812636</v>
      </c>
      <c r="H944" s="24">
        <f>LGD!$D$5</f>
        <v>0.10763423667737435</v>
      </c>
      <c r="I944" s="10">
        <f t="shared" si="831"/>
        <v>0</v>
      </c>
      <c r="J944" s="41">
        <f t="shared" si="832"/>
        <v>0.64701815217486369</v>
      </c>
      <c r="K944" s="274">
        <f t="shared" si="833"/>
        <v>0</v>
      </c>
      <c r="L944"/>
      <c r="M944" s="11">
        <f t="shared" si="828"/>
        <v>180</v>
      </c>
      <c r="N944" s="11">
        <v>1</v>
      </c>
      <c r="O944" s="21">
        <f t="shared" si="834"/>
        <v>0.125041534971747</v>
      </c>
      <c r="P944" s="43">
        <f t="shared" si="829"/>
        <v>1.2327923937254265E-2</v>
      </c>
      <c r="Q944" s="141">
        <f t="shared" si="835"/>
        <v>138</v>
      </c>
      <c r="R944" s="43">
        <f t="shared" si="836"/>
        <v>0.9001162598662783</v>
      </c>
      <c r="S944" s="11">
        <f t="shared" si="837"/>
        <v>42</v>
      </c>
    </row>
    <row r="945" spans="2:19" s="2" customFormat="1" x14ac:dyDescent="0.25">
      <c r="B945" s="16">
        <v>4</v>
      </c>
      <c r="C945" s="11" t="s">
        <v>15</v>
      </c>
      <c r="D945" s="139"/>
      <c r="E945" s="10">
        <f t="shared" si="827"/>
        <v>0</v>
      </c>
      <c r="F945" s="134">
        <f t="shared" si="830"/>
        <v>6.8409795166940318E-3</v>
      </c>
      <c r="G945" s="8">
        <f>IFERROR(VLOOKUP(B945,EFA!$AC$2:$AD$7,2,0),EFA!$AD$8)</f>
        <v>1.0241967921812636</v>
      </c>
      <c r="H945" s="24">
        <f>LGD!$D$6</f>
        <v>0.31756987991080204</v>
      </c>
      <c r="I945" s="10">
        <f t="shared" si="831"/>
        <v>0</v>
      </c>
      <c r="J945" s="41">
        <f t="shared" si="832"/>
        <v>0.64701815217486369</v>
      </c>
      <c r="K945" s="274">
        <f t="shared" si="833"/>
        <v>0</v>
      </c>
      <c r="L945"/>
      <c r="M945" s="11">
        <f t="shared" si="828"/>
        <v>180</v>
      </c>
      <c r="N945" s="11">
        <v>1</v>
      </c>
      <c r="O945" s="21">
        <f t="shared" si="834"/>
        <v>0.125041534971747</v>
      </c>
      <c r="P945" s="43">
        <f t="shared" si="829"/>
        <v>1.2327923937254265E-2</v>
      </c>
      <c r="Q945" s="141">
        <f t="shared" si="835"/>
        <v>138</v>
      </c>
      <c r="R945" s="43">
        <f t="shared" si="836"/>
        <v>0.9001162598662783</v>
      </c>
      <c r="S945" s="11">
        <f t="shared" si="837"/>
        <v>42</v>
      </c>
    </row>
    <row r="946" spans="2:19" s="2" customFormat="1" x14ac:dyDescent="0.25">
      <c r="B946" s="16">
        <v>4</v>
      </c>
      <c r="C946" s="11" t="s">
        <v>16</v>
      </c>
      <c r="D946" s="139"/>
      <c r="E946" s="10">
        <f t="shared" si="827"/>
        <v>0</v>
      </c>
      <c r="F946" s="134">
        <f t="shared" si="830"/>
        <v>6.8409795166940318E-3</v>
      </c>
      <c r="G946" s="8">
        <f>IFERROR(VLOOKUP(B946,EFA!$AC$2:$AD$7,2,0),EFA!$AD$8)</f>
        <v>1.0241967921812636</v>
      </c>
      <c r="H946" s="24">
        <f>LGD!$D$7</f>
        <v>0.35327139683478781</v>
      </c>
      <c r="I946" s="10">
        <f t="shared" si="831"/>
        <v>0</v>
      </c>
      <c r="J946" s="41">
        <f t="shared" si="832"/>
        <v>0.64701815217486369</v>
      </c>
      <c r="K946" s="274">
        <f t="shared" si="833"/>
        <v>0</v>
      </c>
      <c r="L946"/>
      <c r="M946" s="11">
        <f t="shared" si="828"/>
        <v>180</v>
      </c>
      <c r="N946" s="11">
        <v>1</v>
      </c>
      <c r="O946" s="21">
        <f t="shared" si="834"/>
        <v>0.125041534971747</v>
      </c>
      <c r="P946" s="43">
        <f t="shared" si="829"/>
        <v>1.2327923937254265E-2</v>
      </c>
      <c r="Q946" s="141">
        <f t="shared" si="835"/>
        <v>138</v>
      </c>
      <c r="R946" s="43">
        <f t="shared" si="836"/>
        <v>0.9001162598662783</v>
      </c>
      <c r="S946" s="11">
        <f t="shared" si="837"/>
        <v>42</v>
      </c>
    </row>
    <row r="947" spans="2:19" s="2" customFormat="1" x14ac:dyDescent="0.25">
      <c r="B947" s="16">
        <v>4</v>
      </c>
      <c r="C947" s="11" t="s">
        <v>17</v>
      </c>
      <c r="D947" s="139"/>
      <c r="E947" s="10">
        <f t="shared" si="827"/>
        <v>0</v>
      </c>
      <c r="F947" s="134">
        <f t="shared" si="830"/>
        <v>6.8409795166940318E-3</v>
      </c>
      <c r="G947" s="8">
        <f>IFERROR(VLOOKUP(B947,EFA!$AC$2:$AD$7,2,0),EFA!$AD$8)</f>
        <v>1.0241967921812636</v>
      </c>
      <c r="H947" s="24">
        <f>LGD!$D$8</f>
        <v>4.6364209605119888E-2</v>
      </c>
      <c r="I947" s="10">
        <f t="shared" si="831"/>
        <v>0</v>
      </c>
      <c r="J947" s="41">
        <f t="shared" si="832"/>
        <v>0.64701815217486369</v>
      </c>
      <c r="K947" s="274">
        <f t="shared" si="833"/>
        <v>0</v>
      </c>
      <c r="L947"/>
      <c r="M947" s="11">
        <f t="shared" si="828"/>
        <v>180</v>
      </c>
      <c r="N947" s="11">
        <v>1</v>
      </c>
      <c r="O947" s="21">
        <f t="shared" si="834"/>
        <v>0.125041534971747</v>
      </c>
      <c r="P947" s="43">
        <f t="shared" si="829"/>
        <v>1.2327923937254265E-2</v>
      </c>
      <c r="Q947" s="141">
        <f t="shared" si="835"/>
        <v>138</v>
      </c>
      <c r="R947" s="43">
        <f t="shared" si="836"/>
        <v>0.9001162598662783</v>
      </c>
      <c r="S947" s="11">
        <f t="shared" si="837"/>
        <v>42</v>
      </c>
    </row>
    <row r="948" spans="2:19" s="2" customFormat="1" x14ac:dyDescent="0.25">
      <c r="B948" s="16">
        <v>4</v>
      </c>
      <c r="C948" s="11" t="s">
        <v>18</v>
      </c>
      <c r="D948" s="139"/>
      <c r="E948" s="10" t="e">
        <f t="shared" si="827"/>
        <v>#N/A</v>
      </c>
      <c r="F948" s="134">
        <f t="shared" si="830"/>
        <v>6.8409795166940318E-3</v>
      </c>
      <c r="G948" s="8">
        <f>IFERROR(VLOOKUP(B948,EFA!$AC$2:$AD$7,2,0),EFA!$AD$8)</f>
        <v>1.0241967921812636</v>
      </c>
      <c r="H948" s="24">
        <f>LGD!$D$9</f>
        <v>0.5</v>
      </c>
      <c r="I948" s="10" t="e">
        <f t="shared" si="831"/>
        <v>#N/A</v>
      </c>
      <c r="J948" s="41">
        <f t="shared" si="832"/>
        <v>0.64701815217486369</v>
      </c>
      <c r="K948" s="274" t="e">
        <f t="shared" si="833"/>
        <v>#N/A</v>
      </c>
      <c r="L948"/>
      <c r="M948" s="11">
        <f t="shared" si="828"/>
        <v>180</v>
      </c>
      <c r="N948" s="11">
        <v>1</v>
      </c>
      <c r="O948" s="21">
        <f t="shared" si="834"/>
        <v>0.125041534971747</v>
      </c>
      <c r="P948" s="43">
        <f t="shared" si="829"/>
        <v>1.2327923937254265E-2</v>
      </c>
      <c r="Q948" s="141">
        <f t="shared" si="835"/>
        <v>138</v>
      </c>
      <c r="R948" s="43">
        <f t="shared" si="836"/>
        <v>0.9001162598662783</v>
      </c>
      <c r="S948" s="11">
        <f t="shared" si="837"/>
        <v>42</v>
      </c>
    </row>
    <row r="949" spans="2:19" s="2" customFormat="1" x14ac:dyDescent="0.25">
      <c r="B949" s="16">
        <v>4</v>
      </c>
      <c r="C949" s="11" t="s">
        <v>19</v>
      </c>
      <c r="D949" s="139"/>
      <c r="E949" s="10">
        <f t="shared" si="827"/>
        <v>0</v>
      </c>
      <c r="F949" s="134">
        <f t="shared" si="830"/>
        <v>6.8409795166940318E-3</v>
      </c>
      <c r="G949" s="8">
        <f>IFERROR(VLOOKUP(B949,EFA!$AC$2:$AD$7,2,0),EFA!$AD$8)</f>
        <v>1.0241967921812636</v>
      </c>
      <c r="H949" s="24">
        <f>LGD!$D$10</f>
        <v>0.4</v>
      </c>
      <c r="I949" s="10">
        <f t="shared" si="831"/>
        <v>0</v>
      </c>
      <c r="J949" s="41">
        <f t="shared" si="832"/>
        <v>0.64701815217486369</v>
      </c>
      <c r="K949" s="274">
        <f t="shared" si="833"/>
        <v>0</v>
      </c>
      <c r="L949"/>
      <c r="M949" s="11">
        <f t="shared" si="828"/>
        <v>180</v>
      </c>
      <c r="N949" s="11">
        <v>1</v>
      </c>
      <c r="O949" s="21">
        <f t="shared" si="834"/>
        <v>0.125041534971747</v>
      </c>
      <c r="P949" s="43">
        <f t="shared" si="829"/>
        <v>1.2327923937254265E-2</v>
      </c>
      <c r="Q949" s="141">
        <f t="shared" si="835"/>
        <v>138</v>
      </c>
      <c r="R949" s="43">
        <f t="shared" si="836"/>
        <v>0.9001162598662783</v>
      </c>
      <c r="S949" s="11">
        <f t="shared" si="837"/>
        <v>42</v>
      </c>
    </row>
    <row r="950" spans="2:19" s="2" customFormat="1" x14ac:dyDescent="0.25">
      <c r="B950" s="16">
        <v>4</v>
      </c>
      <c r="C950" s="11" t="s">
        <v>20</v>
      </c>
      <c r="D950" s="139"/>
      <c r="E950" s="10">
        <f t="shared" si="827"/>
        <v>0</v>
      </c>
      <c r="F950" s="134">
        <f t="shared" si="830"/>
        <v>6.8409795166940318E-3</v>
      </c>
      <c r="G950" s="8">
        <f>IFERROR(VLOOKUP(B950,EFA!$AC$2:$AD$7,2,0),EFA!$AD$8)</f>
        <v>1.0241967921812636</v>
      </c>
      <c r="H950" s="24">
        <f>LGD!$D$11</f>
        <v>0.6</v>
      </c>
      <c r="I950" s="10">
        <f t="shared" si="831"/>
        <v>0</v>
      </c>
      <c r="J950" s="41">
        <f t="shared" si="832"/>
        <v>0.64701815217486369</v>
      </c>
      <c r="K950" s="274">
        <f t="shared" si="833"/>
        <v>0</v>
      </c>
      <c r="L950"/>
      <c r="M950" s="11">
        <f t="shared" si="828"/>
        <v>180</v>
      </c>
      <c r="N950" s="11">
        <v>1</v>
      </c>
      <c r="O950" s="21">
        <f t="shared" si="834"/>
        <v>0.125041534971747</v>
      </c>
      <c r="P950" s="43">
        <f t="shared" si="829"/>
        <v>1.2327923937254265E-2</v>
      </c>
      <c r="Q950" s="141">
        <f t="shared" si="835"/>
        <v>138</v>
      </c>
      <c r="R950" s="43">
        <f t="shared" si="836"/>
        <v>0.9001162598662783</v>
      </c>
      <c r="S950" s="11">
        <f t="shared" si="837"/>
        <v>42</v>
      </c>
    </row>
    <row r="951" spans="2:19" s="173" customFormat="1" x14ac:dyDescent="0.25">
      <c r="C951" s="181"/>
      <c r="D951" s="182"/>
      <c r="E951" s="182"/>
      <c r="F951" s="183"/>
      <c r="G951" s="184"/>
      <c r="H951" s="185"/>
      <c r="I951" s="182"/>
      <c r="J951" s="186"/>
      <c r="K951" s="182"/>
      <c r="M951" s="187"/>
      <c r="N951" s="187"/>
      <c r="O951" s="188"/>
      <c r="P951" s="189"/>
      <c r="Q951" s="187"/>
      <c r="R951" s="189"/>
      <c r="S951" s="187"/>
    </row>
    <row r="952" spans="2:19" s="2" customFormat="1" x14ac:dyDescent="0.25">
      <c r="B952" t="s">
        <v>68</v>
      </c>
      <c r="C952" s="40" t="s">
        <v>9</v>
      </c>
      <c r="D952" s="40">
        <v>15</v>
      </c>
      <c r="E952" s="44" t="s">
        <v>26</v>
      </c>
      <c r="F952" s="44" t="s">
        <v>39</v>
      </c>
      <c r="G952" s="44" t="s">
        <v>27</v>
      </c>
      <c r="H952" s="44" t="s">
        <v>28</v>
      </c>
      <c r="I952" s="44" t="s">
        <v>29</v>
      </c>
      <c r="J952" s="44" t="s">
        <v>30</v>
      </c>
      <c r="K952" s="42" t="s">
        <v>31</v>
      </c>
      <c r="L952"/>
      <c r="M952" s="42" t="s">
        <v>32</v>
      </c>
      <c r="N952" s="42" t="s">
        <v>33</v>
      </c>
      <c r="O952" s="42" t="s">
        <v>34</v>
      </c>
      <c r="P952" s="42" t="s">
        <v>35</v>
      </c>
      <c r="Q952" s="42" t="s">
        <v>36</v>
      </c>
      <c r="R952" s="42" t="s">
        <v>37</v>
      </c>
      <c r="S952" s="42" t="s">
        <v>38</v>
      </c>
    </row>
    <row r="953" spans="2:19" s="2" customFormat="1" x14ac:dyDescent="0.25">
      <c r="B953" s="16">
        <v>5</v>
      </c>
      <c r="C953" s="11" t="s">
        <v>12</v>
      </c>
      <c r="D953" s="139"/>
      <c r="E953" s="10">
        <f t="shared" ref="E953:E961" si="838">D909*R953</f>
        <v>0</v>
      </c>
      <c r="F953" s="134">
        <f>$H$4-$G$4</f>
        <v>4.4953534263209305E-3</v>
      </c>
      <c r="G953" s="8">
        <f>IFERROR(VLOOKUP(B953,EFA!$AC$2:$AD$7,2,0),EFA!$AD$8)</f>
        <v>1.0319245803723991</v>
      </c>
      <c r="H953" s="24">
        <f>LGD!$D$3</f>
        <v>0</v>
      </c>
      <c r="I953" s="10">
        <f>E953*F953*G953*H953</f>
        <v>0</v>
      </c>
      <c r="J953" s="41">
        <f>1/((1+($O$16/12))^(M953-Q953))</f>
        <v>0.57133732605149445</v>
      </c>
      <c r="K953" s="274">
        <f>I953*J953</f>
        <v>0</v>
      </c>
      <c r="L953"/>
      <c r="M953" s="11">
        <f t="shared" ref="M953:M961" si="839">12*15</f>
        <v>180</v>
      </c>
      <c r="N953" s="11">
        <v>1</v>
      </c>
      <c r="O953" s="21">
        <f>$O$16</f>
        <v>0.125041534971747</v>
      </c>
      <c r="P953" s="43">
        <f t="shared" ref="P953:P961" si="840">PMT(O953/12,M953,-N953,0,0)</f>
        <v>1.2327923937254265E-2</v>
      </c>
      <c r="Q953" s="141">
        <f>M953-S953</f>
        <v>126</v>
      </c>
      <c r="R953" s="43">
        <f>PV(O953/12,Q953,-P953,0,0)</f>
        <v>0.86263314359782917</v>
      </c>
      <c r="S953" s="11">
        <f>12+12+12+12+6</f>
        <v>54</v>
      </c>
    </row>
    <row r="954" spans="2:19" s="2" customFormat="1" x14ac:dyDescent="0.25">
      <c r="B954" s="16">
        <v>5</v>
      </c>
      <c r="C954" s="11" t="s">
        <v>13</v>
      </c>
      <c r="D954" s="139"/>
      <c r="E954" s="10">
        <f t="shared" si="838"/>
        <v>0</v>
      </c>
      <c r="F954" s="134">
        <f t="shared" ref="F954:F961" si="841">$H$4-$G$4</f>
        <v>4.4953534263209305E-3</v>
      </c>
      <c r="G954" s="8">
        <f>IFERROR(VLOOKUP(B954,EFA!$AC$2:$AD$7,2,0),EFA!$AD$8)</f>
        <v>1.0319245803723991</v>
      </c>
      <c r="H954" s="24">
        <f>LGD!$D$4</f>
        <v>0.6</v>
      </c>
      <c r="I954" s="10">
        <f t="shared" ref="I954:I961" si="842">E954*F954*G954*H954</f>
        <v>0</v>
      </c>
      <c r="J954" s="41">
        <f t="shared" ref="J954:J961" si="843">1/((1+($O$16/12))^(M954-Q954))</f>
        <v>0.57133732605149445</v>
      </c>
      <c r="K954" s="274">
        <f t="shared" ref="K954:K961" si="844">I954*J954</f>
        <v>0</v>
      </c>
      <c r="L954"/>
      <c r="M954" s="11">
        <f t="shared" si="839"/>
        <v>180</v>
      </c>
      <c r="N954" s="11">
        <v>1</v>
      </c>
      <c r="O954" s="21">
        <f t="shared" ref="O954:O961" si="845">$O$16</f>
        <v>0.125041534971747</v>
      </c>
      <c r="P954" s="43">
        <f t="shared" si="840"/>
        <v>1.2327923937254265E-2</v>
      </c>
      <c r="Q954" s="141">
        <f t="shared" ref="Q954:Q961" si="846">M954-S954</f>
        <v>126</v>
      </c>
      <c r="R954" s="43">
        <f t="shared" ref="R954:R961" si="847">PV(O954/12,Q954,-P954,0,0)</f>
        <v>0.86263314359782917</v>
      </c>
      <c r="S954" s="11">
        <f t="shared" ref="S954:S961" si="848">12+12+12+12+6</f>
        <v>54</v>
      </c>
    </row>
    <row r="955" spans="2:19" s="2" customFormat="1" x14ac:dyDescent="0.25">
      <c r="B955" s="16">
        <v>5</v>
      </c>
      <c r="C955" s="11" t="s">
        <v>14</v>
      </c>
      <c r="D955" s="139"/>
      <c r="E955" s="10">
        <f t="shared" si="838"/>
        <v>0</v>
      </c>
      <c r="F955" s="134">
        <f t="shared" si="841"/>
        <v>4.4953534263209305E-3</v>
      </c>
      <c r="G955" s="8">
        <f>IFERROR(VLOOKUP(B955,EFA!$AC$2:$AD$7,2,0),EFA!$AD$8)</f>
        <v>1.0319245803723991</v>
      </c>
      <c r="H955" s="24">
        <f>LGD!$D$5</f>
        <v>0.10763423667737435</v>
      </c>
      <c r="I955" s="10">
        <f t="shared" si="842"/>
        <v>0</v>
      </c>
      <c r="J955" s="41">
        <f t="shared" si="843"/>
        <v>0.57133732605149445</v>
      </c>
      <c r="K955" s="274">
        <f t="shared" si="844"/>
        <v>0</v>
      </c>
      <c r="L955"/>
      <c r="M955" s="11">
        <f t="shared" si="839"/>
        <v>180</v>
      </c>
      <c r="N955" s="11">
        <v>1</v>
      </c>
      <c r="O955" s="21">
        <f t="shared" si="845"/>
        <v>0.125041534971747</v>
      </c>
      <c r="P955" s="43">
        <f t="shared" si="840"/>
        <v>1.2327923937254265E-2</v>
      </c>
      <c r="Q955" s="141">
        <f t="shared" si="846"/>
        <v>126</v>
      </c>
      <c r="R955" s="43">
        <f t="shared" si="847"/>
        <v>0.86263314359782917</v>
      </c>
      <c r="S955" s="11">
        <f t="shared" si="848"/>
        <v>54</v>
      </c>
    </row>
    <row r="956" spans="2:19" s="2" customFormat="1" x14ac:dyDescent="0.25">
      <c r="B956" s="16">
        <v>5</v>
      </c>
      <c r="C956" s="11" t="s">
        <v>15</v>
      </c>
      <c r="D956" s="139"/>
      <c r="E956" s="10">
        <f t="shared" si="838"/>
        <v>0</v>
      </c>
      <c r="F956" s="134">
        <f t="shared" si="841"/>
        <v>4.4953534263209305E-3</v>
      </c>
      <c r="G956" s="8">
        <f>IFERROR(VLOOKUP(B956,EFA!$AC$2:$AD$7,2,0),EFA!$AD$8)</f>
        <v>1.0319245803723991</v>
      </c>
      <c r="H956" s="24">
        <f>LGD!$D$6</f>
        <v>0.31756987991080204</v>
      </c>
      <c r="I956" s="10">
        <f t="shared" si="842"/>
        <v>0</v>
      </c>
      <c r="J956" s="41">
        <f t="shared" si="843"/>
        <v>0.57133732605149445</v>
      </c>
      <c r="K956" s="274">
        <f t="shared" si="844"/>
        <v>0</v>
      </c>
      <c r="L956"/>
      <c r="M956" s="11">
        <f t="shared" si="839"/>
        <v>180</v>
      </c>
      <c r="N956" s="11">
        <v>1</v>
      </c>
      <c r="O956" s="21">
        <f t="shared" si="845"/>
        <v>0.125041534971747</v>
      </c>
      <c r="P956" s="43">
        <f t="shared" si="840"/>
        <v>1.2327923937254265E-2</v>
      </c>
      <c r="Q956" s="141">
        <f t="shared" si="846"/>
        <v>126</v>
      </c>
      <c r="R956" s="43">
        <f t="shared" si="847"/>
        <v>0.86263314359782917</v>
      </c>
      <c r="S956" s="11">
        <f t="shared" si="848"/>
        <v>54</v>
      </c>
    </row>
    <row r="957" spans="2:19" s="2" customFormat="1" x14ac:dyDescent="0.25">
      <c r="B957" s="16">
        <v>5</v>
      </c>
      <c r="C957" s="11" t="s">
        <v>16</v>
      </c>
      <c r="D957" s="139"/>
      <c r="E957" s="10">
        <f t="shared" si="838"/>
        <v>0</v>
      </c>
      <c r="F957" s="134">
        <f t="shared" si="841"/>
        <v>4.4953534263209305E-3</v>
      </c>
      <c r="G957" s="8">
        <f>IFERROR(VLOOKUP(B957,EFA!$AC$2:$AD$7,2,0),EFA!$AD$8)</f>
        <v>1.0319245803723991</v>
      </c>
      <c r="H957" s="24">
        <f>LGD!$D$7</f>
        <v>0.35327139683478781</v>
      </c>
      <c r="I957" s="10">
        <f t="shared" si="842"/>
        <v>0</v>
      </c>
      <c r="J957" s="41">
        <f t="shared" si="843"/>
        <v>0.57133732605149445</v>
      </c>
      <c r="K957" s="274">
        <f t="shared" si="844"/>
        <v>0</v>
      </c>
      <c r="L957"/>
      <c r="M957" s="11">
        <f t="shared" si="839"/>
        <v>180</v>
      </c>
      <c r="N957" s="11">
        <v>1</v>
      </c>
      <c r="O957" s="21">
        <f t="shared" si="845"/>
        <v>0.125041534971747</v>
      </c>
      <c r="P957" s="43">
        <f t="shared" si="840"/>
        <v>1.2327923937254265E-2</v>
      </c>
      <c r="Q957" s="141">
        <f t="shared" si="846"/>
        <v>126</v>
      </c>
      <c r="R957" s="43">
        <f t="shared" si="847"/>
        <v>0.86263314359782917</v>
      </c>
      <c r="S957" s="11">
        <f t="shared" si="848"/>
        <v>54</v>
      </c>
    </row>
    <row r="958" spans="2:19" s="2" customFormat="1" x14ac:dyDescent="0.25">
      <c r="B958" s="16">
        <v>5</v>
      </c>
      <c r="C958" s="11" t="s">
        <v>17</v>
      </c>
      <c r="D958" s="139"/>
      <c r="E958" s="10">
        <f t="shared" si="838"/>
        <v>0</v>
      </c>
      <c r="F958" s="134">
        <f t="shared" si="841"/>
        <v>4.4953534263209305E-3</v>
      </c>
      <c r="G958" s="8">
        <f>IFERROR(VLOOKUP(B958,EFA!$AC$2:$AD$7,2,0),EFA!$AD$8)</f>
        <v>1.0319245803723991</v>
      </c>
      <c r="H958" s="24">
        <f>LGD!$D$8</f>
        <v>4.6364209605119888E-2</v>
      </c>
      <c r="I958" s="10">
        <f t="shared" si="842"/>
        <v>0</v>
      </c>
      <c r="J958" s="41">
        <f t="shared" si="843"/>
        <v>0.57133732605149445</v>
      </c>
      <c r="K958" s="274">
        <f t="shared" si="844"/>
        <v>0</v>
      </c>
      <c r="L958"/>
      <c r="M958" s="11">
        <f t="shared" si="839"/>
        <v>180</v>
      </c>
      <c r="N958" s="11">
        <v>1</v>
      </c>
      <c r="O958" s="21">
        <f t="shared" si="845"/>
        <v>0.125041534971747</v>
      </c>
      <c r="P958" s="43">
        <f t="shared" si="840"/>
        <v>1.2327923937254265E-2</v>
      </c>
      <c r="Q958" s="141">
        <f t="shared" si="846"/>
        <v>126</v>
      </c>
      <c r="R958" s="43">
        <f t="shared" si="847"/>
        <v>0.86263314359782917</v>
      </c>
      <c r="S958" s="11">
        <f t="shared" si="848"/>
        <v>54</v>
      </c>
    </row>
    <row r="959" spans="2:19" s="2" customFormat="1" x14ac:dyDescent="0.25">
      <c r="B959" s="16">
        <v>5</v>
      </c>
      <c r="C959" s="11" t="s">
        <v>18</v>
      </c>
      <c r="D959" s="139"/>
      <c r="E959" s="10" t="e">
        <f t="shared" si="838"/>
        <v>#N/A</v>
      </c>
      <c r="F959" s="134">
        <f t="shared" si="841"/>
        <v>4.4953534263209305E-3</v>
      </c>
      <c r="G959" s="8">
        <f>IFERROR(VLOOKUP(B959,EFA!$AC$2:$AD$7,2,0),EFA!$AD$8)</f>
        <v>1.0319245803723991</v>
      </c>
      <c r="H959" s="24">
        <f>LGD!$D$9</f>
        <v>0.5</v>
      </c>
      <c r="I959" s="10" t="e">
        <f t="shared" si="842"/>
        <v>#N/A</v>
      </c>
      <c r="J959" s="41">
        <f t="shared" si="843"/>
        <v>0.57133732605149445</v>
      </c>
      <c r="K959" s="274" t="e">
        <f t="shared" si="844"/>
        <v>#N/A</v>
      </c>
      <c r="L959"/>
      <c r="M959" s="11">
        <f t="shared" si="839"/>
        <v>180</v>
      </c>
      <c r="N959" s="11">
        <v>1</v>
      </c>
      <c r="O959" s="21">
        <f t="shared" si="845"/>
        <v>0.125041534971747</v>
      </c>
      <c r="P959" s="43">
        <f t="shared" si="840"/>
        <v>1.2327923937254265E-2</v>
      </c>
      <c r="Q959" s="141">
        <f t="shared" si="846"/>
        <v>126</v>
      </c>
      <c r="R959" s="43">
        <f t="shared" si="847"/>
        <v>0.86263314359782917</v>
      </c>
      <c r="S959" s="11">
        <f t="shared" si="848"/>
        <v>54</v>
      </c>
    </row>
    <row r="960" spans="2:19" s="2" customFormat="1" x14ac:dyDescent="0.25">
      <c r="B960" s="16">
        <v>5</v>
      </c>
      <c r="C960" s="11" t="s">
        <v>19</v>
      </c>
      <c r="D960" s="139"/>
      <c r="E960" s="10">
        <f t="shared" si="838"/>
        <v>0</v>
      </c>
      <c r="F960" s="134">
        <f t="shared" si="841"/>
        <v>4.4953534263209305E-3</v>
      </c>
      <c r="G960" s="8">
        <f>IFERROR(VLOOKUP(B960,EFA!$AC$2:$AD$7,2,0),EFA!$AD$8)</f>
        <v>1.0319245803723991</v>
      </c>
      <c r="H960" s="24">
        <f>LGD!$D$10</f>
        <v>0.4</v>
      </c>
      <c r="I960" s="10">
        <f t="shared" si="842"/>
        <v>0</v>
      </c>
      <c r="J960" s="41">
        <f t="shared" si="843"/>
        <v>0.57133732605149445</v>
      </c>
      <c r="K960" s="274">
        <f t="shared" si="844"/>
        <v>0</v>
      </c>
      <c r="L960"/>
      <c r="M960" s="11">
        <f t="shared" si="839"/>
        <v>180</v>
      </c>
      <c r="N960" s="11">
        <v>1</v>
      </c>
      <c r="O960" s="21">
        <f t="shared" si="845"/>
        <v>0.125041534971747</v>
      </c>
      <c r="P960" s="43">
        <f t="shared" si="840"/>
        <v>1.2327923937254265E-2</v>
      </c>
      <c r="Q960" s="141">
        <f t="shared" si="846"/>
        <v>126</v>
      </c>
      <c r="R960" s="43">
        <f t="shared" si="847"/>
        <v>0.86263314359782917</v>
      </c>
      <c r="S960" s="11">
        <f t="shared" si="848"/>
        <v>54</v>
      </c>
    </row>
    <row r="961" spans="2:19" s="2" customFormat="1" x14ac:dyDescent="0.25">
      <c r="B961" s="16">
        <v>5</v>
      </c>
      <c r="C961" s="11" t="s">
        <v>20</v>
      </c>
      <c r="D961" s="139"/>
      <c r="E961" s="10">
        <f t="shared" si="838"/>
        <v>0</v>
      </c>
      <c r="F961" s="134">
        <f t="shared" si="841"/>
        <v>4.4953534263209305E-3</v>
      </c>
      <c r="G961" s="8">
        <f>IFERROR(VLOOKUP(B961,EFA!$AC$2:$AD$7,2,0),EFA!$AD$8)</f>
        <v>1.0319245803723991</v>
      </c>
      <c r="H961" s="24">
        <f>LGD!$D$11</f>
        <v>0.6</v>
      </c>
      <c r="I961" s="10">
        <f t="shared" si="842"/>
        <v>0</v>
      </c>
      <c r="J961" s="41">
        <f t="shared" si="843"/>
        <v>0.57133732605149445</v>
      </c>
      <c r="K961" s="274">
        <f t="shared" si="844"/>
        <v>0</v>
      </c>
      <c r="L961"/>
      <c r="M961" s="11">
        <f t="shared" si="839"/>
        <v>180</v>
      </c>
      <c r="N961" s="11">
        <v>1</v>
      </c>
      <c r="O961" s="21">
        <f t="shared" si="845"/>
        <v>0.125041534971747</v>
      </c>
      <c r="P961" s="43">
        <f t="shared" si="840"/>
        <v>1.2327923937254265E-2</v>
      </c>
      <c r="Q961" s="141">
        <f t="shared" si="846"/>
        <v>126</v>
      </c>
      <c r="R961" s="43">
        <f t="shared" si="847"/>
        <v>0.86263314359782917</v>
      </c>
      <c r="S961" s="11">
        <f t="shared" si="848"/>
        <v>54</v>
      </c>
    </row>
    <row r="962" spans="2:19" s="173" customFormat="1" x14ac:dyDescent="0.25">
      <c r="C962" s="181"/>
      <c r="D962" s="182"/>
      <c r="E962" s="182"/>
      <c r="F962" s="183"/>
      <c r="G962" s="184"/>
      <c r="H962" s="185"/>
      <c r="I962" s="182"/>
      <c r="J962" s="186"/>
      <c r="K962" s="182"/>
      <c r="M962" s="187"/>
      <c r="N962" s="187"/>
      <c r="O962" s="188"/>
      <c r="P962" s="189"/>
      <c r="Q962" s="187"/>
      <c r="R962" s="189"/>
      <c r="S962" s="187"/>
    </row>
    <row r="963" spans="2:19" s="2" customFormat="1" x14ac:dyDescent="0.25">
      <c r="B963" t="s">
        <v>68</v>
      </c>
      <c r="C963" s="40" t="s">
        <v>9</v>
      </c>
      <c r="D963" s="40">
        <v>15</v>
      </c>
      <c r="E963" s="44" t="s">
        <v>26</v>
      </c>
      <c r="F963" s="44" t="s">
        <v>39</v>
      </c>
      <c r="G963" s="44" t="s">
        <v>27</v>
      </c>
      <c r="H963" s="44" t="s">
        <v>28</v>
      </c>
      <c r="I963" s="44" t="s">
        <v>29</v>
      </c>
      <c r="J963" s="44" t="s">
        <v>30</v>
      </c>
      <c r="K963" s="42" t="s">
        <v>31</v>
      </c>
      <c r="L963"/>
      <c r="M963" s="42" t="s">
        <v>32</v>
      </c>
      <c r="N963" s="42" t="s">
        <v>33</v>
      </c>
      <c r="O963" s="42" t="s">
        <v>34</v>
      </c>
      <c r="P963" s="42" t="s">
        <v>35</v>
      </c>
      <c r="Q963" s="42" t="s">
        <v>36</v>
      </c>
      <c r="R963" s="42" t="s">
        <v>37</v>
      </c>
      <c r="S963" s="42" t="s">
        <v>38</v>
      </c>
    </row>
    <row r="964" spans="2:19" s="2" customFormat="1" x14ac:dyDescent="0.25">
      <c r="B964" s="16">
        <v>6</v>
      </c>
      <c r="C964" s="11" t="s">
        <v>12</v>
      </c>
      <c r="D964" s="139"/>
      <c r="E964" s="10">
        <f t="shared" ref="E964:E972" si="849">D909*R964</f>
        <v>0</v>
      </c>
      <c r="F964" s="134">
        <f>$I$4-$H$4</f>
        <v>0.26248140881722226</v>
      </c>
      <c r="G964" s="8">
        <f>IFERROR(VLOOKUP(B964,EFA!$AC$2:$AD$7,2,0),EFA!$AD$8)</f>
        <v>1.0319245803723991</v>
      </c>
      <c r="H964" s="24">
        <f>LGD!$D$3</f>
        <v>0</v>
      </c>
      <c r="I964" s="10">
        <f>E964*F964*G964*H964</f>
        <v>0</v>
      </c>
      <c r="J964" s="41">
        <f>1/((1+($O$16/12))^(M964-Q964))</f>
        <v>0.50450878239263264</v>
      </c>
      <c r="K964" s="274">
        <f>I964*J964</f>
        <v>0</v>
      </c>
      <c r="L964"/>
      <c r="M964" s="11">
        <f t="shared" ref="M964:M972" si="850">12*15</f>
        <v>180</v>
      </c>
      <c r="N964" s="11">
        <v>1</v>
      </c>
      <c r="O964" s="21">
        <f>$O$16</f>
        <v>0.125041534971747</v>
      </c>
      <c r="P964" s="43">
        <f t="shared" ref="P964:P972" si="851">PMT(O964/12,M964,-N964,0,0)</f>
        <v>1.2327923937254265E-2</v>
      </c>
      <c r="Q964" s="141">
        <f>M964-S964</f>
        <v>114</v>
      </c>
      <c r="R964" s="43">
        <f>PV(O964/12,Q964,-P964,0,0)</f>
        <v>0.82018491639486546</v>
      </c>
      <c r="S964" s="11">
        <f>12+12+12+12+12+6</f>
        <v>66</v>
      </c>
    </row>
    <row r="965" spans="2:19" s="2" customFormat="1" x14ac:dyDescent="0.25">
      <c r="B965" s="16">
        <v>6</v>
      </c>
      <c r="C965" s="11" t="s">
        <v>13</v>
      </c>
      <c r="D965" s="139"/>
      <c r="E965" s="10">
        <f t="shared" si="849"/>
        <v>0</v>
      </c>
      <c r="F965" s="134">
        <f t="shared" ref="F965:F972" si="852">$I$4-$H$4</f>
        <v>0.26248140881722226</v>
      </c>
      <c r="G965" s="8">
        <f>IFERROR(VLOOKUP(B965,EFA!$AC$2:$AD$7,2,0),EFA!$AD$8)</f>
        <v>1.0319245803723991</v>
      </c>
      <c r="H965" s="24">
        <f>LGD!$D$4</f>
        <v>0.6</v>
      </c>
      <c r="I965" s="10">
        <f t="shared" ref="I965:I972" si="853">E965*F965*G965*H965</f>
        <v>0</v>
      </c>
      <c r="J965" s="41">
        <f t="shared" ref="J965:J972" si="854">1/((1+($O$16/12))^(M965-Q965))</f>
        <v>0.50450878239263264</v>
      </c>
      <c r="K965" s="274">
        <f t="shared" ref="K965:K972" si="855">I965*J965</f>
        <v>0</v>
      </c>
      <c r="L965"/>
      <c r="M965" s="11">
        <f t="shared" si="850"/>
        <v>180</v>
      </c>
      <c r="N965" s="11">
        <v>1</v>
      </c>
      <c r="O965" s="21">
        <f t="shared" ref="O965:O972" si="856">$O$16</f>
        <v>0.125041534971747</v>
      </c>
      <c r="P965" s="43">
        <f t="shared" si="851"/>
        <v>1.2327923937254265E-2</v>
      </c>
      <c r="Q965" s="141">
        <f t="shared" ref="Q965:Q972" si="857">M965-S965</f>
        <v>114</v>
      </c>
      <c r="R965" s="43">
        <f t="shared" ref="R965:R972" si="858">PV(O965/12,Q965,-P965,0,0)</f>
        <v>0.82018491639486546</v>
      </c>
      <c r="S965" s="11">
        <f t="shared" ref="S965:S972" si="859">12+12+12+12+12+6</f>
        <v>66</v>
      </c>
    </row>
    <row r="966" spans="2:19" s="2" customFormat="1" x14ac:dyDescent="0.25">
      <c r="B966" s="16">
        <v>6</v>
      </c>
      <c r="C966" s="11" t="s">
        <v>14</v>
      </c>
      <c r="D966" s="139"/>
      <c r="E966" s="10">
        <f t="shared" si="849"/>
        <v>0</v>
      </c>
      <c r="F966" s="134">
        <f t="shared" si="852"/>
        <v>0.26248140881722226</v>
      </c>
      <c r="G966" s="8">
        <f>IFERROR(VLOOKUP(B966,EFA!$AC$2:$AD$7,2,0),EFA!$AD$8)</f>
        <v>1.0319245803723991</v>
      </c>
      <c r="H966" s="24">
        <f>LGD!$D$5</f>
        <v>0.10763423667737435</v>
      </c>
      <c r="I966" s="10">
        <f t="shared" si="853"/>
        <v>0</v>
      </c>
      <c r="J966" s="41">
        <f t="shared" si="854"/>
        <v>0.50450878239263264</v>
      </c>
      <c r="K966" s="274">
        <f t="shared" si="855"/>
        <v>0</v>
      </c>
      <c r="L966"/>
      <c r="M966" s="11">
        <f t="shared" si="850"/>
        <v>180</v>
      </c>
      <c r="N966" s="11">
        <v>1</v>
      </c>
      <c r="O966" s="21">
        <f t="shared" si="856"/>
        <v>0.125041534971747</v>
      </c>
      <c r="P966" s="43">
        <f t="shared" si="851"/>
        <v>1.2327923937254265E-2</v>
      </c>
      <c r="Q966" s="141">
        <f t="shared" si="857"/>
        <v>114</v>
      </c>
      <c r="R966" s="43">
        <f t="shared" si="858"/>
        <v>0.82018491639486546</v>
      </c>
      <c r="S966" s="11">
        <f t="shared" si="859"/>
        <v>66</v>
      </c>
    </row>
    <row r="967" spans="2:19" s="2" customFormat="1" x14ac:dyDescent="0.25">
      <c r="B967" s="16">
        <v>6</v>
      </c>
      <c r="C967" s="11" t="s">
        <v>15</v>
      </c>
      <c r="D967" s="139"/>
      <c r="E967" s="10">
        <f t="shared" si="849"/>
        <v>0</v>
      </c>
      <c r="F967" s="134">
        <f t="shared" si="852"/>
        <v>0.26248140881722226</v>
      </c>
      <c r="G967" s="8">
        <f>IFERROR(VLOOKUP(B967,EFA!$AC$2:$AD$7,2,0),EFA!$AD$8)</f>
        <v>1.0319245803723991</v>
      </c>
      <c r="H967" s="24">
        <f>LGD!$D$6</f>
        <v>0.31756987991080204</v>
      </c>
      <c r="I967" s="10">
        <f t="shared" si="853"/>
        <v>0</v>
      </c>
      <c r="J967" s="41">
        <f t="shared" si="854"/>
        <v>0.50450878239263264</v>
      </c>
      <c r="K967" s="274">
        <f t="shared" si="855"/>
        <v>0</v>
      </c>
      <c r="L967"/>
      <c r="M967" s="11">
        <f t="shared" si="850"/>
        <v>180</v>
      </c>
      <c r="N967" s="11">
        <v>1</v>
      </c>
      <c r="O967" s="21">
        <f t="shared" si="856"/>
        <v>0.125041534971747</v>
      </c>
      <c r="P967" s="43">
        <f t="shared" si="851"/>
        <v>1.2327923937254265E-2</v>
      </c>
      <c r="Q967" s="141">
        <f t="shared" si="857"/>
        <v>114</v>
      </c>
      <c r="R967" s="43">
        <f t="shared" si="858"/>
        <v>0.82018491639486546</v>
      </c>
      <c r="S967" s="11">
        <f t="shared" si="859"/>
        <v>66</v>
      </c>
    </row>
    <row r="968" spans="2:19" s="2" customFormat="1" x14ac:dyDescent="0.25">
      <c r="B968" s="16">
        <v>6</v>
      </c>
      <c r="C968" s="11" t="s">
        <v>16</v>
      </c>
      <c r="D968" s="139"/>
      <c r="E968" s="10">
        <f t="shared" si="849"/>
        <v>0</v>
      </c>
      <c r="F968" s="134">
        <f t="shared" si="852"/>
        <v>0.26248140881722226</v>
      </c>
      <c r="G968" s="8">
        <f>IFERROR(VLOOKUP(B968,EFA!$AC$2:$AD$7,2,0),EFA!$AD$8)</f>
        <v>1.0319245803723991</v>
      </c>
      <c r="H968" s="24">
        <f>LGD!$D$7</f>
        <v>0.35327139683478781</v>
      </c>
      <c r="I968" s="10">
        <f t="shared" si="853"/>
        <v>0</v>
      </c>
      <c r="J968" s="41">
        <f t="shared" si="854"/>
        <v>0.50450878239263264</v>
      </c>
      <c r="K968" s="274">
        <f t="shared" si="855"/>
        <v>0</v>
      </c>
      <c r="L968"/>
      <c r="M968" s="11">
        <f t="shared" si="850"/>
        <v>180</v>
      </c>
      <c r="N968" s="11">
        <v>1</v>
      </c>
      <c r="O968" s="21">
        <f t="shared" si="856"/>
        <v>0.125041534971747</v>
      </c>
      <c r="P968" s="43">
        <f t="shared" si="851"/>
        <v>1.2327923937254265E-2</v>
      </c>
      <c r="Q968" s="141">
        <f t="shared" si="857"/>
        <v>114</v>
      </c>
      <c r="R968" s="43">
        <f t="shared" si="858"/>
        <v>0.82018491639486546</v>
      </c>
      <c r="S968" s="11">
        <f t="shared" si="859"/>
        <v>66</v>
      </c>
    </row>
    <row r="969" spans="2:19" s="2" customFormat="1" x14ac:dyDescent="0.25">
      <c r="B969" s="16">
        <v>6</v>
      </c>
      <c r="C969" s="11" t="s">
        <v>17</v>
      </c>
      <c r="D969" s="139"/>
      <c r="E969" s="10">
        <f t="shared" si="849"/>
        <v>0</v>
      </c>
      <c r="F969" s="134">
        <f t="shared" si="852"/>
        <v>0.26248140881722226</v>
      </c>
      <c r="G969" s="8">
        <f>IFERROR(VLOOKUP(B969,EFA!$AC$2:$AD$7,2,0),EFA!$AD$8)</f>
        <v>1.0319245803723991</v>
      </c>
      <c r="H969" s="24">
        <f>LGD!$D$8</f>
        <v>4.6364209605119888E-2</v>
      </c>
      <c r="I969" s="10">
        <f t="shared" si="853"/>
        <v>0</v>
      </c>
      <c r="J969" s="41">
        <f t="shared" si="854"/>
        <v>0.50450878239263264</v>
      </c>
      <c r="K969" s="274">
        <f t="shared" si="855"/>
        <v>0</v>
      </c>
      <c r="L969"/>
      <c r="M969" s="11">
        <f t="shared" si="850"/>
        <v>180</v>
      </c>
      <c r="N969" s="11">
        <v>1</v>
      </c>
      <c r="O969" s="21">
        <f t="shared" si="856"/>
        <v>0.125041534971747</v>
      </c>
      <c r="P969" s="43">
        <f t="shared" si="851"/>
        <v>1.2327923937254265E-2</v>
      </c>
      <c r="Q969" s="141">
        <f t="shared" si="857"/>
        <v>114</v>
      </c>
      <c r="R969" s="43">
        <f t="shared" si="858"/>
        <v>0.82018491639486546</v>
      </c>
      <c r="S969" s="11">
        <f t="shared" si="859"/>
        <v>66</v>
      </c>
    </row>
    <row r="970" spans="2:19" s="2" customFormat="1" x14ac:dyDescent="0.25">
      <c r="B970" s="16">
        <v>6</v>
      </c>
      <c r="C970" s="11" t="s">
        <v>18</v>
      </c>
      <c r="D970" s="139"/>
      <c r="E970" s="10" t="e">
        <f t="shared" si="849"/>
        <v>#N/A</v>
      </c>
      <c r="F970" s="134">
        <f t="shared" si="852"/>
        <v>0.26248140881722226</v>
      </c>
      <c r="G970" s="8">
        <f>IFERROR(VLOOKUP(B970,EFA!$AC$2:$AD$7,2,0),EFA!$AD$8)</f>
        <v>1.0319245803723991</v>
      </c>
      <c r="H970" s="24">
        <f>LGD!$D$9</f>
        <v>0.5</v>
      </c>
      <c r="I970" s="10" t="e">
        <f t="shared" si="853"/>
        <v>#N/A</v>
      </c>
      <c r="J970" s="41">
        <f t="shared" si="854"/>
        <v>0.50450878239263264</v>
      </c>
      <c r="K970" s="274" t="e">
        <f t="shared" si="855"/>
        <v>#N/A</v>
      </c>
      <c r="L970"/>
      <c r="M970" s="11">
        <f t="shared" si="850"/>
        <v>180</v>
      </c>
      <c r="N970" s="11">
        <v>1</v>
      </c>
      <c r="O970" s="21">
        <f t="shared" si="856"/>
        <v>0.125041534971747</v>
      </c>
      <c r="P970" s="43">
        <f t="shared" si="851"/>
        <v>1.2327923937254265E-2</v>
      </c>
      <c r="Q970" s="141">
        <f t="shared" si="857"/>
        <v>114</v>
      </c>
      <c r="R970" s="43">
        <f t="shared" si="858"/>
        <v>0.82018491639486546</v>
      </c>
      <c r="S970" s="11">
        <f t="shared" si="859"/>
        <v>66</v>
      </c>
    </row>
    <row r="971" spans="2:19" s="2" customFormat="1" x14ac:dyDescent="0.25">
      <c r="B971" s="16">
        <v>6</v>
      </c>
      <c r="C971" s="11" t="s">
        <v>19</v>
      </c>
      <c r="D971" s="139"/>
      <c r="E971" s="10">
        <f t="shared" si="849"/>
        <v>0</v>
      </c>
      <c r="F971" s="134">
        <f t="shared" si="852"/>
        <v>0.26248140881722226</v>
      </c>
      <c r="G971" s="8">
        <f>IFERROR(VLOOKUP(B971,EFA!$AC$2:$AD$7,2,0),EFA!$AD$8)</f>
        <v>1.0319245803723991</v>
      </c>
      <c r="H971" s="24">
        <f>LGD!$D$10</f>
        <v>0.4</v>
      </c>
      <c r="I971" s="10">
        <f t="shared" si="853"/>
        <v>0</v>
      </c>
      <c r="J971" s="41">
        <f t="shared" si="854"/>
        <v>0.50450878239263264</v>
      </c>
      <c r="K971" s="274">
        <f t="shared" si="855"/>
        <v>0</v>
      </c>
      <c r="L971"/>
      <c r="M971" s="11">
        <f t="shared" si="850"/>
        <v>180</v>
      </c>
      <c r="N971" s="11">
        <v>1</v>
      </c>
      <c r="O971" s="21">
        <f t="shared" si="856"/>
        <v>0.125041534971747</v>
      </c>
      <c r="P971" s="43">
        <f t="shared" si="851"/>
        <v>1.2327923937254265E-2</v>
      </c>
      <c r="Q971" s="141">
        <f t="shared" si="857"/>
        <v>114</v>
      </c>
      <c r="R971" s="43">
        <f t="shared" si="858"/>
        <v>0.82018491639486546</v>
      </c>
      <c r="S971" s="11">
        <f t="shared" si="859"/>
        <v>66</v>
      </c>
    </row>
    <row r="972" spans="2:19" s="2" customFormat="1" x14ac:dyDescent="0.25">
      <c r="B972" s="16">
        <v>6</v>
      </c>
      <c r="C972" s="11" t="s">
        <v>20</v>
      </c>
      <c r="D972" s="139"/>
      <c r="E972" s="10">
        <f t="shared" si="849"/>
        <v>0</v>
      </c>
      <c r="F972" s="134">
        <f t="shared" si="852"/>
        <v>0.26248140881722226</v>
      </c>
      <c r="G972" s="8">
        <f>IFERROR(VLOOKUP(B972,EFA!$AC$2:$AD$7,2,0),EFA!$AD$8)</f>
        <v>1.0319245803723991</v>
      </c>
      <c r="H972" s="24">
        <f>LGD!$D$11</f>
        <v>0.6</v>
      </c>
      <c r="I972" s="10">
        <f t="shared" si="853"/>
        <v>0</v>
      </c>
      <c r="J972" s="41">
        <f t="shared" si="854"/>
        <v>0.50450878239263264</v>
      </c>
      <c r="K972" s="274">
        <f t="shared" si="855"/>
        <v>0</v>
      </c>
      <c r="L972"/>
      <c r="M972" s="11">
        <f t="shared" si="850"/>
        <v>180</v>
      </c>
      <c r="N972" s="11">
        <v>1</v>
      </c>
      <c r="O972" s="21">
        <f t="shared" si="856"/>
        <v>0.125041534971747</v>
      </c>
      <c r="P972" s="43">
        <f t="shared" si="851"/>
        <v>1.2327923937254265E-2</v>
      </c>
      <c r="Q972" s="141">
        <f t="shared" si="857"/>
        <v>114</v>
      </c>
      <c r="R972" s="43">
        <f t="shared" si="858"/>
        <v>0.82018491639486546</v>
      </c>
      <c r="S972" s="11">
        <f t="shared" si="859"/>
        <v>66</v>
      </c>
    </row>
    <row r="973" spans="2:19" s="173" customFormat="1" x14ac:dyDescent="0.25">
      <c r="C973" s="187"/>
      <c r="D973" s="190"/>
      <c r="E973" s="190"/>
      <c r="F973" s="188"/>
      <c r="G973" s="191"/>
      <c r="H973" s="192"/>
      <c r="I973" s="190"/>
      <c r="J973" s="193"/>
      <c r="K973" s="190"/>
    </row>
    <row r="974" spans="2:19" s="2" customFormat="1" x14ac:dyDescent="0.25">
      <c r="B974" t="s">
        <v>68</v>
      </c>
      <c r="C974" s="40" t="s">
        <v>9</v>
      </c>
      <c r="D974" s="40">
        <v>15</v>
      </c>
      <c r="E974" s="44" t="s">
        <v>26</v>
      </c>
      <c r="F974" s="44" t="s">
        <v>39</v>
      </c>
      <c r="G974" s="44" t="s">
        <v>27</v>
      </c>
      <c r="H974" s="44" t="s">
        <v>28</v>
      </c>
      <c r="I974" s="44" t="s">
        <v>29</v>
      </c>
      <c r="J974" s="44" t="s">
        <v>30</v>
      </c>
      <c r="K974" s="42" t="s">
        <v>31</v>
      </c>
      <c r="L974"/>
      <c r="M974" s="42" t="s">
        <v>32</v>
      </c>
      <c r="N974" s="42" t="s">
        <v>33</v>
      </c>
      <c r="O974" s="42" t="s">
        <v>34</v>
      </c>
      <c r="P974" s="42" t="s">
        <v>35</v>
      </c>
      <c r="Q974" s="42" t="s">
        <v>36</v>
      </c>
      <c r="R974" s="42" t="s">
        <v>37</v>
      </c>
      <c r="S974" s="42" t="s">
        <v>38</v>
      </c>
    </row>
    <row r="975" spans="2:19" s="2" customFormat="1" x14ac:dyDescent="0.25">
      <c r="B975" s="16">
        <v>7</v>
      </c>
      <c r="C975" s="11" t="s">
        <v>12</v>
      </c>
      <c r="D975" s="139"/>
      <c r="E975" s="10">
        <f t="shared" ref="E975:E983" si="860">D909*R975</f>
        <v>0</v>
      </c>
      <c r="F975" s="134">
        <f>$J$4-$I$4</f>
        <v>4.8398060417940481E-2</v>
      </c>
      <c r="G975" s="8">
        <f>IFERROR(VLOOKUP(B975,EFA!$AC$2:$AD$7,2,0),EFA!$AD$8)</f>
        <v>1.0319245803723991</v>
      </c>
      <c r="H975" s="24">
        <f>LGD!$D$3</f>
        <v>0</v>
      </c>
      <c r="I975" s="10">
        <f>E975*F975*G975*H975</f>
        <v>0</v>
      </c>
      <c r="J975" s="41">
        <f>1/((1+($O$16/12))^(M975-Q975))</f>
        <v>0.44549708185590559</v>
      </c>
      <c r="K975" s="274">
        <f>I975*J975</f>
        <v>0</v>
      </c>
      <c r="L975"/>
      <c r="M975" s="11">
        <f t="shared" ref="M975:M983" si="861">12*15</f>
        <v>180</v>
      </c>
      <c r="N975" s="11">
        <v>1</v>
      </c>
      <c r="O975" s="21">
        <f>$O$16</f>
        <v>0.125041534971747</v>
      </c>
      <c r="P975" s="43">
        <f t="shared" ref="P975:P983" si="862">PMT(O975/12,M975,-N975,0,0)</f>
        <v>1.2327923937254265E-2</v>
      </c>
      <c r="Q975" s="141">
        <f>M975-S975</f>
        <v>102</v>
      </c>
      <c r="R975" s="43">
        <f>PV(O975/12,Q975,-P975,0,0)</f>
        <v>0.77211388676729131</v>
      </c>
      <c r="S975" s="11">
        <v>78</v>
      </c>
    </row>
    <row r="976" spans="2:19" s="2" customFormat="1" x14ac:dyDescent="0.25">
      <c r="B976" s="16">
        <v>7</v>
      </c>
      <c r="C976" s="11" t="s">
        <v>13</v>
      </c>
      <c r="D976" s="139"/>
      <c r="E976" s="10">
        <f t="shared" si="860"/>
        <v>0</v>
      </c>
      <c r="F976" s="134">
        <f t="shared" ref="F976:F983" si="863">$J$4-$I$4</f>
        <v>4.8398060417940481E-2</v>
      </c>
      <c r="G976" s="8">
        <f>IFERROR(VLOOKUP(B976,EFA!$AC$2:$AD$7,2,0),EFA!$AD$8)</f>
        <v>1.0319245803723991</v>
      </c>
      <c r="H976" s="24">
        <f>LGD!$D$4</f>
        <v>0.6</v>
      </c>
      <c r="I976" s="10">
        <f t="shared" ref="I976:I983" si="864">E976*F976*G976*H976</f>
        <v>0</v>
      </c>
      <c r="J976" s="41">
        <f t="shared" ref="J976:J983" si="865">1/((1+($O$16/12))^(M976-Q976))</f>
        <v>0.44549708185590559</v>
      </c>
      <c r="K976" s="274">
        <f t="shared" ref="K976:K983" si="866">I976*J976</f>
        <v>0</v>
      </c>
      <c r="L976"/>
      <c r="M976" s="11">
        <f t="shared" si="861"/>
        <v>180</v>
      </c>
      <c r="N976" s="11">
        <v>1</v>
      </c>
      <c r="O976" s="21">
        <f t="shared" ref="O976:O983" si="867">$O$16</f>
        <v>0.125041534971747</v>
      </c>
      <c r="P976" s="43">
        <f t="shared" si="862"/>
        <v>1.2327923937254265E-2</v>
      </c>
      <c r="Q976" s="141">
        <f t="shared" ref="Q976:Q983" si="868">M976-S976</f>
        <v>102</v>
      </c>
      <c r="R976" s="43">
        <f t="shared" ref="R976:R983" si="869">PV(O976/12,Q976,-P976,0,0)</f>
        <v>0.77211388676729131</v>
      </c>
      <c r="S976" s="11">
        <v>78</v>
      </c>
    </row>
    <row r="977" spans="2:19" s="2" customFormat="1" x14ac:dyDescent="0.25">
      <c r="B977" s="16">
        <v>7</v>
      </c>
      <c r="C977" s="11" t="s">
        <v>14</v>
      </c>
      <c r="D977" s="139"/>
      <c r="E977" s="10">
        <f t="shared" si="860"/>
        <v>0</v>
      </c>
      <c r="F977" s="134">
        <f t="shared" si="863"/>
        <v>4.8398060417940481E-2</v>
      </c>
      <c r="G977" s="8">
        <f>IFERROR(VLOOKUP(B977,EFA!$AC$2:$AD$7,2,0),EFA!$AD$8)</f>
        <v>1.0319245803723991</v>
      </c>
      <c r="H977" s="24">
        <f>LGD!$D$5</f>
        <v>0.10763423667737435</v>
      </c>
      <c r="I977" s="10">
        <f t="shared" si="864"/>
        <v>0</v>
      </c>
      <c r="J977" s="41">
        <f t="shared" si="865"/>
        <v>0.44549708185590559</v>
      </c>
      <c r="K977" s="274">
        <f t="shared" si="866"/>
        <v>0</v>
      </c>
      <c r="L977"/>
      <c r="M977" s="11">
        <f t="shared" si="861"/>
        <v>180</v>
      </c>
      <c r="N977" s="11">
        <v>1</v>
      </c>
      <c r="O977" s="21">
        <f t="shared" si="867"/>
        <v>0.125041534971747</v>
      </c>
      <c r="P977" s="43">
        <f t="shared" si="862"/>
        <v>1.2327923937254265E-2</v>
      </c>
      <c r="Q977" s="141">
        <f t="shared" si="868"/>
        <v>102</v>
      </c>
      <c r="R977" s="43">
        <f t="shared" si="869"/>
        <v>0.77211388676729131</v>
      </c>
      <c r="S977" s="11">
        <v>78</v>
      </c>
    </row>
    <row r="978" spans="2:19" s="2" customFormat="1" x14ac:dyDescent="0.25">
      <c r="B978" s="16">
        <v>7</v>
      </c>
      <c r="C978" s="11" t="s">
        <v>15</v>
      </c>
      <c r="D978" s="139"/>
      <c r="E978" s="10">
        <f t="shared" si="860"/>
        <v>0</v>
      </c>
      <c r="F978" s="134">
        <f t="shared" si="863"/>
        <v>4.8398060417940481E-2</v>
      </c>
      <c r="G978" s="8">
        <f>IFERROR(VLOOKUP(B978,EFA!$AC$2:$AD$7,2,0),EFA!$AD$8)</f>
        <v>1.0319245803723991</v>
      </c>
      <c r="H978" s="24">
        <f>LGD!$D$6</f>
        <v>0.31756987991080204</v>
      </c>
      <c r="I978" s="10">
        <f t="shared" si="864"/>
        <v>0</v>
      </c>
      <c r="J978" s="41">
        <f t="shared" si="865"/>
        <v>0.44549708185590559</v>
      </c>
      <c r="K978" s="274">
        <f t="shared" si="866"/>
        <v>0</v>
      </c>
      <c r="L978"/>
      <c r="M978" s="11">
        <f t="shared" si="861"/>
        <v>180</v>
      </c>
      <c r="N978" s="11">
        <v>1</v>
      </c>
      <c r="O978" s="21">
        <f t="shared" si="867"/>
        <v>0.125041534971747</v>
      </c>
      <c r="P978" s="43">
        <f t="shared" si="862"/>
        <v>1.2327923937254265E-2</v>
      </c>
      <c r="Q978" s="141">
        <f t="shared" si="868"/>
        <v>102</v>
      </c>
      <c r="R978" s="43">
        <f t="shared" si="869"/>
        <v>0.77211388676729131</v>
      </c>
      <c r="S978" s="11">
        <v>78</v>
      </c>
    </row>
    <row r="979" spans="2:19" s="2" customFormat="1" x14ac:dyDescent="0.25">
      <c r="B979" s="16">
        <v>7</v>
      </c>
      <c r="C979" s="11" t="s">
        <v>16</v>
      </c>
      <c r="D979" s="139"/>
      <c r="E979" s="10">
        <f t="shared" si="860"/>
        <v>0</v>
      </c>
      <c r="F979" s="134">
        <f t="shared" si="863"/>
        <v>4.8398060417940481E-2</v>
      </c>
      <c r="G979" s="8">
        <f>IFERROR(VLOOKUP(B979,EFA!$AC$2:$AD$7,2,0),EFA!$AD$8)</f>
        <v>1.0319245803723991</v>
      </c>
      <c r="H979" s="24">
        <f>LGD!$D$7</f>
        <v>0.35327139683478781</v>
      </c>
      <c r="I979" s="10">
        <f t="shared" si="864"/>
        <v>0</v>
      </c>
      <c r="J979" s="41">
        <f t="shared" si="865"/>
        <v>0.44549708185590559</v>
      </c>
      <c r="K979" s="274">
        <f t="shared" si="866"/>
        <v>0</v>
      </c>
      <c r="L979"/>
      <c r="M979" s="11">
        <f t="shared" si="861"/>
        <v>180</v>
      </c>
      <c r="N979" s="11">
        <v>1</v>
      </c>
      <c r="O979" s="21">
        <f t="shared" si="867"/>
        <v>0.125041534971747</v>
      </c>
      <c r="P979" s="43">
        <f t="shared" si="862"/>
        <v>1.2327923937254265E-2</v>
      </c>
      <c r="Q979" s="141">
        <f t="shared" si="868"/>
        <v>102</v>
      </c>
      <c r="R979" s="43">
        <f t="shared" si="869"/>
        <v>0.77211388676729131</v>
      </c>
      <c r="S979" s="11">
        <v>78</v>
      </c>
    </row>
    <row r="980" spans="2:19" s="2" customFormat="1" x14ac:dyDescent="0.25">
      <c r="B980" s="16">
        <v>7</v>
      </c>
      <c r="C980" s="11" t="s">
        <v>17</v>
      </c>
      <c r="D980" s="139"/>
      <c r="E980" s="10">
        <f t="shared" si="860"/>
        <v>0</v>
      </c>
      <c r="F980" s="134">
        <f t="shared" si="863"/>
        <v>4.8398060417940481E-2</v>
      </c>
      <c r="G980" s="8">
        <f>IFERROR(VLOOKUP(B980,EFA!$AC$2:$AD$7,2,0),EFA!$AD$8)</f>
        <v>1.0319245803723991</v>
      </c>
      <c r="H980" s="24">
        <f>LGD!$D$8</f>
        <v>4.6364209605119888E-2</v>
      </c>
      <c r="I980" s="10">
        <f t="shared" si="864"/>
        <v>0</v>
      </c>
      <c r="J980" s="41">
        <f t="shared" si="865"/>
        <v>0.44549708185590559</v>
      </c>
      <c r="K980" s="274">
        <f t="shared" si="866"/>
        <v>0</v>
      </c>
      <c r="L980"/>
      <c r="M980" s="11">
        <f t="shared" si="861"/>
        <v>180</v>
      </c>
      <c r="N980" s="11">
        <v>1</v>
      </c>
      <c r="O980" s="21">
        <f t="shared" si="867"/>
        <v>0.125041534971747</v>
      </c>
      <c r="P980" s="43">
        <f t="shared" si="862"/>
        <v>1.2327923937254265E-2</v>
      </c>
      <c r="Q980" s="141">
        <f t="shared" si="868"/>
        <v>102</v>
      </c>
      <c r="R980" s="43">
        <f t="shared" si="869"/>
        <v>0.77211388676729131</v>
      </c>
      <c r="S980" s="11">
        <v>78</v>
      </c>
    </row>
    <row r="981" spans="2:19" s="2" customFormat="1" x14ac:dyDescent="0.25">
      <c r="B981" s="16">
        <v>7</v>
      </c>
      <c r="C981" s="11" t="s">
        <v>18</v>
      </c>
      <c r="D981" s="139"/>
      <c r="E981" s="10" t="e">
        <f t="shared" si="860"/>
        <v>#N/A</v>
      </c>
      <c r="F981" s="134">
        <f t="shared" si="863"/>
        <v>4.8398060417940481E-2</v>
      </c>
      <c r="G981" s="8">
        <f>IFERROR(VLOOKUP(B981,EFA!$AC$2:$AD$7,2,0),EFA!$AD$8)</f>
        <v>1.0319245803723991</v>
      </c>
      <c r="H981" s="24">
        <f>LGD!$D$9</f>
        <v>0.5</v>
      </c>
      <c r="I981" s="10" t="e">
        <f t="shared" si="864"/>
        <v>#N/A</v>
      </c>
      <c r="J981" s="41">
        <f t="shared" si="865"/>
        <v>0.44549708185590559</v>
      </c>
      <c r="K981" s="274" t="e">
        <f t="shared" si="866"/>
        <v>#N/A</v>
      </c>
      <c r="L981"/>
      <c r="M981" s="11">
        <f t="shared" si="861"/>
        <v>180</v>
      </c>
      <c r="N981" s="11">
        <v>1</v>
      </c>
      <c r="O981" s="21">
        <f t="shared" si="867"/>
        <v>0.125041534971747</v>
      </c>
      <c r="P981" s="43">
        <f t="shared" si="862"/>
        <v>1.2327923937254265E-2</v>
      </c>
      <c r="Q981" s="141">
        <f t="shared" si="868"/>
        <v>102</v>
      </c>
      <c r="R981" s="43">
        <f t="shared" si="869"/>
        <v>0.77211388676729131</v>
      </c>
      <c r="S981" s="11">
        <v>78</v>
      </c>
    </row>
    <row r="982" spans="2:19" s="2" customFormat="1" x14ac:dyDescent="0.25">
      <c r="B982" s="16">
        <v>7</v>
      </c>
      <c r="C982" s="11" t="s">
        <v>19</v>
      </c>
      <c r="D982" s="139"/>
      <c r="E982" s="10">
        <f t="shared" si="860"/>
        <v>0</v>
      </c>
      <c r="F982" s="134">
        <f t="shared" si="863"/>
        <v>4.8398060417940481E-2</v>
      </c>
      <c r="G982" s="8">
        <f>IFERROR(VLOOKUP(B982,EFA!$AC$2:$AD$7,2,0),EFA!$AD$8)</f>
        <v>1.0319245803723991</v>
      </c>
      <c r="H982" s="24">
        <f>LGD!$D$10</f>
        <v>0.4</v>
      </c>
      <c r="I982" s="10">
        <f t="shared" si="864"/>
        <v>0</v>
      </c>
      <c r="J982" s="41">
        <f t="shared" si="865"/>
        <v>0.44549708185590559</v>
      </c>
      <c r="K982" s="274">
        <f t="shared" si="866"/>
        <v>0</v>
      </c>
      <c r="L982"/>
      <c r="M982" s="11">
        <f t="shared" si="861"/>
        <v>180</v>
      </c>
      <c r="N982" s="11">
        <v>1</v>
      </c>
      <c r="O982" s="21">
        <f t="shared" si="867"/>
        <v>0.125041534971747</v>
      </c>
      <c r="P982" s="43">
        <f t="shared" si="862"/>
        <v>1.2327923937254265E-2</v>
      </c>
      <c r="Q982" s="141">
        <f t="shared" si="868"/>
        <v>102</v>
      </c>
      <c r="R982" s="43">
        <f t="shared" si="869"/>
        <v>0.77211388676729131</v>
      </c>
      <c r="S982" s="11">
        <v>78</v>
      </c>
    </row>
    <row r="983" spans="2:19" s="2" customFormat="1" x14ac:dyDescent="0.25">
      <c r="B983" s="16">
        <v>7</v>
      </c>
      <c r="C983" s="11" t="s">
        <v>20</v>
      </c>
      <c r="D983" s="139"/>
      <c r="E983" s="10">
        <f t="shared" si="860"/>
        <v>0</v>
      </c>
      <c r="F983" s="134">
        <f t="shared" si="863"/>
        <v>4.8398060417940481E-2</v>
      </c>
      <c r="G983" s="8">
        <f>IFERROR(VLOOKUP(B983,EFA!$AC$2:$AD$7,2,0),EFA!$AD$8)</f>
        <v>1.0319245803723991</v>
      </c>
      <c r="H983" s="24">
        <f>LGD!$D$11</f>
        <v>0.6</v>
      </c>
      <c r="I983" s="10">
        <f t="shared" si="864"/>
        <v>0</v>
      </c>
      <c r="J983" s="41">
        <f t="shared" si="865"/>
        <v>0.44549708185590559</v>
      </c>
      <c r="K983" s="274">
        <f t="shared" si="866"/>
        <v>0</v>
      </c>
      <c r="L983"/>
      <c r="M983" s="11">
        <f t="shared" si="861"/>
        <v>180</v>
      </c>
      <c r="N983" s="11">
        <v>1</v>
      </c>
      <c r="O983" s="21">
        <f t="shared" si="867"/>
        <v>0.125041534971747</v>
      </c>
      <c r="P983" s="43">
        <f t="shared" si="862"/>
        <v>1.2327923937254265E-2</v>
      </c>
      <c r="Q983" s="141">
        <f t="shared" si="868"/>
        <v>102</v>
      </c>
      <c r="R983" s="43">
        <f t="shared" si="869"/>
        <v>0.77211388676729131</v>
      </c>
      <c r="S983" s="11">
        <v>78</v>
      </c>
    </row>
    <row r="984" spans="2:19" s="173" customFormat="1" x14ac:dyDescent="0.25">
      <c r="C984" s="187"/>
      <c r="D984" s="190"/>
      <c r="E984" s="190"/>
      <c r="F984" s="188"/>
      <c r="G984" s="191"/>
      <c r="H984" s="192"/>
      <c r="I984" s="190"/>
      <c r="J984" s="193"/>
      <c r="K984" s="190"/>
    </row>
    <row r="985" spans="2:19" s="2" customFormat="1" x14ac:dyDescent="0.25">
      <c r="B985" t="s">
        <v>68</v>
      </c>
      <c r="C985" s="40" t="s">
        <v>9</v>
      </c>
      <c r="D985" s="40">
        <v>15</v>
      </c>
      <c r="E985" s="44" t="s">
        <v>26</v>
      </c>
      <c r="F985" s="44" t="s">
        <v>39</v>
      </c>
      <c r="G985" s="44" t="s">
        <v>27</v>
      </c>
      <c r="H985" s="44" t="s">
        <v>28</v>
      </c>
      <c r="I985" s="44" t="s">
        <v>29</v>
      </c>
      <c r="J985" s="44" t="s">
        <v>30</v>
      </c>
      <c r="K985" s="42" t="s">
        <v>31</v>
      </c>
      <c r="L985"/>
      <c r="M985" s="42" t="s">
        <v>32</v>
      </c>
      <c r="N985" s="42" t="s">
        <v>33</v>
      </c>
      <c r="O985" s="42" t="s">
        <v>34</v>
      </c>
      <c r="P985" s="42" t="s">
        <v>35</v>
      </c>
      <c r="Q985" s="42" t="s">
        <v>36</v>
      </c>
      <c r="R985" s="42" t="s">
        <v>37</v>
      </c>
      <c r="S985" s="42" t="s">
        <v>38</v>
      </c>
    </row>
    <row r="986" spans="2:19" s="2" customFormat="1" x14ac:dyDescent="0.25">
      <c r="B986" s="16">
        <v>8</v>
      </c>
      <c r="C986" s="11" t="s">
        <v>12</v>
      </c>
      <c r="D986" s="139"/>
      <c r="E986" s="10">
        <f t="shared" ref="E986:E994" si="870">D909*R986</f>
        <v>0</v>
      </c>
      <c r="F986" s="134">
        <f>$K$4-$J$4</f>
        <v>4.45445561639084E-2</v>
      </c>
      <c r="G986" s="8">
        <f>IFERROR(VLOOKUP(B986,EFA!$AC$2:$AD$7,2,0),EFA!$AD$8)</f>
        <v>1.0319245803723991</v>
      </c>
      <c r="H986" s="24">
        <f>LGD!$D$3</f>
        <v>0</v>
      </c>
      <c r="I986" s="10">
        <f>E986*F986*G986*H986</f>
        <v>0</v>
      </c>
      <c r="J986" s="41">
        <f>1/((1+($O$16/12))^(M986-Q986))</f>
        <v>0.39338789901911059</v>
      </c>
      <c r="K986" s="274">
        <f>I986*J986</f>
        <v>0</v>
      </c>
      <c r="L986"/>
      <c r="M986" s="11">
        <f t="shared" ref="M986:M994" si="871">12*15</f>
        <v>180</v>
      </c>
      <c r="N986" s="11">
        <v>1</v>
      </c>
      <c r="O986" s="21">
        <f>$O$16</f>
        <v>0.125041534971747</v>
      </c>
      <c r="P986" s="43">
        <f t="shared" ref="P986:P994" si="872">PMT(O986/12,M986,-N986,0,0)</f>
        <v>1.2327923937254265E-2</v>
      </c>
      <c r="Q986" s="141">
        <f>M986-S986</f>
        <v>90</v>
      </c>
      <c r="R986" s="43">
        <f>PV(O986/12,Q986,-P986,0,0)</f>
        <v>0.71767524370203362</v>
      </c>
      <c r="S986" s="11">
        <v>90</v>
      </c>
    </row>
    <row r="987" spans="2:19" s="2" customFormat="1" x14ac:dyDescent="0.25">
      <c r="B987" s="16">
        <v>8</v>
      </c>
      <c r="C987" s="11" t="s">
        <v>13</v>
      </c>
      <c r="D987" s="139"/>
      <c r="E987" s="10">
        <f t="shared" si="870"/>
        <v>0</v>
      </c>
      <c r="F987" s="134">
        <f t="shared" ref="F987:F994" si="873">$K$4-$J$4</f>
        <v>4.45445561639084E-2</v>
      </c>
      <c r="G987" s="8">
        <f>IFERROR(VLOOKUP(B987,EFA!$AC$2:$AD$7,2,0),EFA!$AD$8)</f>
        <v>1.0319245803723991</v>
      </c>
      <c r="H987" s="24">
        <f>LGD!$D$4</f>
        <v>0.6</v>
      </c>
      <c r="I987" s="10">
        <f t="shared" ref="I987:I994" si="874">E987*F987*G987*H987</f>
        <v>0</v>
      </c>
      <c r="J987" s="41">
        <f t="shared" ref="J987:J994" si="875">1/((1+($O$16/12))^(M987-Q987))</f>
        <v>0.39338789901911059</v>
      </c>
      <c r="K987" s="274">
        <f t="shared" ref="K987:K994" si="876">I987*J987</f>
        <v>0</v>
      </c>
      <c r="L987"/>
      <c r="M987" s="11">
        <f t="shared" si="871"/>
        <v>180</v>
      </c>
      <c r="N987" s="11">
        <v>1</v>
      </c>
      <c r="O987" s="21">
        <f t="shared" ref="O987:O994" si="877">$O$16</f>
        <v>0.125041534971747</v>
      </c>
      <c r="P987" s="43">
        <f t="shared" si="872"/>
        <v>1.2327923937254265E-2</v>
      </c>
      <c r="Q987" s="141">
        <f t="shared" ref="Q987:Q994" si="878">M987-S987</f>
        <v>90</v>
      </c>
      <c r="R987" s="43">
        <f t="shared" ref="R987:R994" si="879">PV(O987/12,Q987,-P987,0,0)</f>
        <v>0.71767524370203362</v>
      </c>
      <c r="S987" s="11">
        <v>90</v>
      </c>
    </row>
    <row r="988" spans="2:19" s="2" customFormat="1" x14ac:dyDescent="0.25">
      <c r="B988" s="16">
        <v>8</v>
      </c>
      <c r="C988" s="11" t="s">
        <v>14</v>
      </c>
      <c r="D988" s="139"/>
      <c r="E988" s="10">
        <f t="shared" si="870"/>
        <v>0</v>
      </c>
      <c r="F988" s="134">
        <f t="shared" si="873"/>
        <v>4.45445561639084E-2</v>
      </c>
      <c r="G988" s="8">
        <f>IFERROR(VLOOKUP(B988,EFA!$AC$2:$AD$7,2,0),EFA!$AD$8)</f>
        <v>1.0319245803723991</v>
      </c>
      <c r="H988" s="24">
        <f>LGD!$D$5</f>
        <v>0.10763423667737435</v>
      </c>
      <c r="I988" s="10">
        <f t="shared" si="874"/>
        <v>0</v>
      </c>
      <c r="J988" s="41">
        <f t="shared" si="875"/>
        <v>0.39338789901911059</v>
      </c>
      <c r="K988" s="274">
        <f t="shared" si="876"/>
        <v>0</v>
      </c>
      <c r="L988"/>
      <c r="M988" s="11">
        <f t="shared" si="871"/>
        <v>180</v>
      </c>
      <c r="N988" s="11">
        <v>1</v>
      </c>
      <c r="O988" s="21">
        <f t="shared" si="877"/>
        <v>0.125041534971747</v>
      </c>
      <c r="P988" s="43">
        <f t="shared" si="872"/>
        <v>1.2327923937254265E-2</v>
      </c>
      <c r="Q988" s="141">
        <f t="shared" si="878"/>
        <v>90</v>
      </c>
      <c r="R988" s="43">
        <f t="shared" si="879"/>
        <v>0.71767524370203362</v>
      </c>
      <c r="S988" s="11">
        <v>90</v>
      </c>
    </row>
    <row r="989" spans="2:19" s="2" customFormat="1" x14ac:dyDescent="0.25">
      <c r="B989" s="16">
        <v>8</v>
      </c>
      <c r="C989" s="11" t="s">
        <v>15</v>
      </c>
      <c r="D989" s="139"/>
      <c r="E989" s="10">
        <f t="shared" si="870"/>
        <v>0</v>
      </c>
      <c r="F989" s="134">
        <f t="shared" si="873"/>
        <v>4.45445561639084E-2</v>
      </c>
      <c r="G989" s="8">
        <f>IFERROR(VLOOKUP(B989,EFA!$AC$2:$AD$7,2,0),EFA!$AD$8)</f>
        <v>1.0319245803723991</v>
      </c>
      <c r="H989" s="24">
        <f>LGD!$D$6</f>
        <v>0.31756987991080204</v>
      </c>
      <c r="I989" s="10">
        <f t="shared" si="874"/>
        <v>0</v>
      </c>
      <c r="J989" s="41">
        <f t="shared" si="875"/>
        <v>0.39338789901911059</v>
      </c>
      <c r="K989" s="274">
        <f t="shared" si="876"/>
        <v>0</v>
      </c>
      <c r="L989"/>
      <c r="M989" s="11">
        <f t="shared" si="871"/>
        <v>180</v>
      </c>
      <c r="N989" s="11">
        <v>1</v>
      </c>
      <c r="O989" s="21">
        <f t="shared" si="877"/>
        <v>0.125041534971747</v>
      </c>
      <c r="P989" s="43">
        <f t="shared" si="872"/>
        <v>1.2327923937254265E-2</v>
      </c>
      <c r="Q989" s="141">
        <f t="shared" si="878"/>
        <v>90</v>
      </c>
      <c r="R989" s="43">
        <f t="shared" si="879"/>
        <v>0.71767524370203362</v>
      </c>
      <c r="S989" s="11">
        <v>90</v>
      </c>
    </row>
    <row r="990" spans="2:19" s="2" customFormat="1" x14ac:dyDescent="0.25">
      <c r="B990" s="16">
        <v>8</v>
      </c>
      <c r="C990" s="11" t="s">
        <v>16</v>
      </c>
      <c r="D990" s="139"/>
      <c r="E990" s="10">
        <f t="shared" si="870"/>
        <v>0</v>
      </c>
      <c r="F990" s="134">
        <f t="shared" si="873"/>
        <v>4.45445561639084E-2</v>
      </c>
      <c r="G990" s="8">
        <f>IFERROR(VLOOKUP(B990,EFA!$AC$2:$AD$7,2,0),EFA!$AD$8)</f>
        <v>1.0319245803723991</v>
      </c>
      <c r="H990" s="24">
        <f>LGD!$D$7</f>
        <v>0.35327139683478781</v>
      </c>
      <c r="I990" s="10">
        <f t="shared" si="874"/>
        <v>0</v>
      </c>
      <c r="J990" s="41">
        <f t="shared" si="875"/>
        <v>0.39338789901911059</v>
      </c>
      <c r="K990" s="274">
        <f t="shared" si="876"/>
        <v>0</v>
      </c>
      <c r="L990"/>
      <c r="M990" s="11">
        <f t="shared" si="871"/>
        <v>180</v>
      </c>
      <c r="N990" s="11">
        <v>1</v>
      </c>
      <c r="O990" s="21">
        <f t="shared" si="877"/>
        <v>0.125041534971747</v>
      </c>
      <c r="P990" s="43">
        <f t="shared" si="872"/>
        <v>1.2327923937254265E-2</v>
      </c>
      <c r="Q990" s="141">
        <f t="shared" si="878"/>
        <v>90</v>
      </c>
      <c r="R990" s="43">
        <f t="shared" si="879"/>
        <v>0.71767524370203362</v>
      </c>
      <c r="S990" s="11">
        <v>90</v>
      </c>
    </row>
    <row r="991" spans="2:19" s="2" customFormat="1" x14ac:dyDescent="0.25">
      <c r="B991" s="16">
        <v>8</v>
      </c>
      <c r="C991" s="11" t="s">
        <v>17</v>
      </c>
      <c r="D991" s="139"/>
      <c r="E991" s="10">
        <f t="shared" si="870"/>
        <v>0</v>
      </c>
      <c r="F991" s="134">
        <f t="shared" si="873"/>
        <v>4.45445561639084E-2</v>
      </c>
      <c r="G991" s="8">
        <f>IFERROR(VLOOKUP(B991,EFA!$AC$2:$AD$7,2,0),EFA!$AD$8)</f>
        <v>1.0319245803723991</v>
      </c>
      <c r="H991" s="24">
        <f>LGD!$D$8</f>
        <v>4.6364209605119888E-2</v>
      </c>
      <c r="I991" s="10">
        <f t="shared" si="874"/>
        <v>0</v>
      </c>
      <c r="J991" s="41">
        <f t="shared" si="875"/>
        <v>0.39338789901911059</v>
      </c>
      <c r="K991" s="274">
        <f t="shared" si="876"/>
        <v>0</v>
      </c>
      <c r="L991"/>
      <c r="M991" s="11">
        <f t="shared" si="871"/>
        <v>180</v>
      </c>
      <c r="N991" s="11">
        <v>1</v>
      </c>
      <c r="O991" s="21">
        <f t="shared" si="877"/>
        <v>0.125041534971747</v>
      </c>
      <c r="P991" s="43">
        <f t="shared" si="872"/>
        <v>1.2327923937254265E-2</v>
      </c>
      <c r="Q991" s="141">
        <f t="shared" si="878"/>
        <v>90</v>
      </c>
      <c r="R991" s="43">
        <f t="shared" si="879"/>
        <v>0.71767524370203362</v>
      </c>
      <c r="S991" s="11">
        <v>90</v>
      </c>
    </row>
    <row r="992" spans="2:19" s="2" customFormat="1" x14ac:dyDescent="0.25">
      <c r="B992" s="16">
        <v>8</v>
      </c>
      <c r="C992" s="11" t="s">
        <v>18</v>
      </c>
      <c r="D992" s="139"/>
      <c r="E992" s="10" t="e">
        <f t="shared" si="870"/>
        <v>#N/A</v>
      </c>
      <c r="F992" s="134">
        <f t="shared" si="873"/>
        <v>4.45445561639084E-2</v>
      </c>
      <c r="G992" s="8">
        <f>IFERROR(VLOOKUP(B992,EFA!$AC$2:$AD$7,2,0),EFA!$AD$8)</f>
        <v>1.0319245803723991</v>
      </c>
      <c r="H992" s="24">
        <f>LGD!$D$9</f>
        <v>0.5</v>
      </c>
      <c r="I992" s="10" t="e">
        <f t="shared" si="874"/>
        <v>#N/A</v>
      </c>
      <c r="J992" s="41">
        <f t="shared" si="875"/>
        <v>0.39338789901911059</v>
      </c>
      <c r="K992" s="274" t="e">
        <f t="shared" si="876"/>
        <v>#N/A</v>
      </c>
      <c r="L992"/>
      <c r="M992" s="11">
        <f t="shared" si="871"/>
        <v>180</v>
      </c>
      <c r="N992" s="11">
        <v>1</v>
      </c>
      <c r="O992" s="21">
        <f t="shared" si="877"/>
        <v>0.125041534971747</v>
      </c>
      <c r="P992" s="43">
        <f t="shared" si="872"/>
        <v>1.2327923937254265E-2</v>
      </c>
      <c r="Q992" s="141">
        <f t="shared" si="878"/>
        <v>90</v>
      </c>
      <c r="R992" s="43">
        <f t="shared" si="879"/>
        <v>0.71767524370203362</v>
      </c>
      <c r="S992" s="11">
        <v>90</v>
      </c>
    </row>
    <row r="993" spans="2:19" s="2" customFormat="1" x14ac:dyDescent="0.25">
      <c r="B993" s="16">
        <v>8</v>
      </c>
      <c r="C993" s="11" t="s">
        <v>19</v>
      </c>
      <c r="D993" s="139"/>
      <c r="E993" s="10">
        <f t="shared" si="870"/>
        <v>0</v>
      </c>
      <c r="F993" s="134">
        <f t="shared" si="873"/>
        <v>4.45445561639084E-2</v>
      </c>
      <c r="G993" s="8">
        <f>IFERROR(VLOOKUP(B993,EFA!$AC$2:$AD$7,2,0),EFA!$AD$8)</f>
        <v>1.0319245803723991</v>
      </c>
      <c r="H993" s="24">
        <f>LGD!$D$10</f>
        <v>0.4</v>
      </c>
      <c r="I993" s="10">
        <f t="shared" si="874"/>
        <v>0</v>
      </c>
      <c r="J993" s="41">
        <f t="shared" si="875"/>
        <v>0.39338789901911059</v>
      </c>
      <c r="K993" s="274">
        <f t="shared" si="876"/>
        <v>0</v>
      </c>
      <c r="L993"/>
      <c r="M993" s="11">
        <f t="shared" si="871"/>
        <v>180</v>
      </c>
      <c r="N993" s="11">
        <v>1</v>
      </c>
      <c r="O993" s="21">
        <f t="shared" si="877"/>
        <v>0.125041534971747</v>
      </c>
      <c r="P993" s="43">
        <f t="shared" si="872"/>
        <v>1.2327923937254265E-2</v>
      </c>
      <c r="Q993" s="141">
        <f t="shared" si="878"/>
        <v>90</v>
      </c>
      <c r="R993" s="43">
        <f t="shared" si="879"/>
        <v>0.71767524370203362</v>
      </c>
      <c r="S993" s="11">
        <v>90</v>
      </c>
    </row>
    <row r="994" spans="2:19" s="2" customFormat="1" x14ac:dyDescent="0.25">
      <c r="B994" s="16">
        <v>8</v>
      </c>
      <c r="C994" s="11" t="s">
        <v>20</v>
      </c>
      <c r="D994" s="139"/>
      <c r="E994" s="10">
        <f t="shared" si="870"/>
        <v>0</v>
      </c>
      <c r="F994" s="134">
        <f t="shared" si="873"/>
        <v>4.45445561639084E-2</v>
      </c>
      <c r="G994" s="8">
        <f>IFERROR(VLOOKUP(B994,EFA!$AC$2:$AD$7,2,0),EFA!$AD$8)</f>
        <v>1.0319245803723991</v>
      </c>
      <c r="H994" s="24">
        <f>LGD!$D$11</f>
        <v>0.6</v>
      </c>
      <c r="I994" s="10">
        <f t="shared" si="874"/>
        <v>0</v>
      </c>
      <c r="J994" s="41">
        <f t="shared" si="875"/>
        <v>0.39338789901911059</v>
      </c>
      <c r="K994" s="274">
        <f t="shared" si="876"/>
        <v>0</v>
      </c>
      <c r="L994"/>
      <c r="M994" s="11">
        <f t="shared" si="871"/>
        <v>180</v>
      </c>
      <c r="N994" s="11">
        <v>1</v>
      </c>
      <c r="O994" s="21">
        <f t="shared" si="877"/>
        <v>0.125041534971747</v>
      </c>
      <c r="P994" s="43">
        <f t="shared" si="872"/>
        <v>1.2327923937254265E-2</v>
      </c>
      <c r="Q994" s="141">
        <f t="shared" si="878"/>
        <v>90</v>
      </c>
      <c r="R994" s="43">
        <f t="shared" si="879"/>
        <v>0.71767524370203362</v>
      </c>
      <c r="S994" s="11">
        <v>90</v>
      </c>
    </row>
    <row r="995" spans="2:19" s="173" customFormat="1" x14ac:dyDescent="0.25">
      <c r="C995" s="187"/>
      <c r="D995" s="190"/>
      <c r="E995" s="190"/>
      <c r="F995" s="188"/>
      <c r="G995" s="191"/>
      <c r="H995" s="192"/>
      <c r="I995" s="190"/>
      <c r="J995" s="193"/>
      <c r="K995" s="190"/>
    </row>
    <row r="996" spans="2:19" s="2" customFormat="1" x14ac:dyDescent="0.25">
      <c r="B996" t="s">
        <v>68</v>
      </c>
      <c r="C996" s="40" t="s">
        <v>9</v>
      </c>
      <c r="D996" s="40">
        <v>15</v>
      </c>
      <c r="E996" s="44" t="s">
        <v>26</v>
      </c>
      <c r="F996" s="44" t="s">
        <v>39</v>
      </c>
      <c r="G996" s="44" t="s">
        <v>27</v>
      </c>
      <c r="H996" s="44" t="s">
        <v>28</v>
      </c>
      <c r="I996" s="44" t="s">
        <v>29</v>
      </c>
      <c r="J996" s="44" t="s">
        <v>30</v>
      </c>
      <c r="K996" s="42" t="s">
        <v>31</v>
      </c>
      <c r="L996"/>
      <c r="M996" s="42" t="s">
        <v>32</v>
      </c>
      <c r="N996" s="42" t="s">
        <v>33</v>
      </c>
      <c r="O996" s="42" t="s">
        <v>34</v>
      </c>
      <c r="P996" s="42" t="s">
        <v>35</v>
      </c>
      <c r="Q996" s="42" t="s">
        <v>36</v>
      </c>
      <c r="R996" s="42" t="s">
        <v>37</v>
      </c>
      <c r="S996" s="42" t="s">
        <v>38</v>
      </c>
    </row>
    <row r="997" spans="2:19" s="2" customFormat="1" x14ac:dyDescent="0.25">
      <c r="B997" s="16">
        <v>9</v>
      </c>
      <c r="C997" s="11" t="s">
        <v>12</v>
      </c>
      <c r="D997" s="139"/>
      <c r="E997" s="10">
        <f t="shared" ref="E997:E1005" si="880">D909*R997</f>
        <v>0</v>
      </c>
      <c r="F997" s="134">
        <f>$L$4-$K$4</f>
        <v>4.0997871954060239E-2</v>
      </c>
      <c r="G997" s="8">
        <f>IFERROR(VLOOKUP(B997,EFA!$AC$2:$AD$7,2,0),EFA!$AD$8)</f>
        <v>1.0319245803723991</v>
      </c>
      <c r="H997" s="24">
        <f>LGD!$D$3</f>
        <v>0</v>
      </c>
      <c r="I997" s="10">
        <f>E997*F997*G997*H997</f>
        <v>0</v>
      </c>
      <c r="J997" s="41">
        <f>1/((1+($O$16/12))^(M997-Q997))</f>
        <v>0.34737385585103475</v>
      </c>
      <c r="K997" s="274">
        <f>I997*J997</f>
        <v>0</v>
      </c>
      <c r="L997"/>
      <c r="M997" s="11">
        <f t="shared" ref="M997:M1005" si="881">12*15</f>
        <v>180</v>
      </c>
      <c r="N997" s="11">
        <v>1</v>
      </c>
      <c r="O997" s="21">
        <f>$O$16</f>
        <v>0.125041534971747</v>
      </c>
      <c r="P997" s="43">
        <f t="shared" ref="P997:P1005" si="882">PMT(O997/12,M997,-N997,0,0)</f>
        <v>1.2327923937254265E-2</v>
      </c>
      <c r="Q997" s="141">
        <f>M997-S997</f>
        <v>78</v>
      </c>
      <c r="R997" s="43">
        <f>PV(O997/12,Q997,-P997,0,0)</f>
        <v>0.65602551658475539</v>
      </c>
      <c r="S997" s="11">
        <v>102</v>
      </c>
    </row>
    <row r="998" spans="2:19" s="2" customFormat="1" x14ac:dyDescent="0.25">
      <c r="B998" s="16">
        <v>9</v>
      </c>
      <c r="C998" s="11" t="s">
        <v>13</v>
      </c>
      <c r="D998" s="139"/>
      <c r="E998" s="10">
        <f t="shared" si="880"/>
        <v>0</v>
      </c>
      <c r="F998" s="134">
        <f>$L$4-$K$4</f>
        <v>4.0997871954060239E-2</v>
      </c>
      <c r="G998" s="8">
        <f>IFERROR(VLOOKUP(B998,EFA!$AC$2:$AD$7,2,0),EFA!$AD$8)</f>
        <v>1.0319245803723991</v>
      </c>
      <c r="H998" s="24">
        <f>LGD!$D$4</f>
        <v>0.6</v>
      </c>
      <c r="I998" s="10">
        <f t="shared" ref="I998:I1005" si="883">E998*F998*G998*H998</f>
        <v>0</v>
      </c>
      <c r="J998" s="41">
        <f t="shared" ref="J998:J1005" si="884">1/((1+($O$16/12))^(M998-Q998))</f>
        <v>0.34737385585103475</v>
      </c>
      <c r="K998" s="274">
        <f t="shared" ref="K998:K1005" si="885">I998*J998</f>
        <v>0</v>
      </c>
      <c r="L998"/>
      <c r="M998" s="11">
        <f t="shared" si="881"/>
        <v>180</v>
      </c>
      <c r="N998" s="11">
        <v>1</v>
      </c>
      <c r="O998" s="21">
        <f t="shared" ref="O998:O1005" si="886">$O$16</f>
        <v>0.125041534971747</v>
      </c>
      <c r="P998" s="43">
        <f t="shared" si="882"/>
        <v>1.2327923937254265E-2</v>
      </c>
      <c r="Q998" s="141">
        <f t="shared" ref="Q998:Q1005" si="887">M998-S998</f>
        <v>78</v>
      </c>
      <c r="R998" s="43">
        <f t="shared" ref="R998:R1005" si="888">PV(O998/12,Q998,-P998,0,0)</f>
        <v>0.65602551658475539</v>
      </c>
      <c r="S998" s="11">
        <v>102</v>
      </c>
    </row>
    <row r="999" spans="2:19" s="2" customFormat="1" x14ac:dyDescent="0.25">
      <c r="B999" s="16">
        <v>9</v>
      </c>
      <c r="C999" s="11" t="s">
        <v>14</v>
      </c>
      <c r="D999" s="139"/>
      <c r="E999" s="10">
        <f t="shared" si="880"/>
        <v>0</v>
      </c>
      <c r="F999" s="134">
        <f t="shared" ref="F999:F1005" si="889">$L$4-$K$4</f>
        <v>4.0997871954060239E-2</v>
      </c>
      <c r="G999" s="8">
        <f>IFERROR(VLOOKUP(B999,EFA!$AC$2:$AD$7,2,0),EFA!$AD$8)</f>
        <v>1.0319245803723991</v>
      </c>
      <c r="H999" s="24">
        <f>LGD!$D$5</f>
        <v>0.10763423667737435</v>
      </c>
      <c r="I999" s="10">
        <f t="shared" si="883"/>
        <v>0</v>
      </c>
      <c r="J999" s="41">
        <f t="shared" si="884"/>
        <v>0.34737385585103475</v>
      </c>
      <c r="K999" s="274">
        <f t="shared" si="885"/>
        <v>0</v>
      </c>
      <c r="L999"/>
      <c r="M999" s="11">
        <f t="shared" si="881"/>
        <v>180</v>
      </c>
      <c r="N999" s="11">
        <v>1</v>
      </c>
      <c r="O999" s="21">
        <f t="shared" si="886"/>
        <v>0.125041534971747</v>
      </c>
      <c r="P999" s="43">
        <f t="shared" si="882"/>
        <v>1.2327923937254265E-2</v>
      </c>
      <c r="Q999" s="141">
        <f t="shared" si="887"/>
        <v>78</v>
      </c>
      <c r="R999" s="43">
        <f t="shared" si="888"/>
        <v>0.65602551658475539</v>
      </c>
      <c r="S999" s="11">
        <v>102</v>
      </c>
    </row>
    <row r="1000" spans="2:19" s="2" customFormat="1" x14ac:dyDescent="0.25">
      <c r="B1000" s="16">
        <v>9</v>
      </c>
      <c r="C1000" s="11" t="s">
        <v>15</v>
      </c>
      <c r="D1000" s="139"/>
      <c r="E1000" s="10">
        <f t="shared" si="880"/>
        <v>0</v>
      </c>
      <c r="F1000" s="134">
        <f t="shared" si="889"/>
        <v>4.0997871954060239E-2</v>
      </c>
      <c r="G1000" s="8">
        <f>IFERROR(VLOOKUP(B1000,EFA!$AC$2:$AD$7,2,0),EFA!$AD$8)</f>
        <v>1.0319245803723991</v>
      </c>
      <c r="H1000" s="24">
        <f>LGD!$D$6</f>
        <v>0.31756987991080204</v>
      </c>
      <c r="I1000" s="10">
        <f t="shared" si="883"/>
        <v>0</v>
      </c>
      <c r="J1000" s="41">
        <f t="shared" si="884"/>
        <v>0.34737385585103475</v>
      </c>
      <c r="K1000" s="274">
        <f t="shared" si="885"/>
        <v>0</v>
      </c>
      <c r="L1000"/>
      <c r="M1000" s="11">
        <f t="shared" si="881"/>
        <v>180</v>
      </c>
      <c r="N1000" s="11">
        <v>1</v>
      </c>
      <c r="O1000" s="21">
        <f t="shared" si="886"/>
        <v>0.125041534971747</v>
      </c>
      <c r="P1000" s="43">
        <f t="shared" si="882"/>
        <v>1.2327923937254265E-2</v>
      </c>
      <c r="Q1000" s="141">
        <f t="shared" si="887"/>
        <v>78</v>
      </c>
      <c r="R1000" s="43">
        <f t="shared" si="888"/>
        <v>0.65602551658475539</v>
      </c>
      <c r="S1000" s="11">
        <v>102</v>
      </c>
    </row>
    <row r="1001" spans="2:19" s="2" customFormat="1" x14ac:dyDescent="0.25">
      <c r="B1001" s="16">
        <v>9</v>
      </c>
      <c r="C1001" s="11" t="s">
        <v>16</v>
      </c>
      <c r="D1001" s="139"/>
      <c r="E1001" s="10">
        <f t="shared" si="880"/>
        <v>0</v>
      </c>
      <c r="F1001" s="134">
        <f t="shared" si="889"/>
        <v>4.0997871954060239E-2</v>
      </c>
      <c r="G1001" s="8">
        <f>IFERROR(VLOOKUP(B1001,EFA!$AC$2:$AD$7,2,0),EFA!$AD$8)</f>
        <v>1.0319245803723991</v>
      </c>
      <c r="H1001" s="24">
        <f>LGD!$D$7</f>
        <v>0.35327139683478781</v>
      </c>
      <c r="I1001" s="10">
        <f t="shared" si="883"/>
        <v>0</v>
      </c>
      <c r="J1001" s="41">
        <f t="shared" si="884"/>
        <v>0.34737385585103475</v>
      </c>
      <c r="K1001" s="274">
        <f t="shared" si="885"/>
        <v>0</v>
      </c>
      <c r="L1001"/>
      <c r="M1001" s="11">
        <f t="shared" si="881"/>
        <v>180</v>
      </c>
      <c r="N1001" s="11">
        <v>1</v>
      </c>
      <c r="O1001" s="21">
        <f t="shared" si="886"/>
        <v>0.125041534971747</v>
      </c>
      <c r="P1001" s="43">
        <f t="shared" si="882"/>
        <v>1.2327923937254265E-2</v>
      </c>
      <c r="Q1001" s="141">
        <f t="shared" si="887"/>
        <v>78</v>
      </c>
      <c r="R1001" s="43">
        <f t="shared" si="888"/>
        <v>0.65602551658475539</v>
      </c>
      <c r="S1001" s="11">
        <v>102</v>
      </c>
    </row>
    <row r="1002" spans="2:19" s="2" customFormat="1" x14ac:dyDescent="0.25">
      <c r="B1002" s="16">
        <v>9</v>
      </c>
      <c r="C1002" s="11" t="s">
        <v>17</v>
      </c>
      <c r="D1002" s="139"/>
      <c r="E1002" s="10">
        <f t="shared" si="880"/>
        <v>0</v>
      </c>
      <c r="F1002" s="134">
        <f t="shared" si="889"/>
        <v>4.0997871954060239E-2</v>
      </c>
      <c r="G1002" s="8">
        <f>IFERROR(VLOOKUP(B1002,EFA!$AC$2:$AD$7,2,0),EFA!$AD$8)</f>
        <v>1.0319245803723991</v>
      </c>
      <c r="H1002" s="24">
        <f>LGD!$D$8</f>
        <v>4.6364209605119888E-2</v>
      </c>
      <c r="I1002" s="10">
        <f t="shared" si="883"/>
        <v>0</v>
      </c>
      <c r="J1002" s="41">
        <f t="shared" si="884"/>
        <v>0.34737385585103475</v>
      </c>
      <c r="K1002" s="274">
        <f t="shared" si="885"/>
        <v>0</v>
      </c>
      <c r="L1002"/>
      <c r="M1002" s="11">
        <f t="shared" si="881"/>
        <v>180</v>
      </c>
      <c r="N1002" s="11">
        <v>1</v>
      </c>
      <c r="O1002" s="21">
        <f t="shared" si="886"/>
        <v>0.125041534971747</v>
      </c>
      <c r="P1002" s="43">
        <f t="shared" si="882"/>
        <v>1.2327923937254265E-2</v>
      </c>
      <c r="Q1002" s="141">
        <f t="shared" si="887"/>
        <v>78</v>
      </c>
      <c r="R1002" s="43">
        <f t="shared" si="888"/>
        <v>0.65602551658475539</v>
      </c>
      <c r="S1002" s="11">
        <v>102</v>
      </c>
    </row>
    <row r="1003" spans="2:19" s="2" customFormat="1" x14ac:dyDescent="0.25">
      <c r="B1003" s="16">
        <v>9</v>
      </c>
      <c r="C1003" s="11" t="s">
        <v>18</v>
      </c>
      <c r="D1003" s="139"/>
      <c r="E1003" s="10" t="e">
        <f t="shared" si="880"/>
        <v>#N/A</v>
      </c>
      <c r="F1003" s="134">
        <f t="shared" si="889"/>
        <v>4.0997871954060239E-2</v>
      </c>
      <c r="G1003" s="8">
        <f>IFERROR(VLOOKUP(B1003,EFA!$AC$2:$AD$7,2,0),EFA!$AD$8)</f>
        <v>1.0319245803723991</v>
      </c>
      <c r="H1003" s="24">
        <f>LGD!$D$9</f>
        <v>0.5</v>
      </c>
      <c r="I1003" s="10" t="e">
        <f t="shared" si="883"/>
        <v>#N/A</v>
      </c>
      <c r="J1003" s="41">
        <f t="shared" si="884"/>
        <v>0.34737385585103475</v>
      </c>
      <c r="K1003" s="274" t="e">
        <f t="shared" si="885"/>
        <v>#N/A</v>
      </c>
      <c r="L1003"/>
      <c r="M1003" s="11">
        <f t="shared" si="881"/>
        <v>180</v>
      </c>
      <c r="N1003" s="11">
        <v>1</v>
      </c>
      <c r="O1003" s="21">
        <f t="shared" si="886"/>
        <v>0.125041534971747</v>
      </c>
      <c r="P1003" s="43">
        <f t="shared" si="882"/>
        <v>1.2327923937254265E-2</v>
      </c>
      <c r="Q1003" s="141">
        <f t="shared" si="887"/>
        <v>78</v>
      </c>
      <c r="R1003" s="43">
        <f t="shared" si="888"/>
        <v>0.65602551658475539</v>
      </c>
      <c r="S1003" s="11">
        <v>102</v>
      </c>
    </row>
    <row r="1004" spans="2:19" s="2" customFormat="1" x14ac:dyDescent="0.25">
      <c r="B1004" s="16">
        <v>9</v>
      </c>
      <c r="C1004" s="11" t="s">
        <v>19</v>
      </c>
      <c r="D1004" s="139"/>
      <c r="E1004" s="10">
        <f t="shared" si="880"/>
        <v>0</v>
      </c>
      <c r="F1004" s="134">
        <f t="shared" si="889"/>
        <v>4.0997871954060239E-2</v>
      </c>
      <c r="G1004" s="8">
        <f>IFERROR(VLOOKUP(B1004,EFA!$AC$2:$AD$7,2,0),EFA!$AD$8)</f>
        <v>1.0319245803723991</v>
      </c>
      <c r="H1004" s="24">
        <f>LGD!$D$10</f>
        <v>0.4</v>
      </c>
      <c r="I1004" s="10">
        <f t="shared" si="883"/>
        <v>0</v>
      </c>
      <c r="J1004" s="41">
        <f t="shared" si="884"/>
        <v>0.34737385585103475</v>
      </c>
      <c r="K1004" s="274">
        <f t="shared" si="885"/>
        <v>0</v>
      </c>
      <c r="L1004"/>
      <c r="M1004" s="11">
        <f t="shared" si="881"/>
        <v>180</v>
      </c>
      <c r="N1004" s="11">
        <v>1</v>
      </c>
      <c r="O1004" s="21">
        <f t="shared" si="886"/>
        <v>0.125041534971747</v>
      </c>
      <c r="P1004" s="43">
        <f t="shared" si="882"/>
        <v>1.2327923937254265E-2</v>
      </c>
      <c r="Q1004" s="141">
        <f t="shared" si="887"/>
        <v>78</v>
      </c>
      <c r="R1004" s="43">
        <f t="shared" si="888"/>
        <v>0.65602551658475539</v>
      </c>
      <c r="S1004" s="11">
        <v>102</v>
      </c>
    </row>
    <row r="1005" spans="2:19" s="2" customFormat="1" x14ac:dyDescent="0.25">
      <c r="B1005" s="16">
        <v>9</v>
      </c>
      <c r="C1005" s="11" t="s">
        <v>20</v>
      </c>
      <c r="D1005" s="139"/>
      <c r="E1005" s="10">
        <f t="shared" si="880"/>
        <v>0</v>
      </c>
      <c r="F1005" s="134">
        <f t="shared" si="889"/>
        <v>4.0997871954060239E-2</v>
      </c>
      <c r="G1005" s="8">
        <f>IFERROR(VLOOKUP(B1005,EFA!$AC$2:$AD$7,2,0),EFA!$AD$8)</f>
        <v>1.0319245803723991</v>
      </c>
      <c r="H1005" s="24">
        <f>LGD!$D$11</f>
        <v>0.6</v>
      </c>
      <c r="I1005" s="10">
        <f t="shared" si="883"/>
        <v>0</v>
      </c>
      <c r="J1005" s="41">
        <f t="shared" si="884"/>
        <v>0.34737385585103475</v>
      </c>
      <c r="K1005" s="274">
        <f t="shared" si="885"/>
        <v>0</v>
      </c>
      <c r="L1005"/>
      <c r="M1005" s="11">
        <f t="shared" si="881"/>
        <v>180</v>
      </c>
      <c r="N1005" s="11">
        <v>1</v>
      </c>
      <c r="O1005" s="21">
        <f t="shared" si="886"/>
        <v>0.125041534971747</v>
      </c>
      <c r="P1005" s="43">
        <f t="shared" si="882"/>
        <v>1.2327923937254265E-2</v>
      </c>
      <c r="Q1005" s="141">
        <f t="shared" si="887"/>
        <v>78</v>
      </c>
      <c r="R1005" s="43">
        <f t="shared" si="888"/>
        <v>0.65602551658475539</v>
      </c>
      <c r="S1005" s="11">
        <v>102</v>
      </c>
    </row>
    <row r="1006" spans="2:19" s="173" customFormat="1" ht="15.75" thickBot="1" x14ac:dyDescent="0.3">
      <c r="C1006" s="194"/>
      <c r="D1006" s="195"/>
      <c r="E1006" s="195"/>
      <c r="F1006" s="196"/>
      <c r="G1006" s="197"/>
      <c r="H1006" s="198"/>
      <c r="I1006" s="195"/>
      <c r="J1006" s="199"/>
      <c r="K1006" s="195"/>
    </row>
    <row r="1007" spans="2:19" s="2" customFormat="1" x14ac:dyDescent="0.25">
      <c r="B1007" t="s">
        <v>68</v>
      </c>
      <c r="C1007" s="40" t="s">
        <v>9</v>
      </c>
      <c r="D1007" s="40">
        <v>15</v>
      </c>
      <c r="E1007" s="44" t="s">
        <v>26</v>
      </c>
      <c r="F1007" s="44" t="s">
        <v>39</v>
      </c>
      <c r="G1007" s="44" t="s">
        <v>27</v>
      </c>
      <c r="H1007" s="44" t="s">
        <v>28</v>
      </c>
      <c r="I1007" s="44" t="s">
        <v>29</v>
      </c>
      <c r="J1007" s="44" t="s">
        <v>30</v>
      </c>
      <c r="K1007" s="42" t="s">
        <v>31</v>
      </c>
      <c r="L1007"/>
      <c r="M1007" s="42" t="s">
        <v>32</v>
      </c>
      <c r="N1007" s="42" t="s">
        <v>33</v>
      </c>
      <c r="O1007" s="42" t="s">
        <v>34</v>
      </c>
      <c r="P1007" s="42" t="s">
        <v>35</v>
      </c>
      <c r="Q1007" s="42" t="s">
        <v>36</v>
      </c>
      <c r="R1007" s="42" t="s">
        <v>37</v>
      </c>
      <c r="S1007" s="42" t="s">
        <v>38</v>
      </c>
    </row>
    <row r="1008" spans="2:19" s="2" customFormat="1" x14ac:dyDescent="0.25">
      <c r="B1008" s="16">
        <v>10</v>
      </c>
      <c r="C1008" s="11" t="s">
        <v>12</v>
      </c>
      <c r="D1008" s="139"/>
      <c r="E1008" s="10">
        <f t="shared" ref="E1008:E1016" si="890">D909*R1008</f>
        <v>0</v>
      </c>
      <c r="F1008" s="134">
        <f>$M$4-$L$4</f>
        <v>3.7733578455168892E-2</v>
      </c>
      <c r="G1008" s="8">
        <f>IFERROR(VLOOKUP(B1008,EFA!$AC$2:$AD$7,2,0),EFA!$AD$8)</f>
        <v>1.0319245803723991</v>
      </c>
      <c r="H1008" s="24">
        <f>LGD!$D$3</f>
        <v>0</v>
      </c>
      <c r="I1008" s="10">
        <f>E1008*F1008*G1008*H1008</f>
        <v>0</v>
      </c>
      <c r="J1008" s="41">
        <f>1/((1+($O$16/12))^(M1008-Q1008))</f>
        <v>0.30674201222176745</v>
      </c>
      <c r="K1008" s="274">
        <f>I1008*J1008</f>
        <v>0</v>
      </c>
      <c r="L1008"/>
      <c r="M1008" s="11">
        <f t="shared" ref="M1008:M1016" si="891">12*15</f>
        <v>180</v>
      </c>
      <c r="N1008" s="11">
        <v>1</v>
      </c>
      <c r="O1008" s="21">
        <f>$O$16</f>
        <v>0.125041534971747</v>
      </c>
      <c r="P1008" s="43">
        <f t="shared" ref="P1008:P1016" si="892">PMT(O1008/12,M1008,-N1008,0,0)</f>
        <v>1.2327923937254265E-2</v>
      </c>
      <c r="Q1008" s="141">
        <f>M1008-S1008</f>
        <v>66</v>
      </c>
      <c r="R1008" s="43">
        <f>PV(O1008/12,Q1008,-P1008,0,0)</f>
        <v>0.5862095064928281</v>
      </c>
      <c r="S1008" s="11">
        <v>114</v>
      </c>
    </row>
    <row r="1009" spans="2:19" s="2" customFormat="1" x14ac:dyDescent="0.25">
      <c r="B1009" s="16">
        <v>10</v>
      </c>
      <c r="C1009" s="11" t="s">
        <v>13</v>
      </c>
      <c r="D1009" s="139"/>
      <c r="E1009" s="10">
        <f t="shared" si="890"/>
        <v>0</v>
      </c>
      <c r="F1009" s="134">
        <f t="shared" ref="F1009:F1016" si="893">$M$4-$L$4</f>
        <v>3.7733578455168892E-2</v>
      </c>
      <c r="G1009" s="8">
        <f>IFERROR(VLOOKUP(B1009,EFA!$AC$2:$AD$7,2,0),EFA!$AD$8)</f>
        <v>1.0319245803723991</v>
      </c>
      <c r="H1009" s="24">
        <f>LGD!$D$4</f>
        <v>0.6</v>
      </c>
      <c r="I1009" s="10">
        <f t="shared" ref="I1009:I1016" si="894">E1009*F1009*G1009*H1009</f>
        <v>0</v>
      </c>
      <c r="J1009" s="41">
        <f t="shared" ref="J1009:J1016" si="895">1/((1+($O$16/12))^(M1009-Q1009))</f>
        <v>0.30674201222176745</v>
      </c>
      <c r="K1009" s="274">
        <f t="shared" ref="K1009:K1016" si="896">I1009*J1009</f>
        <v>0</v>
      </c>
      <c r="L1009"/>
      <c r="M1009" s="11">
        <f t="shared" si="891"/>
        <v>180</v>
      </c>
      <c r="N1009" s="11">
        <v>1</v>
      </c>
      <c r="O1009" s="21">
        <f t="shared" ref="O1009:O1016" si="897">$O$16</f>
        <v>0.125041534971747</v>
      </c>
      <c r="P1009" s="43">
        <f t="shared" si="892"/>
        <v>1.2327923937254265E-2</v>
      </c>
      <c r="Q1009" s="141">
        <f t="shared" ref="Q1009:Q1016" si="898">M1009-S1009</f>
        <v>66</v>
      </c>
      <c r="R1009" s="43">
        <f t="shared" ref="R1009:R1016" si="899">PV(O1009/12,Q1009,-P1009,0,0)</f>
        <v>0.5862095064928281</v>
      </c>
      <c r="S1009" s="11">
        <v>114</v>
      </c>
    </row>
    <row r="1010" spans="2:19" s="2" customFormat="1" x14ac:dyDescent="0.25">
      <c r="B1010" s="16">
        <v>10</v>
      </c>
      <c r="C1010" s="11" t="s">
        <v>14</v>
      </c>
      <c r="D1010" s="139"/>
      <c r="E1010" s="10">
        <f t="shared" si="890"/>
        <v>0</v>
      </c>
      <c r="F1010" s="134">
        <f t="shared" si="893"/>
        <v>3.7733578455168892E-2</v>
      </c>
      <c r="G1010" s="8">
        <f>IFERROR(VLOOKUP(B1010,EFA!$AC$2:$AD$7,2,0),EFA!$AD$8)</f>
        <v>1.0319245803723991</v>
      </c>
      <c r="H1010" s="24">
        <f>LGD!$D$5</f>
        <v>0.10763423667737435</v>
      </c>
      <c r="I1010" s="10">
        <f t="shared" si="894"/>
        <v>0</v>
      </c>
      <c r="J1010" s="41">
        <f t="shared" si="895"/>
        <v>0.30674201222176745</v>
      </c>
      <c r="K1010" s="274">
        <f t="shared" si="896"/>
        <v>0</v>
      </c>
      <c r="L1010"/>
      <c r="M1010" s="11">
        <f t="shared" si="891"/>
        <v>180</v>
      </c>
      <c r="N1010" s="11">
        <v>1</v>
      </c>
      <c r="O1010" s="21">
        <f t="shared" si="897"/>
        <v>0.125041534971747</v>
      </c>
      <c r="P1010" s="43">
        <f t="shared" si="892"/>
        <v>1.2327923937254265E-2</v>
      </c>
      <c r="Q1010" s="141">
        <f t="shared" si="898"/>
        <v>66</v>
      </c>
      <c r="R1010" s="43">
        <f t="shared" si="899"/>
        <v>0.5862095064928281</v>
      </c>
      <c r="S1010" s="11">
        <v>114</v>
      </c>
    </row>
    <row r="1011" spans="2:19" s="2" customFormat="1" x14ac:dyDescent="0.25">
      <c r="B1011" s="16">
        <v>10</v>
      </c>
      <c r="C1011" s="11" t="s">
        <v>15</v>
      </c>
      <c r="D1011" s="139"/>
      <c r="E1011" s="10">
        <f t="shared" si="890"/>
        <v>0</v>
      </c>
      <c r="F1011" s="134">
        <f t="shared" si="893"/>
        <v>3.7733578455168892E-2</v>
      </c>
      <c r="G1011" s="8">
        <f>IFERROR(VLOOKUP(B1011,EFA!$AC$2:$AD$7,2,0),EFA!$AD$8)</f>
        <v>1.0319245803723991</v>
      </c>
      <c r="H1011" s="24">
        <f>LGD!$D$6</f>
        <v>0.31756987991080204</v>
      </c>
      <c r="I1011" s="10">
        <f t="shared" si="894"/>
        <v>0</v>
      </c>
      <c r="J1011" s="41">
        <f t="shared" si="895"/>
        <v>0.30674201222176745</v>
      </c>
      <c r="K1011" s="274">
        <f t="shared" si="896"/>
        <v>0</v>
      </c>
      <c r="L1011"/>
      <c r="M1011" s="11">
        <f t="shared" si="891"/>
        <v>180</v>
      </c>
      <c r="N1011" s="11">
        <v>1</v>
      </c>
      <c r="O1011" s="21">
        <f t="shared" si="897"/>
        <v>0.125041534971747</v>
      </c>
      <c r="P1011" s="43">
        <f t="shared" si="892"/>
        <v>1.2327923937254265E-2</v>
      </c>
      <c r="Q1011" s="141">
        <f t="shared" si="898"/>
        <v>66</v>
      </c>
      <c r="R1011" s="43">
        <f t="shared" si="899"/>
        <v>0.5862095064928281</v>
      </c>
      <c r="S1011" s="11">
        <v>114</v>
      </c>
    </row>
    <row r="1012" spans="2:19" s="2" customFormat="1" x14ac:dyDescent="0.25">
      <c r="B1012" s="16">
        <v>10</v>
      </c>
      <c r="C1012" s="11" t="s">
        <v>16</v>
      </c>
      <c r="D1012" s="139"/>
      <c r="E1012" s="10">
        <f t="shared" si="890"/>
        <v>0</v>
      </c>
      <c r="F1012" s="134">
        <f t="shared" si="893"/>
        <v>3.7733578455168892E-2</v>
      </c>
      <c r="G1012" s="8">
        <f>IFERROR(VLOOKUP(B1012,EFA!$AC$2:$AD$7,2,0),EFA!$AD$8)</f>
        <v>1.0319245803723991</v>
      </c>
      <c r="H1012" s="24">
        <f>LGD!$D$7</f>
        <v>0.35327139683478781</v>
      </c>
      <c r="I1012" s="10">
        <f t="shared" si="894"/>
        <v>0</v>
      </c>
      <c r="J1012" s="41">
        <f t="shared" si="895"/>
        <v>0.30674201222176745</v>
      </c>
      <c r="K1012" s="274">
        <f t="shared" si="896"/>
        <v>0</v>
      </c>
      <c r="L1012"/>
      <c r="M1012" s="11">
        <f t="shared" si="891"/>
        <v>180</v>
      </c>
      <c r="N1012" s="11">
        <v>1</v>
      </c>
      <c r="O1012" s="21">
        <f t="shared" si="897"/>
        <v>0.125041534971747</v>
      </c>
      <c r="P1012" s="43">
        <f t="shared" si="892"/>
        <v>1.2327923937254265E-2</v>
      </c>
      <c r="Q1012" s="141">
        <f t="shared" si="898"/>
        <v>66</v>
      </c>
      <c r="R1012" s="43">
        <f t="shared" si="899"/>
        <v>0.5862095064928281</v>
      </c>
      <c r="S1012" s="11">
        <v>114</v>
      </c>
    </row>
    <row r="1013" spans="2:19" s="2" customFormat="1" x14ac:dyDescent="0.25">
      <c r="B1013" s="16">
        <v>10</v>
      </c>
      <c r="C1013" s="11" t="s">
        <v>17</v>
      </c>
      <c r="D1013" s="139"/>
      <c r="E1013" s="10">
        <f t="shared" si="890"/>
        <v>0</v>
      </c>
      <c r="F1013" s="134">
        <f t="shared" si="893"/>
        <v>3.7733578455168892E-2</v>
      </c>
      <c r="G1013" s="8">
        <f>IFERROR(VLOOKUP(B1013,EFA!$AC$2:$AD$7,2,0),EFA!$AD$8)</f>
        <v>1.0319245803723991</v>
      </c>
      <c r="H1013" s="24">
        <f>LGD!$D$8</f>
        <v>4.6364209605119888E-2</v>
      </c>
      <c r="I1013" s="10">
        <f t="shared" si="894"/>
        <v>0</v>
      </c>
      <c r="J1013" s="41">
        <f t="shared" si="895"/>
        <v>0.30674201222176745</v>
      </c>
      <c r="K1013" s="274">
        <f t="shared" si="896"/>
        <v>0</v>
      </c>
      <c r="L1013"/>
      <c r="M1013" s="11">
        <f t="shared" si="891"/>
        <v>180</v>
      </c>
      <c r="N1013" s="11">
        <v>1</v>
      </c>
      <c r="O1013" s="21">
        <f t="shared" si="897"/>
        <v>0.125041534971747</v>
      </c>
      <c r="P1013" s="43">
        <f t="shared" si="892"/>
        <v>1.2327923937254265E-2</v>
      </c>
      <c r="Q1013" s="141">
        <f t="shared" si="898"/>
        <v>66</v>
      </c>
      <c r="R1013" s="43">
        <f t="shared" si="899"/>
        <v>0.5862095064928281</v>
      </c>
      <c r="S1013" s="11">
        <v>114</v>
      </c>
    </row>
    <row r="1014" spans="2:19" s="2" customFormat="1" x14ac:dyDescent="0.25">
      <c r="B1014" s="16">
        <v>10</v>
      </c>
      <c r="C1014" s="11" t="s">
        <v>18</v>
      </c>
      <c r="D1014" s="139"/>
      <c r="E1014" s="10" t="e">
        <f t="shared" si="890"/>
        <v>#N/A</v>
      </c>
      <c r="F1014" s="134">
        <f t="shared" si="893"/>
        <v>3.7733578455168892E-2</v>
      </c>
      <c r="G1014" s="8">
        <f>IFERROR(VLOOKUP(B1014,EFA!$AC$2:$AD$7,2,0),EFA!$AD$8)</f>
        <v>1.0319245803723991</v>
      </c>
      <c r="H1014" s="24">
        <f>LGD!$D$9</f>
        <v>0.5</v>
      </c>
      <c r="I1014" s="10" t="e">
        <f t="shared" si="894"/>
        <v>#N/A</v>
      </c>
      <c r="J1014" s="41">
        <f t="shared" si="895"/>
        <v>0.30674201222176745</v>
      </c>
      <c r="K1014" s="274" t="e">
        <f t="shared" si="896"/>
        <v>#N/A</v>
      </c>
      <c r="L1014"/>
      <c r="M1014" s="11">
        <f t="shared" si="891"/>
        <v>180</v>
      </c>
      <c r="N1014" s="11">
        <v>1</v>
      </c>
      <c r="O1014" s="21">
        <f t="shared" si="897"/>
        <v>0.125041534971747</v>
      </c>
      <c r="P1014" s="43">
        <f t="shared" si="892"/>
        <v>1.2327923937254265E-2</v>
      </c>
      <c r="Q1014" s="141">
        <f t="shared" si="898"/>
        <v>66</v>
      </c>
      <c r="R1014" s="43">
        <f t="shared" si="899"/>
        <v>0.5862095064928281</v>
      </c>
      <c r="S1014" s="11">
        <v>114</v>
      </c>
    </row>
    <row r="1015" spans="2:19" s="2" customFormat="1" x14ac:dyDescent="0.25">
      <c r="B1015" s="16">
        <v>10</v>
      </c>
      <c r="C1015" s="11" t="s">
        <v>19</v>
      </c>
      <c r="D1015" s="139"/>
      <c r="E1015" s="10">
        <f t="shared" si="890"/>
        <v>0</v>
      </c>
      <c r="F1015" s="134">
        <f t="shared" si="893"/>
        <v>3.7733578455168892E-2</v>
      </c>
      <c r="G1015" s="8">
        <f>IFERROR(VLOOKUP(B1015,EFA!$AC$2:$AD$7,2,0),EFA!$AD$8)</f>
        <v>1.0319245803723991</v>
      </c>
      <c r="H1015" s="24">
        <f>LGD!$D$10</f>
        <v>0.4</v>
      </c>
      <c r="I1015" s="10">
        <f t="shared" si="894"/>
        <v>0</v>
      </c>
      <c r="J1015" s="41">
        <f t="shared" si="895"/>
        <v>0.30674201222176745</v>
      </c>
      <c r="K1015" s="274">
        <f t="shared" si="896"/>
        <v>0</v>
      </c>
      <c r="L1015"/>
      <c r="M1015" s="11">
        <f t="shared" si="891"/>
        <v>180</v>
      </c>
      <c r="N1015" s="11">
        <v>1</v>
      </c>
      <c r="O1015" s="21">
        <f t="shared" si="897"/>
        <v>0.125041534971747</v>
      </c>
      <c r="P1015" s="43">
        <f t="shared" si="892"/>
        <v>1.2327923937254265E-2</v>
      </c>
      <c r="Q1015" s="141">
        <f t="shared" si="898"/>
        <v>66</v>
      </c>
      <c r="R1015" s="43">
        <f t="shared" si="899"/>
        <v>0.5862095064928281</v>
      </c>
      <c r="S1015" s="11">
        <v>114</v>
      </c>
    </row>
    <row r="1016" spans="2:19" s="2" customFormat="1" x14ac:dyDescent="0.25">
      <c r="B1016" s="16">
        <v>10</v>
      </c>
      <c r="C1016" s="11" t="s">
        <v>20</v>
      </c>
      <c r="D1016" s="139"/>
      <c r="E1016" s="10">
        <f t="shared" si="890"/>
        <v>0</v>
      </c>
      <c r="F1016" s="134">
        <f t="shared" si="893"/>
        <v>3.7733578455168892E-2</v>
      </c>
      <c r="G1016" s="8">
        <f>IFERROR(VLOOKUP(B1016,EFA!$AC$2:$AD$7,2,0),EFA!$AD$8)</f>
        <v>1.0319245803723991</v>
      </c>
      <c r="H1016" s="24">
        <f>LGD!$D$11</f>
        <v>0.6</v>
      </c>
      <c r="I1016" s="10">
        <f t="shared" si="894"/>
        <v>0</v>
      </c>
      <c r="J1016" s="41">
        <f t="shared" si="895"/>
        <v>0.30674201222176745</v>
      </c>
      <c r="K1016" s="274">
        <f t="shared" si="896"/>
        <v>0</v>
      </c>
      <c r="L1016"/>
      <c r="M1016" s="11">
        <f t="shared" si="891"/>
        <v>180</v>
      </c>
      <c r="N1016" s="11">
        <v>1</v>
      </c>
      <c r="O1016" s="21">
        <f t="shared" si="897"/>
        <v>0.125041534971747</v>
      </c>
      <c r="P1016" s="43">
        <f t="shared" si="892"/>
        <v>1.2327923937254265E-2</v>
      </c>
      <c r="Q1016" s="141">
        <f t="shared" si="898"/>
        <v>66</v>
      </c>
      <c r="R1016" s="43">
        <f t="shared" si="899"/>
        <v>0.5862095064928281</v>
      </c>
      <c r="S1016" s="11">
        <v>114</v>
      </c>
    </row>
    <row r="1017" spans="2:19" s="187" customFormat="1" x14ac:dyDescent="0.25">
      <c r="D1017" s="200"/>
      <c r="E1017" s="200"/>
      <c r="F1017" s="188"/>
      <c r="G1017" s="191"/>
      <c r="H1017" s="192"/>
      <c r="I1017" s="200"/>
      <c r="J1017" s="193"/>
      <c r="K1017" s="200"/>
      <c r="O1017" s="188"/>
      <c r="P1017" s="189"/>
      <c r="R1017" s="189"/>
    </row>
    <row r="1018" spans="2:19" s="2" customFormat="1" x14ac:dyDescent="0.25">
      <c r="B1018" t="s">
        <v>68</v>
      </c>
      <c r="C1018" s="40" t="s">
        <v>9</v>
      </c>
      <c r="D1018" s="40">
        <v>15</v>
      </c>
      <c r="E1018" s="44" t="s">
        <v>26</v>
      </c>
      <c r="F1018" s="44" t="s">
        <v>39</v>
      </c>
      <c r="G1018" s="44" t="s">
        <v>27</v>
      </c>
      <c r="H1018" s="44" t="s">
        <v>28</v>
      </c>
      <c r="I1018" s="44" t="s">
        <v>29</v>
      </c>
      <c r="J1018" s="44" t="s">
        <v>30</v>
      </c>
      <c r="K1018" s="42" t="s">
        <v>31</v>
      </c>
      <c r="L1018"/>
      <c r="M1018" s="42" t="s">
        <v>32</v>
      </c>
      <c r="N1018" s="42" t="s">
        <v>33</v>
      </c>
      <c r="O1018" s="42" t="s">
        <v>34</v>
      </c>
      <c r="P1018" s="42" t="s">
        <v>35</v>
      </c>
      <c r="Q1018" s="42" t="s">
        <v>36</v>
      </c>
      <c r="R1018" s="42" t="s">
        <v>37</v>
      </c>
      <c r="S1018" s="42" t="s">
        <v>38</v>
      </c>
    </row>
    <row r="1019" spans="2:19" s="2" customFormat="1" x14ac:dyDescent="0.25">
      <c r="B1019" s="16">
        <v>11</v>
      </c>
      <c r="C1019" s="11" t="s">
        <v>12</v>
      </c>
      <c r="D1019" s="139"/>
      <c r="E1019" s="10">
        <f t="shared" ref="E1019:E1027" si="900">D909*R1019</f>
        <v>0</v>
      </c>
      <c r="F1019" s="134">
        <f t="shared" ref="F1019:F1026" si="901">$N$4-$M$4</f>
        <v>3.4729191423102046E-2</v>
      </c>
      <c r="G1019" s="8">
        <f>IFERROR(VLOOKUP(B1019,EFA!$AC$2:$AD$7,2,0),EFA!$AD$8)</f>
        <v>1.0319245803723991</v>
      </c>
      <c r="H1019" s="24">
        <f>LGD!$D$3</f>
        <v>0</v>
      </c>
      <c r="I1019" s="10">
        <f>E1019*F1019*G1019*H1019</f>
        <v>0</v>
      </c>
      <c r="J1019" s="41">
        <f>1/((1+($O$16/12))^(M1019-Q1019))</f>
        <v>0.27086281963087083</v>
      </c>
      <c r="K1019" s="274">
        <f>I1019*J1019</f>
        <v>0</v>
      </c>
      <c r="L1019"/>
      <c r="M1019" s="11">
        <f t="shared" ref="M1019:M1027" si="902">12*15</f>
        <v>180</v>
      </c>
      <c r="N1019" s="11">
        <v>1</v>
      </c>
      <c r="O1019" s="21">
        <f>$O$16</f>
        <v>0.125041534971747</v>
      </c>
      <c r="P1019" s="43">
        <f t="shared" ref="P1019:P1027" si="903">PMT(O1019/12,M1019,-N1019,0,0)</f>
        <v>1.2327923937254265E-2</v>
      </c>
      <c r="Q1019" s="141">
        <f>M1019-S1019</f>
        <v>54</v>
      </c>
      <c r="R1019" s="43">
        <f>PV(O1019/12,Q1019,-P1019,0,0)</f>
        <v>0.50714548637342616</v>
      </c>
      <c r="S1019" s="11">
        <v>126</v>
      </c>
    </row>
    <row r="1020" spans="2:19" s="2" customFormat="1" x14ac:dyDescent="0.25">
      <c r="B1020" s="16">
        <v>11</v>
      </c>
      <c r="C1020" s="11" t="s">
        <v>13</v>
      </c>
      <c r="D1020" s="139"/>
      <c r="E1020" s="10">
        <f t="shared" si="900"/>
        <v>0</v>
      </c>
      <c r="F1020" s="134">
        <f t="shared" si="901"/>
        <v>3.4729191423102046E-2</v>
      </c>
      <c r="G1020" s="8">
        <f>IFERROR(VLOOKUP(B1020,EFA!$AC$2:$AD$7,2,0),EFA!$AD$8)</f>
        <v>1.0319245803723991</v>
      </c>
      <c r="H1020" s="24">
        <f>LGD!$D$4</f>
        <v>0.6</v>
      </c>
      <c r="I1020" s="10">
        <f t="shared" ref="I1020:I1027" si="904">E1020*F1020*G1020*H1020</f>
        <v>0</v>
      </c>
      <c r="J1020" s="41">
        <f t="shared" ref="J1020:J1027" si="905">1/((1+($O$16/12))^(M1020-Q1020))</f>
        <v>0.27086281963087083</v>
      </c>
      <c r="K1020" s="274">
        <f t="shared" ref="K1020:K1027" si="906">I1020*J1020</f>
        <v>0</v>
      </c>
      <c r="L1020"/>
      <c r="M1020" s="11">
        <f t="shared" si="902"/>
        <v>180</v>
      </c>
      <c r="N1020" s="11">
        <v>1</v>
      </c>
      <c r="O1020" s="21">
        <f t="shared" ref="O1020:O1027" si="907">$O$16</f>
        <v>0.125041534971747</v>
      </c>
      <c r="P1020" s="43">
        <f t="shared" si="903"/>
        <v>1.2327923937254265E-2</v>
      </c>
      <c r="Q1020" s="141">
        <f t="shared" ref="Q1020:Q1027" si="908">M1020-S1020</f>
        <v>54</v>
      </c>
      <c r="R1020" s="43">
        <f t="shared" ref="R1020:R1027" si="909">PV(O1020/12,Q1020,-P1020,0,0)</f>
        <v>0.50714548637342616</v>
      </c>
      <c r="S1020" s="11">
        <v>126</v>
      </c>
    </row>
    <row r="1021" spans="2:19" s="2" customFormat="1" x14ac:dyDescent="0.25">
      <c r="B1021" s="16">
        <v>11</v>
      </c>
      <c r="C1021" s="11" t="s">
        <v>14</v>
      </c>
      <c r="D1021" s="139"/>
      <c r="E1021" s="10">
        <f t="shared" si="900"/>
        <v>0</v>
      </c>
      <c r="F1021" s="134">
        <f t="shared" si="901"/>
        <v>3.4729191423102046E-2</v>
      </c>
      <c r="G1021" s="8">
        <f>IFERROR(VLOOKUP(B1021,EFA!$AC$2:$AD$7,2,0),EFA!$AD$8)</f>
        <v>1.0319245803723991</v>
      </c>
      <c r="H1021" s="24">
        <f>LGD!$D$5</f>
        <v>0.10763423667737435</v>
      </c>
      <c r="I1021" s="10">
        <f t="shared" si="904"/>
        <v>0</v>
      </c>
      <c r="J1021" s="41">
        <f t="shared" si="905"/>
        <v>0.27086281963087083</v>
      </c>
      <c r="K1021" s="274">
        <f t="shared" si="906"/>
        <v>0</v>
      </c>
      <c r="L1021"/>
      <c r="M1021" s="11">
        <f t="shared" si="902"/>
        <v>180</v>
      </c>
      <c r="N1021" s="11">
        <v>1</v>
      </c>
      <c r="O1021" s="21">
        <f t="shared" si="907"/>
        <v>0.125041534971747</v>
      </c>
      <c r="P1021" s="43">
        <f t="shared" si="903"/>
        <v>1.2327923937254265E-2</v>
      </c>
      <c r="Q1021" s="141">
        <f t="shared" si="908"/>
        <v>54</v>
      </c>
      <c r="R1021" s="43">
        <f t="shared" si="909"/>
        <v>0.50714548637342616</v>
      </c>
      <c r="S1021" s="11">
        <v>126</v>
      </c>
    </row>
    <row r="1022" spans="2:19" s="2" customFormat="1" x14ac:dyDescent="0.25">
      <c r="B1022" s="16">
        <v>11</v>
      </c>
      <c r="C1022" s="11" t="s">
        <v>15</v>
      </c>
      <c r="D1022" s="139"/>
      <c r="E1022" s="10">
        <f t="shared" si="900"/>
        <v>0</v>
      </c>
      <c r="F1022" s="134">
        <f t="shared" si="901"/>
        <v>3.4729191423102046E-2</v>
      </c>
      <c r="G1022" s="8">
        <f>IFERROR(VLOOKUP(B1022,EFA!$AC$2:$AD$7,2,0),EFA!$AD$8)</f>
        <v>1.0319245803723991</v>
      </c>
      <c r="H1022" s="24">
        <f>LGD!$D$6</f>
        <v>0.31756987991080204</v>
      </c>
      <c r="I1022" s="10">
        <f t="shared" si="904"/>
        <v>0</v>
      </c>
      <c r="J1022" s="41">
        <f t="shared" si="905"/>
        <v>0.27086281963087083</v>
      </c>
      <c r="K1022" s="274">
        <f t="shared" si="906"/>
        <v>0</v>
      </c>
      <c r="L1022"/>
      <c r="M1022" s="11">
        <f t="shared" si="902"/>
        <v>180</v>
      </c>
      <c r="N1022" s="11">
        <v>1</v>
      </c>
      <c r="O1022" s="21">
        <f t="shared" si="907"/>
        <v>0.125041534971747</v>
      </c>
      <c r="P1022" s="43">
        <f t="shared" si="903"/>
        <v>1.2327923937254265E-2</v>
      </c>
      <c r="Q1022" s="141">
        <f t="shared" si="908"/>
        <v>54</v>
      </c>
      <c r="R1022" s="43">
        <f t="shared" si="909"/>
        <v>0.50714548637342616</v>
      </c>
      <c r="S1022" s="11">
        <v>126</v>
      </c>
    </row>
    <row r="1023" spans="2:19" s="2" customFormat="1" x14ac:dyDescent="0.25">
      <c r="B1023" s="16">
        <v>11</v>
      </c>
      <c r="C1023" s="11" t="s">
        <v>16</v>
      </c>
      <c r="D1023" s="139"/>
      <c r="E1023" s="10">
        <f t="shared" si="900"/>
        <v>0</v>
      </c>
      <c r="F1023" s="134">
        <f t="shared" si="901"/>
        <v>3.4729191423102046E-2</v>
      </c>
      <c r="G1023" s="8">
        <f>IFERROR(VLOOKUP(B1023,EFA!$AC$2:$AD$7,2,0),EFA!$AD$8)</f>
        <v>1.0319245803723991</v>
      </c>
      <c r="H1023" s="24">
        <f>LGD!$D$7</f>
        <v>0.35327139683478781</v>
      </c>
      <c r="I1023" s="10">
        <f t="shared" si="904"/>
        <v>0</v>
      </c>
      <c r="J1023" s="41">
        <f t="shared" si="905"/>
        <v>0.27086281963087083</v>
      </c>
      <c r="K1023" s="274">
        <f t="shared" si="906"/>
        <v>0</v>
      </c>
      <c r="L1023"/>
      <c r="M1023" s="11">
        <f t="shared" si="902"/>
        <v>180</v>
      </c>
      <c r="N1023" s="11">
        <v>1</v>
      </c>
      <c r="O1023" s="21">
        <f t="shared" si="907"/>
        <v>0.125041534971747</v>
      </c>
      <c r="P1023" s="43">
        <f t="shared" si="903"/>
        <v>1.2327923937254265E-2</v>
      </c>
      <c r="Q1023" s="141">
        <f t="shared" si="908"/>
        <v>54</v>
      </c>
      <c r="R1023" s="43">
        <f t="shared" si="909"/>
        <v>0.50714548637342616</v>
      </c>
      <c r="S1023" s="11">
        <v>126</v>
      </c>
    </row>
    <row r="1024" spans="2:19" s="2" customFormat="1" x14ac:dyDescent="0.25">
      <c r="B1024" s="16">
        <v>11</v>
      </c>
      <c r="C1024" s="11" t="s">
        <v>17</v>
      </c>
      <c r="D1024" s="139"/>
      <c r="E1024" s="10">
        <f t="shared" si="900"/>
        <v>0</v>
      </c>
      <c r="F1024" s="134">
        <f t="shared" si="901"/>
        <v>3.4729191423102046E-2</v>
      </c>
      <c r="G1024" s="8">
        <f>IFERROR(VLOOKUP(B1024,EFA!$AC$2:$AD$7,2,0),EFA!$AD$8)</f>
        <v>1.0319245803723991</v>
      </c>
      <c r="H1024" s="24">
        <f>LGD!$D$8</f>
        <v>4.6364209605119888E-2</v>
      </c>
      <c r="I1024" s="10">
        <f t="shared" si="904"/>
        <v>0</v>
      </c>
      <c r="J1024" s="41">
        <f t="shared" si="905"/>
        <v>0.27086281963087083</v>
      </c>
      <c r="K1024" s="274">
        <f t="shared" si="906"/>
        <v>0</v>
      </c>
      <c r="L1024"/>
      <c r="M1024" s="11">
        <f t="shared" si="902"/>
        <v>180</v>
      </c>
      <c r="N1024" s="11">
        <v>1</v>
      </c>
      <c r="O1024" s="21">
        <f t="shared" si="907"/>
        <v>0.125041534971747</v>
      </c>
      <c r="P1024" s="43">
        <f t="shared" si="903"/>
        <v>1.2327923937254265E-2</v>
      </c>
      <c r="Q1024" s="141">
        <f t="shared" si="908"/>
        <v>54</v>
      </c>
      <c r="R1024" s="43">
        <f t="shared" si="909"/>
        <v>0.50714548637342616</v>
      </c>
      <c r="S1024" s="11">
        <v>126</v>
      </c>
    </row>
    <row r="1025" spans="2:19" s="2" customFormat="1" x14ac:dyDescent="0.25">
      <c r="B1025" s="16">
        <v>11</v>
      </c>
      <c r="C1025" s="11" t="s">
        <v>18</v>
      </c>
      <c r="D1025" s="139"/>
      <c r="E1025" s="10" t="e">
        <f t="shared" si="900"/>
        <v>#N/A</v>
      </c>
      <c r="F1025" s="134">
        <f t="shared" si="901"/>
        <v>3.4729191423102046E-2</v>
      </c>
      <c r="G1025" s="8">
        <f>IFERROR(VLOOKUP(B1025,EFA!$AC$2:$AD$7,2,0),EFA!$AD$8)</f>
        <v>1.0319245803723991</v>
      </c>
      <c r="H1025" s="24">
        <f>LGD!$D$9</f>
        <v>0.5</v>
      </c>
      <c r="I1025" s="10" t="e">
        <f t="shared" si="904"/>
        <v>#N/A</v>
      </c>
      <c r="J1025" s="41">
        <f t="shared" si="905"/>
        <v>0.27086281963087083</v>
      </c>
      <c r="K1025" s="274" t="e">
        <f t="shared" si="906"/>
        <v>#N/A</v>
      </c>
      <c r="L1025"/>
      <c r="M1025" s="11">
        <f t="shared" si="902"/>
        <v>180</v>
      </c>
      <c r="N1025" s="11">
        <v>1</v>
      </c>
      <c r="O1025" s="21">
        <f t="shared" si="907"/>
        <v>0.125041534971747</v>
      </c>
      <c r="P1025" s="43">
        <f t="shared" si="903"/>
        <v>1.2327923937254265E-2</v>
      </c>
      <c r="Q1025" s="141">
        <f t="shared" si="908"/>
        <v>54</v>
      </c>
      <c r="R1025" s="43">
        <f t="shared" si="909"/>
        <v>0.50714548637342616</v>
      </c>
      <c r="S1025" s="11">
        <v>126</v>
      </c>
    </row>
    <row r="1026" spans="2:19" s="2" customFormat="1" x14ac:dyDescent="0.25">
      <c r="B1026" s="16">
        <v>11</v>
      </c>
      <c r="C1026" s="11" t="s">
        <v>19</v>
      </c>
      <c r="D1026" s="139"/>
      <c r="E1026" s="10">
        <f t="shared" si="900"/>
        <v>0</v>
      </c>
      <c r="F1026" s="134">
        <f t="shared" si="901"/>
        <v>3.4729191423102046E-2</v>
      </c>
      <c r="G1026" s="8">
        <f>IFERROR(VLOOKUP(B1026,EFA!$AC$2:$AD$7,2,0),EFA!$AD$8)</f>
        <v>1.0319245803723991</v>
      </c>
      <c r="H1026" s="24">
        <f>LGD!$D$10</f>
        <v>0.4</v>
      </c>
      <c r="I1026" s="10">
        <f t="shared" si="904"/>
        <v>0</v>
      </c>
      <c r="J1026" s="41">
        <f t="shared" si="905"/>
        <v>0.27086281963087083</v>
      </c>
      <c r="K1026" s="274">
        <f t="shared" si="906"/>
        <v>0</v>
      </c>
      <c r="L1026"/>
      <c r="M1026" s="11">
        <f t="shared" si="902"/>
        <v>180</v>
      </c>
      <c r="N1026" s="11">
        <v>1</v>
      </c>
      <c r="O1026" s="21">
        <f t="shared" si="907"/>
        <v>0.125041534971747</v>
      </c>
      <c r="P1026" s="43">
        <f t="shared" si="903"/>
        <v>1.2327923937254265E-2</v>
      </c>
      <c r="Q1026" s="141">
        <f t="shared" si="908"/>
        <v>54</v>
      </c>
      <c r="R1026" s="43">
        <f t="shared" si="909"/>
        <v>0.50714548637342616</v>
      </c>
      <c r="S1026" s="11">
        <v>126</v>
      </c>
    </row>
    <row r="1027" spans="2:19" s="2" customFormat="1" x14ac:dyDescent="0.25">
      <c r="B1027" s="16">
        <v>11</v>
      </c>
      <c r="C1027" s="11" t="s">
        <v>20</v>
      </c>
      <c r="D1027" s="139"/>
      <c r="E1027" s="10">
        <f t="shared" si="900"/>
        <v>0</v>
      </c>
      <c r="F1027" s="134">
        <f>$N$4-$M$4</f>
        <v>3.4729191423102046E-2</v>
      </c>
      <c r="G1027" s="8">
        <f>IFERROR(VLOOKUP(B1027,EFA!$AC$2:$AD$7,2,0),EFA!$AD$8)</f>
        <v>1.0319245803723991</v>
      </c>
      <c r="H1027" s="24">
        <f>LGD!$D$11</f>
        <v>0.6</v>
      </c>
      <c r="I1027" s="10">
        <f t="shared" si="904"/>
        <v>0</v>
      </c>
      <c r="J1027" s="41">
        <f t="shared" si="905"/>
        <v>0.27086281963087083</v>
      </c>
      <c r="K1027" s="274">
        <f t="shared" si="906"/>
        <v>0</v>
      </c>
      <c r="L1027"/>
      <c r="M1027" s="11">
        <f t="shared" si="902"/>
        <v>180</v>
      </c>
      <c r="N1027" s="11">
        <v>1</v>
      </c>
      <c r="O1027" s="21">
        <f t="shared" si="907"/>
        <v>0.125041534971747</v>
      </c>
      <c r="P1027" s="43">
        <f t="shared" si="903"/>
        <v>1.2327923937254265E-2</v>
      </c>
      <c r="Q1027" s="141">
        <f t="shared" si="908"/>
        <v>54</v>
      </c>
      <c r="R1027" s="43">
        <f t="shared" si="909"/>
        <v>0.50714548637342616</v>
      </c>
      <c r="S1027" s="11">
        <v>126</v>
      </c>
    </row>
    <row r="1028" spans="2:19" s="187" customFormat="1" x14ac:dyDescent="0.25">
      <c r="D1028" s="200"/>
      <c r="E1028" s="200"/>
      <c r="F1028" s="188"/>
      <c r="G1028" s="191"/>
      <c r="H1028" s="192"/>
      <c r="I1028" s="200"/>
      <c r="J1028" s="193"/>
      <c r="K1028" s="200"/>
      <c r="O1028" s="188"/>
      <c r="P1028" s="189"/>
      <c r="R1028" s="189"/>
    </row>
    <row r="1029" spans="2:19" s="2" customFormat="1" x14ac:dyDescent="0.25">
      <c r="B1029" t="s">
        <v>68</v>
      </c>
      <c r="C1029" s="40" t="s">
        <v>9</v>
      </c>
      <c r="D1029" s="40">
        <v>15</v>
      </c>
      <c r="E1029" s="44" t="s">
        <v>26</v>
      </c>
      <c r="F1029" s="44" t="s">
        <v>39</v>
      </c>
      <c r="G1029" s="44" t="s">
        <v>27</v>
      </c>
      <c r="H1029" s="44" t="s">
        <v>28</v>
      </c>
      <c r="I1029" s="44" t="s">
        <v>29</v>
      </c>
      <c r="J1029" s="44" t="s">
        <v>30</v>
      </c>
      <c r="K1029" s="42" t="s">
        <v>31</v>
      </c>
      <c r="L1029"/>
      <c r="M1029" s="42" t="s">
        <v>32</v>
      </c>
      <c r="N1029" s="42" t="s">
        <v>33</v>
      </c>
      <c r="O1029" s="42" t="s">
        <v>34</v>
      </c>
      <c r="P1029" s="42" t="s">
        <v>35</v>
      </c>
      <c r="Q1029" s="42" t="s">
        <v>36</v>
      </c>
      <c r="R1029" s="42" t="s">
        <v>37</v>
      </c>
      <c r="S1029" s="42" t="s">
        <v>38</v>
      </c>
    </row>
    <row r="1030" spans="2:19" s="2" customFormat="1" x14ac:dyDescent="0.25">
      <c r="B1030" s="16">
        <v>12</v>
      </c>
      <c r="C1030" s="11" t="s">
        <v>12</v>
      </c>
      <c r="D1030" s="139"/>
      <c r="E1030" s="10">
        <f t="shared" ref="E1030:E1038" si="910">D909*R1030</f>
        <v>0</v>
      </c>
      <c r="F1030" s="134">
        <f t="shared" ref="F1030:F1037" si="911">$O$4-$N$4</f>
        <v>3.1964016832791375E-2</v>
      </c>
      <c r="G1030" s="8">
        <f>IFERROR(VLOOKUP(B1030,EFA!$AC$2:$AD$7,2,0),EFA!$AD$8)</f>
        <v>1.0319245803723991</v>
      </c>
      <c r="H1030" s="24">
        <f>LGD!$D$3</f>
        <v>0</v>
      </c>
      <c r="I1030" s="10">
        <f>E1030*F1030*G1030*H1030</f>
        <v>0</v>
      </c>
      <c r="J1030" s="41">
        <f>1/((1+($O$16/12))^(M1030-Q1030))</f>
        <v>0.23918036700281942</v>
      </c>
      <c r="K1030" s="274">
        <f>I1030*J1030</f>
        <v>0</v>
      </c>
      <c r="L1030"/>
      <c r="M1030" s="11">
        <f t="shared" ref="M1030:M1038" si="912">12*15</f>
        <v>180</v>
      </c>
      <c r="N1030" s="11">
        <v>1</v>
      </c>
      <c r="O1030" s="21">
        <f>$O$16</f>
        <v>0.125041534971747</v>
      </c>
      <c r="P1030" s="43">
        <f t="shared" ref="P1030:P1038" si="913">PMT(O1030/12,M1030,-N1030,0,0)</f>
        <v>1.2327923937254265E-2</v>
      </c>
      <c r="Q1030" s="141">
        <f>M1030-S1030</f>
        <v>42</v>
      </c>
      <c r="R1030" s="43">
        <f>PV(O1030/12,Q1030,-P1030,0,0)</f>
        <v>0.41760844079877596</v>
      </c>
      <c r="S1030" s="11">
        <v>138</v>
      </c>
    </row>
    <row r="1031" spans="2:19" s="2" customFormat="1" x14ac:dyDescent="0.25">
      <c r="B1031" s="16">
        <v>12</v>
      </c>
      <c r="C1031" s="11" t="s">
        <v>13</v>
      </c>
      <c r="D1031" s="139"/>
      <c r="E1031" s="10">
        <f t="shared" si="910"/>
        <v>0</v>
      </c>
      <c r="F1031" s="134">
        <f t="shared" si="911"/>
        <v>3.1964016832791375E-2</v>
      </c>
      <c r="G1031" s="8">
        <f>IFERROR(VLOOKUP(B1031,EFA!$AC$2:$AD$7,2,0),EFA!$AD$8)</f>
        <v>1.0319245803723991</v>
      </c>
      <c r="H1031" s="24">
        <f>LGD!$D$4</f>
        <v>0.6</v>
      </c>
      <c r="I1031" s="10">
        <f t="shared" ref="I1031:I1038" si="914">E1031*F1031*G1031*H1031</f>
        <v>0</v>
      </c>
      <c r="J1031" s="41">
        <f t="shared" ref="J1031:J1038" si="915">1/((1+($O$16/12))^(M1031-Q1031))</f>
        <v>0.23918036700281942</v>
      </c>
      <c r="K1031" s="274">
        <f t="shared" ref="K1031:K1038" si="916">I1031*J1031</f>
        <v>0</v>
      </c>
      <c r="L1031"/>
      <c r="M1031" s="11">
        <f t="shared" si="912"/>
        <v>180</v>
      </c>
      <c r="N1031" s="11">
        <v>1</v>
      </c>
      <c r="O1031" s="21">
        <f t="shared" ref="O1031:O1038" si="917">$O$16</f>
        <v>0.125041534971747</v>
      </c>
      <c r="P1031" s="43">
        <f t="shared" si="913"/>
        <v>1.2327923937254265E-2</v>
      </c>
      <c r="Q1031" s="141">
        <f t="shared" ref="Q1031:Q1038" si="918">M1031-S1031</f>
        <v>42</v>
      </c>
      <c r="R1031" s="43">
        <f t="shared" ref="R1031:R1038" si="919">PV(O1031/12,Q1031,-P1031,0,0)</f>
        <v>0.41760844079877596</v>
      </c>
      <c r="S1031" s="11">
        <v>138</v>
      </c>
    </row>
    <row r="1032" spans="2:19" s="2" customFormat="1" x14ac:dyDescent="0.25">
      <c r="B1032" s="16">
        <v>12</v>
      </c>
      <c r="C1032" s="11" t="s">
        <v>14</v>
      </c>
      <c r="D1032" s="139"/>
      <c r="E1032" s="10">
        <f t="shared" si="910"/>
        <v>0</v>
      </c>
      <c r="F1032" s="134">
        <f t="shared" si="911"/>
        <v>3.1964016832791375E-2</v>
      </c>
      <c r="G1032" s="8">
        <f>IFERROR(VLOOKUP(B1032,EFA!$AC$2:$AD$7,2,0),EFA!$AD$8)</f>
        <v>1.0319245803723991</v>
      </c>
      <c r="H1032" s="24">
        <f>LGD!$D$5</f>
        <v>0.10763423667737435</v>
      </c>
      <c r="I1032" s="10">
        <f t="shared" si="914"/>
        <v>0</v>
      </c>
      <c r="J1032" s="41">
        <f t="shared" si="915"/>
        <v>0.23918036700281942</v>
      </c>
      <c r="K1032" s="274">
        <f t="shared" si="916"/>
        <v>0</v>
      </c>
      <c r="L1032"/>
      <c r="M1032" s="11">
        <f t="shared" si="912"/>
        <v>180</v>
      </c>
      <c r="N1032" s="11">
        <v>1</v>
      </c>
      <c r="O1032" s="21">
        <f t="shared" si="917"/>
        <v>0.125041534971747</v>
      </c>
      <c r="P1032" s="43">
        <f t="shared" si="913"/>
        <v>1.2327923937254265E-2</v>
      </c>
      <c r="Q1032" s="141">
        <f t="shared" si="918"/>
        <v>42</v>
      </c>
      <c r="R1032" s="43">
        <f t="shared" si="919"/>
        <v>0.41760844079877596</v>
      </c>
      <c r="S1032" s="11">
        <v>138</v>
      </c>
    </row>
    <row r="1033" spans="2:19" s="2" customFormat="1" x14ac:dyDescent="0.25">
      <c r="B1033" s="16">
        <v>12</v>
      </c>
      <c r="C1033" s="11" t="s">
        <v>15</v>
      </c>
      <c r="D1033" s="139"/>
      <c r="E1033" s="10">
        <f t="shared" si="910"/>
        <v>0</v>
      </c>
      <c r="F1033" s="134">
        <f t="shared" si="911"/>
        <v>3.1964016832791375E-2</v>
      </c>
      <c r="G1033" s="8">
        <f>IFERROR(VLOOKUP(B1033,EFA!$AC$2:$AD$7,2,0),EFA!$AD$8)</f>
        <v>1.0319245803723991</v>
      </c>
      <c r="H1033" s="24">
        <f>LGD!$D$6</f>
        <v>0.31756987991080204</v>
      </c>
      <c r="I1033" s="10">
        <f t="shared" si="914"/>
        <v>0</v>
      </c>
      <c r="J1033" s="41">
        <f t="shared" si="915"/>
        <v>0.23918036700281942</v>
      </c>
      <c r="K1033" s="274">
        <f t="shared" si="916"/>
        <v>0</v>
      </c>
      <c r="L1033"/>
      <c r="M1033" s="11">
        <f t="shared" si="912"/>
        <v>180</v>
      </c>
      <c r="N1033" s="11">
        <v>1</v>
      </c>
      <c r="O1033" s="21">
        <f t="shared" si="917"/>
        <v>0.125041534971747</v>
      </c>
      <c r="P1033" s="43">
        <f t="shared" si="913"/>
        <v>1.2327923937254265E-2</v>
      </c>
      <c r="Q1033" s="141">
        <f t="shared" si="918"/>
        <v>42</v>
      </c>
      <c r="R1033" s="43">
        <f t="shared" si="919"/>
        <v>0.41760844079877596</v>
      </c>
      <c r="S1033" s="11">
        <v>138</v>
      </c>
    </row>
    <row r="1034" spans="2:19" s="2" customFormat="1" x14ac:dyDescent="0.25">
      <c r="B1034" s="16">
        <v>12</v>
      </c>
      <c r="C1034" s="11" t="s">
        <v>16</v>
      </c>
      <c r="D1034" s="139"/>
      <c r="E1034" s="10">
        <f t="shared" si="910"/>
        <v>0</v>
      </c>
      <c r="F1034" s="134">
        <f t="shared" si="911"/>
        <v>3.1964016832791375E-2</v>
      </c>
      <c r="G1034" s="8">
        <f>IFERROR(VLOOKUP(B1034,EFA!$AC$2:$AD$7,2,0),EFA!$AD$8)</f>
        <v>1.0319245803723991</v>
      </c>
      <c r="H1034" s="24">
        <f>LGD!$D$7</f>
        <v>0.35327139683478781</v>
      </c>
      <c r="I1034" s="10">
        <f t="shared" si="914"/>
        <v>0</v>
      </c>
      <c r="J1034" s="41">
        <f t="shared" si="915"/>
        <v>0.23918036700281942</v>
      </c>
      <c r="K1034" s="274">
        <f t="shared" si="916"/>
        <v>0</v>
      </c>
      <c r="L1034"/>
      <c r="M1034" s="11">
        <f t="shared" si="912"/>
        <v>180</v>
      </c>
      <c r="N1034" s="11">
        <v>1</v>
      </c>
      <c r="O1034" s="21">
        <f t="shared" si="917"/>
        <v>0.125041534971747</v>
      </c>
      <c r="P1034" s="43">
        <f t="shared" si="913"/>
        <v>1.2327923937254265E-2</v>
      </c>
      <c r="Q1034" s="141">
        <f t="shared" si="918"/>
        <v>42</v>
      </c>
      <c r="R1034" s="43">
        <f t="shared" si="919"/>
        <v>0.41760844079877596</v>
      </c>
      <c r="S1034" s="11">
        <v>138</v>
      </c>
    </row>
    <row r="1035" spans="2:19" s="2" customFormat="1" x14ac:dyDescent="0.25">
      <c r="B1035" s="16">
        <v>12</v>
      </c>
      <c r="C1035" s="11" t="s">
        <v>17</v>
      </c>
      <c r="D1035" s="139"/>
      <c r="E1035" s="10">
        <f t="shared" si="910"/>
        <v>0</v>
      </c>
      <c r="F1035" s="134">
        <f t="shared" si="911"/>
        <v>3.1964016832791375E-2</v>
      </c>
      <c r="G1035" s="8">
        <f>IFERROR(VLOOKUP(B1035,EFA!$AC$2:$AD$7,2,0),EFA!$AD$8)</f>
        <v>1.0319245803723991</v>
      </c>
      <c r="H1035" s="24">
        <f>LGD!$D$8</f>
        <v>4.6364209605119888E-2</v>
      </c>
      <c r="I1035" s="10">
        <f t="shared" si="914"/>
        <v>0</v>
      </c>
      <c r="J1035" s="41">
        <f t="shared" si="915"/>
        <v>0.23918036700281942</v>
      </c>
      <c r="K1035" s="274">
        <f t="shared" si="916"/>
        <v>0</v>
      </c>
      <c r="L1035"/>
      <c r="M1035" s="11">
        <f t="shared" si="912"/>
        <v>180</v>
      </c>
      <c r="N1035" s="11">
        <v>1</v>
      </c>
      <c r="O1035" s="21">
        <f t="shared" si="917"/>
        <v>0.125041534971747</v>
      </c>
      <c r="P1035" s="43">
        <f t="shared" si="913"/>
        <v>1.2327923937254265E-2</v>
      </c>
      <c r="Q1035" s="141">
        <f t="shared" si="918"/>
        <v>42</v>
      </c>
      <c r="R1035" s="43">
        <f t="shared" si="919"/>
        <v>0.41760844079877596</v>
      </c>
      <c r="S1035" s="11">
        <v>138</v>
      </c>
    </row>
    <row r="1036" spans="2:19" s="2" customFormat="1" x14ac:dyDescent="0.25">
      <c r="B1036" s="16">
        <v>12</v>
      </c>
      <c r="C1036" s="11" t="s">
        <v>18</v>
      </c>
      <c r="D1036" s="139"/>
      <c r="E1036" s="10" t="e">
        <f t="shared" si="910"/>
        <v>#N/A</v>
      </c>
      <c r="F1036" s="134">
        <f t="shared" si="911"/>
        <v>3.1964016832791375E-2</v>
      </c>
      <c r="G1036" s="8">
        <f>IFERROR(VLOOKUP(B1036,EFA!$AC$2:$AD$7,2,0),EFA!$AD$8)</f>
        <v>1.0319245803723991</v>
      </c>
      <c r="H1036" s="24">
        <f>LGD!$D$9</f>
        <v>0.5</v>
      </c>
      <c r="I1036" s="10" t="e">
        <f t="shared" si="914"/>
        <v>#N/A</v>
      </c>
      <c r="J1036" s="41">
        <f t="shared" si="915"/>
        <v>0.23918036700281942</v>
      </c>
      <c r="K1036" s="274" t="e">
        <f t="shared" si="916"/>
        <v>#N/A</v>
      </c>
      <c r="L1036"/>
      <c r="M1036" s="11">
        <f t="shared" si="912"/>
        <v>180</v>
      </c>
      <c r="N1036" s="11">
        <v>1</v>
      </c>
      <c r="O1036" s="21">
        <f t="shared" si="917"/>
        <v>0.125041534971747</v>
      </c>
      <c r="P1036" s="43">
        <f t="shared" si="913"/>
        <v>1.2327923937254265E-2</v>
      </c>
      <c r="Q1036" s="141">
        <f t="shared" si="918"/>
        <v>42</v>
      </c>
      <c r="R1036" s="43">
        <f t="shared" si="919"/>
        <v>0.41760844079877596</v>
      </c>
      <c r="S1036" s="11">
        <v>138</v>
      </c>
    </row>
    <row r="1037" spans="2:19" s="2" customFormat="1" x14ac:dyDescent="0.25">
      <c r="B1037" s="16">
        <v>12</v>
      </c>
      <c r="C1037" s="11" t="s">
        <v>19</v>
      </c>
      <c r="D1037" s="139"/>
      <c r="E1037" s="10">
        <f t="shared" si="910"/>
        <v>0</v>
      </c>
      <c r="F1037" s="134">
        <f t="shared" si="911"/>
        <v>3.1964016832791375E-2</v>
      </c>
      <c r="G1037" s="8">
        <f>IFERROR(VLOOKUP(B1037,EFA!$AC$2:$AD$7,2,0),EFA!$AD$8)</f>
        <v>1.0319245803723991</v>
      </c>
      <c r="H1037" s="24">
        <f>LGD!$D$10</f>
        <v>0.4</v>
      </c>
      <c r="I1037" s="10">
        <f t="shared" si="914"/>
        <v>0</v>
      </c>
      <c r="J1037" s="41">
        <f t="shared" si="915"/>
        <v>0.23918036700281942</v>
      </c>
      <c r="K1037" s="274">
        <f t="shared" si="916"/>
        <v>0</v>
      </c>
      <c r="L1037"/>
      <c r="M1037" s="11">
        <f t="shared" si="912"/>
        <v>180</v>
      </c>
      <c r="N1037" s="11">
        <v>1</v>
      </c>
      <c r="O1037" s="21">
        <f t="shared" si="917"/>
        <v>0.125041534971747</v>
      </c>
      <c r="P1037" s="43">
        <f t="shared" si="913"/>
        <v>1.2327923937254265E-2</v>
      </c>
      <c r="Q1037" s="141">
        <f t="shared" si="918"/>
        <v>42</v>
      </c>
      <c r="R1037" s="43">
        <f t="shared" si="919"/>
        <v>0.41760844079877596</v>
      </c>
      <c r="S1037" s="11">
        <v>138</v>
      </c>
    </row>
    <row r="1038" spans="2:19" s="2" customFormat="1" x14ac:dyDescent="0.25">
      <c r="B1038" s="16">
        <v>12</v>
      </c>
      <c r="C1038" s="11" t="s">
        <v>20</v>
      </c>
      <c r="D1038" s="139"/>
      <c r="E1038" s="10">
        <f t="shared" si="910"/>
        <v>0</v>
      </c>
      <c r="F1038" s="134">
        <f>$O$4-$N$4</f>
        <v>3.1964016832791375E-2</v>
      </c>
      <c r="G1038" s="8">
        <f>IFERROR(VLOOKUP(B1038,EFA!$AC$2:$AD$7,2,0),EFA!$AD$8)</f>
        <v>1.0319245803723991</v>
      </c>
      <c r="H1038" s="24">
        <f>LGD!$D$11</f>
        <v>0.6</v>
      </c>
      <c r="I1038" s="10">
        <f t="shared" si="914"/>
        <v>0</v>
      </c>
      <c r="J1038" s="41">
        <f t="shared" si="915"/>
        <v>0.23918036700281942</v>
      </c>
      <c r="K1038" s="274">
        <f t="shared" si="916"/>
        <v>0</v>
      </c>
      <c r="L1038"/>
      <c r="M1038" s="11">
        <f t="shared" si="912"/>
        <v>180</v>
      </c>
      <c r="N1038" s="11">
        <v>1</v>
      </c>
      <c r="O1038" s="21">
        <f t="shared" si="917"/>
        <v>0.125041534971747</v>
      </c>
      <c r="P1038" s="43">
        <f t="shared" si="913"/>
        <v>1.2327923937254265E-2</v>
      </c>
      <c r="Q1038" s="141">
        <f t="shared" si="918"/>
        <v>42</v>
      </c>
      <c r="R1038" s="43">
        <f t="shared" si="919"/>
        <v>0.41760844079877596</v>
      </c>
      <c r="S1038" s="11">
        <v>138</v>
      </c>
    </row>
    <row r="1039" spans="2:19" s="187" customFormat="1" x14ac:dyDescent="0.25">
      <c r="D1039" s="200"/>
      <c r="E1039" s="200"/>
      <c r="F1039" s="188"/>
      <c r="G1039" s="191"/>
      <c r="H1039" s="192"/>
      <c r="I1039" s="200"/>
      <c r="J1039" s="193"/>
      <c r="K1039" s="200"/>
      <c r="O1039" s="188"/>
      <c r="P1039" s="189"/>
      <c r="R1039" s="189"/>
    </row>
    <row r="1040" spans="2:19" s="2" customFormat="1" x14ac:dyDescent="0.25">
      <c r="B1040" t="s">
        <v>68</v>
      </c>
      <c r="C1040" s="40" t="s">
        <v>9</v>
      </c>
      <c r="D1040" s="40">
        <v>15</v>
      </c>
      <c r="E1040" s="44" t="s">
        <v>26</v>
      </c>
      <c r="F1040" s="44" t="s">
        <v>39</v>
      </c>
      <c r="G1040" s="44" t="s">
        <v>27</v>
      </c>
      <c r="H1040" s="44" t="s">
        <v>28</v>
      </c>
      <c r="I1040" s="44" t="s">
        <v>29</v>
      </c>
      <c r="J1040" s="44" t="s">
        <v>30</v>
      </c>
      <c r="K1040" s="42" t="s">
        <v>31</v>
      </c>
      <c r="L1040"/>
      <c r="M1040" s="42" t="s">
        <v>32</v>
      </c>
      <c r="N1040" s="42" t="s">
        <v>33</v>
      </c>
      <c r="O1040" s="42" t="s">
        <v>34</v>
      </c>
      <c r="P1040" s="42" t="s">
        <v>35</v>
      </c>
      <c r="Q1040" s="42" t="s">
        <v>36</v>
      </c>
      <c r="R1040" s="42" t="s">
        <v>37</v>
      </c>
      <c r="S1040" s="42" t="s">
        <v>38</v>
      </c>
    </row>
    <row r="1041" spans="2:19" s="2" customFormat="1" x14ac:dyDescent="0.25">
      <c r="B1041" s="16">
        <v>13</v>
      </c>
      <c r="C1041" s="11" t="s">
        <v>12</v>
      </c>
      <c r="D1041" s="139"/>
      <c r="E1041" s="10">
        <f t="shared" ref="E1041:E1049" si="920">D909*R1041</f>
        <v>0</v>
      </c>
      <c r="F1041" s="134">
        <f t="shared" ref="F1041:F1048" si="921">$P$4-$O$4</f>
        <v>2.9419008339115149E-2</v>
      </c>
      <c r="G1041" s="8">
        <f>IFERROR(VLOOKUP(B1041,EFA!$AC$2:$AD$7,2,0),EFA!$AD$8)</f>
        <v>1.0319245803723991</v>
      </c>
      <c r="H1041" s="24">
        <f>LGD!$D$3</f>
        <v>0</v>
      </c>
      <c r="I1041" s="10">
        <f>E1041*F1041*G1041*H1041</f>
        <v>0</v>
      </c>
      <c r="J1041" s="41">
        <f>1/((1+($O$16/12))^(M1041-Q1041))</f>
        <v>0.21120376741837385</v>
      </c>
      <c r="K1041" s="274">
        <f>I1041*J1041</f>
        <v>0</v>
      </c>
      <c r="L1041"/>
      <c r="M1041" s="11">
        <f t="shared" ref="M1041:M1049" si="922">12*15</f>
        <v>180</v>
      </c>
      <c r="N1041" s="11">
        <v>1</v>
      </c>
      <c r="O1041" s="21">
        <f>$O$16</f>
        <v>0.125041534971747</v>
      </c>
      <c r="P1041" s="43">
        <f t="shared" ref="P1041:P1049" si="923">PMT(O1041/12,M1041,-N1041,0,0)</f>
        <v>1.2327923937254265E-2</v>
      </c>
      <c r="Q1041" s="141">
        <f>M1041-S1041</f>
        <v>30</v>
      </c>
      <c r="R1041" s="43">
        <f>PV(O1041/12,Q1041,-P1041,0,0)</f>
        <v>0.31621108561584943</v>
      </c>
      <c r="S1041" s="11">
        <v>150</v>
      </c>
    </row>
    <row r="1042" spans="2:19" s="2" customFormat="1" x14ac:dyDescent="0.25">
      <c r="B1042" s="16">
        <v>13</v>
      </c>
      <c r="C1042" s="11" t="s">
        <v>13</v>
      </c>
      <c r="D1042" s="139"/>
      <c r="E1042" s="10">
        <f t="shared" si="920"/>
        <v>0</v>
      </c>
      <c r="F1042" s="134">
        <f t="shared" si="921"/>
        <v>2.9419008339115149E-2</v>
      </c>
      <c r="G1042" s="8">
        <f>IFERROR(VLOOKUP(B1042,EFA!$AC$2:$AD$7,2,0),EFA!$AD$8)</f>
        <v>1.0319245803723991</v>
      </c>
      <c r="H1042" s="24">
        <f>LGD!$D$4</f>
        <v>0.6</v>
      </c>
      <c r="I1042" s="10">
        <f t="shared" ref="I1042:I1049" si="924">E1042*F1042*G1042*H1042</f>
        <v>0</v>
      </c>
      <c r="J1042" s="41">
        <f t="shared" ref="J1042:J1049" si="925">1/((1+($O$16/12))^(M1042-Q1042))</f>
        <v>0.21120376741837385</v>
      </c>
      <c r="K1042" s="274">
        <f t="shared" ref="K1042:K1049" si="926">I1042*J1042</f>
        <v>0</v>
      </c>
      <c r="L1042"/>
      <c r="M1042" s="11">
        <f t="shared" si="922"/>
        <v>180</v>
      </c>
      <c r="N1042" s="11">
        <v>1</v>
      </c>
      <c r="O1042" s="21">
        <f t="shared" ref="O1042:O1049" si="927">$O$16</f>
        <v>0.125041534971747</v>
      </c>
      <c r="P1042" s="43">
        <f t="shared" si="923"/>
        <v>1.2327923937254265E-2</v>
      </c>
      <c r="Q1042" s="141">
        <f t="shared" ref="Q1042:Q1049" si="928">M1042-S1042</f>
        <v>30</v>
      </c>
      <c r="R1042" s="43">
        <f t="shared" ref="R1042:R1049" si="929">PV(O1042/12,Q1042,-P1042,0,0)</f>
        <v>0.31621108561584943</v>
      </c>
      <c r="S1042" s="11">
        <v>150</v>
      </c>
    </row>
    <row r="1043" spans="2:19" s="2" customFormat="1" x14ac:dyDescent="0.25">
      <c r="B1043" s="16">
        <v>13</v>
      </c>
      <c r="C1043" s="11" t="s">
        <v>14</v>
      </c>
      <c r="D1043" s="139"/>
      <c r="E1043" s="10">
        <f t="shared" si="920"/>
        <v>0</v>
      </c>
      <c r="F1043" s="134">
        <f t="shared" si="921"/>
        <v>2.9419008339115149E-2</v>
      </c>
      <c r="G1043" s="8">
        <f>IFERROR(VLOOKUP(B1043,EFA!$AC$2:$AD$7,2,0),EFA!$AD$8)</f>
        <v>1.0319245803723991</v>
      </c>
      <c r="H1043" s="24">
        <f>LGD!$D$5</f>
        <v>0.10763423667737435</v>
      </c>
      <c r="I1043" s="10">
        <f t="shared" si="924"/>
        <v>0</v>
      </c>
      <c r="J1043" s="41">
        <f t="shared" si="925"/>
        <v>0.21120376741837385</v>
      </c>
      <c r="K1043" s="274">
        <f t="shared" si="926"/>
        <v>0</v>
      </c>
      <c r="L1043"/>
      <c r="M1043" s="11">
        <f t="shared" si="922"/>
        <v>180</v>
      </c>
      <c r="N1043" s="11">
        <v>1</v>
      </c>
      <c r="O1043" s="21">
        <f t="shared" si="927"/>
        <v>0.125041534971747</v>
      </c>
      <c r="P1043" s="43">
        <f t="shared" si="923"/>
        <v>1.2327923937254265E-2</v>
      </c>
      <c r="Q1043" s="141">
        <f t="shared" si="928"/>
        <v>30</v>
      </c>
      <c r="R1043" s="43">
        <f t="shared" si="929"/>
        <v>0.31621108561584943</v>
      </c>
      <c r="S1043" s="11">
        <v>150</v>
      </c>
    </row>
    <row r="1044" spans="2:19" s="2" customFormat="1" x14ac:dyDescent="0.25">
      <c r="B1044" s="16">
        <v>13</v>
      </c>
      <c r="C1044" s="11" t="s">
        <v>15</v>
      </c>
      <c r="D1044" s="139"/>
      <c r="E1044" s="10">
        <f t="shared" si="920"/>
        <v>0</v>
      </c>
      <c r="F1044" s="134">
        <f t="shared" si="921"/>
        <v>2.9419008339115149E-2</v>
      </c>
      <c r="G1044" s="8">
        <f>IFERROR(VLOOKUP(B1044,EFA!$AC$2:$AD$7,2,0),EFA!$AD$8)</f>
        <v>1.0319245803723991</v>
      </c>
      <c r="H1044" s="24">
        <f>LGD!$D$6</f>
        <v>0.31756987991080204</v>
      </c>
      <c r="I1044" s="10">
        <f t="shared" si="924"/>
        <v>0</v>
      </c>
      <c r="J1044" s="41">
        <f t="shared" si="925"/>
        <v>0.21120376741837385</v>
      </c>
      <c r="K1044" s="274">
        <f t="shared" si="926"/>
        <v>0</v>
      </c>
      <c r="L1044"/>
      <c r="M1044" s="11">
        <f t="shared" si="922"/>
        <v>180</v>
      </c>
      <c r="N1044" s="11">
        <v>1</v>
      </c>
      <c r="O1044" s="21">
        <f t="shared" si="927"/>
        <v>0.125041534971747</v>
      </c>
      <c r="P1044" s="43">
        <f t="shared" si="923"/>
        <v>1.2327923937254265E-2</v>
      </c>
      <c r="Q1044" s="141">
        <f t="shared" si="928"/>
        <v>30</v>
      </c>
      <c r="R1044" s="43">
        <f t="shared" si="929"/>
        <v>0.31621108561584943</v>
      </c>
      <c r="S1044" s="11">
        <v>150</v>
      </c>
    </row>
    <row r="1045" spans="2:19" s="2" customFormat="1" x14ac:dyDescent="0.25">
      <c r="B1045" s="16">
        <v>13</v>
      </c>
      <c r="C1045" s="11" t="s">
        <v>16</v>
      </c>
      <c r="D1045" s="139"/>
      <c r="E1045" s="10">
        <f t="shared" si="920"/>
        <v>0</v>
      </c>
      <c r="F1045" s="134">
        <f t="shared" si="921"/>
        <v>2.9419008339115149E-2</v>
      </c>
      <c r="G1045" s="8">
        <f>IFERROR(VLOOKUP(B1045,EFA!$AC$2:$AD$7,2,0),EFA!$AD$8)</f>
        <v>1.0319245803723991</v>
      </c>
      <c r="H1045" s="24">
        <f>LGD!$D$7</f>
        <v>0.35327139683478781</v>
      </c>
      <c r="I1045" s="10">
        <f t="shared" si="924"/>
        <v>0</v>
      </c>
      <c r="J1045" s="41">
        <f t="shared" si="925"/>
        <v>0.21120376741837385</v>
      </c>
      <c r="K1045" s="274">
        <f t="shared" si="926"/>
        <v>0</v>
      </c>
      <c r="L1045"/>
      <c r="M1045" s="11">
        <f t="shared" si="922"/>
        <v>180</v>
      </c>
      <c r="N1045" s="11">
        <v>1</v>
      </c>
      <c r="O1045" s="21">
        <f t="shared" si="927"/>
        <v>0.125041534971747</v>
      </c>
      <c r="P1045" s="43">
        <f t="shared" si="923"/>
        <v>1.2327923937254265E-2</v>
      </c>
      <c r="Q1045" s="141">
        <f t="shared" si="928"/>
        <v>30</v>
      </c>
      <c r="R1045" s="43">
        <f t="shared" si="929"/>
        <v>0.31621108561584943</v>
      </c>
      <c r="S1045" s="11">
        <v>150</v>
      </c>
    </row>
    <row r="1046" spans="2:19" s="2" customFormat="1" x14ac:dyDescent="0.25">
      <c r="B1046" s="16">
        <v>13</v>
      </c>
      <c r="C1046" s="11" t="s">
        <v>17</v>
      </c>
      <c r="D1046" s="139"/>
      <c r="E1046" s="10">
        <f t="shared" si="920"/>
        <v>0</v>
      </c>
      <c r="F1046" s="134">
        <f t="shared" si="921"/>
        <v>2.9419008339115149E-2</v>
      </c>
      <c r="G1046" s="8">
        <f>IFERROR(VLOOKUP(B1046,EFA!$AC$2:$AD$7,2,0),EFA!$AD$8)</f>
        <v>1.0319245803723991</v>
      </c>
      <c r="H1046" s="24">
        <f>LGD!$D$8</f>
        <v>4.6364209605119888E-2</v>
      </c>
      <c r="I1046" s="10">
        <f t="shared" si="924"/>
        <v>0</v>
      </c>
      <c r="J1046" s="41">
        <f t="shared" si="925"/>
        <v>0.21120376741837385</v>
      </c>
      <c r="K1046" s="274">
        <f t="shared" si="926"/>
        <v>0</v>
      </c>
      <c r="L1046"/>
      <c r="M1046" s="11">
        <f t="shared" si="922"/>
        <v>180</v>
      </c>
      <c r="N1046" s="11">
        <v>1</v>
      </c>
      <c r="O1046" s="21">
        <f t="shared" si="927"/>
        <v>0.125041534971747</v>
      </c>
      <c r="P1046" s="43">
        <f t="shared" si="923"/>
        <v>1.2327923937254265E-2</v>
      </c>
      <c r="Q1046" s="141">
        <f t="shared" si="928"/>
        <v>30</v>
      </c>
      <c r="R1046" s="43">
        <f t="shared" si="929"/>
        <v>0.31621108561584943</v>
      </c>
      <c r="S1046" s="11">
        <v>150</v>
      </c>
    </row>
    <row r="1047" spans="2:19" s="2" customFormat="1" x14ac:dyDescent="0.25">
      <c r="B1047" s="16">
        <v>13</v>
      </c>
      <c r="C1047" s="11" t="s">
        <v>18</v>
      </c>
      <c r="D1047" s="139"/>
      <c r="E1047" s="10" t="e">
        <f t="shared" si="920"/>
        <v>#N/A</v>
      </c>
      <c r="F1047" s="134">
        <f t="shared" si="921"/>
        <v>2.9419008339115149E-2</v>
      </c>
      <c r="G1047" s="8">
        <f>IFERROR(VLOOKUP(B1047,EFA!$AC$2:$AD$7,2,0),EFA!$AD$8)</f>
        <v>1.0319245803723991</v>
      </c>
      <c r="H1047" s="24">
        <f>LGD!$D$9</f>
        <v>0.5</v>
      </c>
      <c r="I1047" s="10" t="e">
        <f t="shared" si="924"/>
        <v>#N/A</v>
      </c>
      <c r="J1047" s="41">
        <f t="shared" si="925"/>
        <v>0.21120376741837385</v>
      </c>
      <c r="K1047" s="274" t="e">
        <f t="shared" si="926"/>
        <v>#N/A</v>
      </c>
      <c r="L1047"/>
      <c r="M1047" s="11">
        <f t="shared" si="922"/>
        <v>180</v>
      </c>
      <c r="N1047" s="11">
        <v>1</v>
      </c>
      <c r="O1047" s="21">
        <f t="shared" si="927"/>
        <v>0.125041534971747</v>
      </c>
      <c r="P1047" s="43">
        <f t="shared" si="923"/>
        <v>1.2327923937254265E-2</v>
      </c>
      <c r="Q1047" s="141">
        <f t="shared" si="928"/>
        <v>30</v>
      </c>
      <c r="R1047" s="43">
        <f t="shared" si="929"/>
        <v>0.31621108561584943</v>
      </c>
      <c r="S1047" s="11">
        <v>150</v>
      </c>
    </row>
    <row r="1048" spans="2:19" s="2" customFormat="1" x14ac:dyDescent="0.25">
      <c r="B1048" s="16">
        <v>13</v>
      </c>
      <c r="C1048" s="11" t="s">
        <v>19</v>
      </c>
      <c r="D1048" s="139"/>
      <c r="E1048" s="10">
        <f t="shared" si="920"/>
        <v>0</v>
      </c>
      <c r="F1048" s="134">
        <f t="shared" si="921"/>
        <v>2.9419008339115149E-2</v>
      </c>
      <c r="G1048" s="8">
        <f>IFERROR(VLOOKUP(B1048,EFA!$AC$2:$AD$7,2,0),EFA!$AD$8)</f>
        <v>1.0319245803723991</v>
      </c>
      <c r="H1048" s="24">
        <f>LGD!$D$10</f>
        <v>0.4</v>
      </c>
      <c r="I1048" s="10">
        <f t="shared" si="924"/>
        <v>0</v>
      </c>
      <c r="J1048" s="41">
        <f t="shared" si="925"/>
        <v>0.21120376741837385</v>
      </c>
      <c r="K1048" s="274">
        <f t="shared" si="926"/>
        <v>0</v>
      </c>
      <c r="L1048"/>
      <c r="M1048" s="11">
        <f t="shared" si="922"/>
        <v>180</v>
      </c>
      <c r="N1048" s="11">
        <v>1</v>
      </c>
      <c r="O1048" s="21">
        <f t="shared" si="927"/>
        <v>0.125041534971747</v>
      </c>
      <c r="P1048" s="43">
        <f t="shared" si="923"/>
        <v>1.2327923937254265E-2</v>
      </c>
      <c r="Q1048" s="141">
        <f t="shared" si="928"/>
        <v>30</v>
      </c>
      <c r="R1048" s="43">
        <f t="shared" si="929"/>
        <v>0.31621108561584943</v>
      </c>
      <c r="S1048" s="11">
        <v>150</v>
      </c>
    </row>
    <row r="1049" spans="2:19" s="2" customFormat="1" x14ac:dyDescent="0.25">
      <c r="B1049" s="16">
        <v>13</v>
      </c>
      <c r="C1049" s="11" t="s">
        <v>20</v>
      </c>
      <c r="D1049" s="139"/>
      <c r="E1049" s="10">
        <f t="shared" si="920"/>
        <v>0</v>
      </c>
      <c r="F1049" s="134">
        <f>$P$4-$O$4</f>
        <v>2.9419008339115149E-2</v>
      </c>
      <c r="G1049" s="8">
        <f>IFERROR(VLOOKUP(B1049,EFA!$AC$2:$AD$7,2,0),EFA!$AD$8)</f>
        <v>1.0319245803723991</v>
      </c>
      <c r="H1049" s="24">
        <f>LGD!$D$11</f>
        <v>0.6</v>
      </c>
      <c r="I1049" s="10">
        <f t="shared" si="924"/>
        <v>0</v>
      </c>
      <c r="J1049" s="41">
        <f t="shared" si="925"/>
        <v>0.21120376741837385</v>
      </c>
      <c r="K1049" s="274">
        <f t="shared" si="926"/>
        <v>0</v>
      </c>
      <c r="L1049"/>
      <c r="M1049" s="11">
        <f t="shared" si="922"/>
        <v>180</v>
      </c>
      <c r="N1049" s="11">
        <v>1</v>
      </c>
      <c r="O1049" s="21">
        <f t="shared" si="927"/>
        <v>0.125041534971747</v>
      </c>
      <c r="P1049" s="43">
        <f t="shared" si="923"/>
        <v>1.2327923937254265E-2</v>
      </c>
      <c r="Q1049" s="141">
        <f t="shared" si="928"/>
        <v>30</v>
      </c>
      <c r="R1049" s="43">
        <f t="shared" si="929"/>
        <v>0.31621108561584943</v>
      </c>
      <c r="S1049" s="11">
        <v>150</v>
      </c>
    </row>
    <row r="1050" spans="2:19" s="187" customFormat="1" x14ac:dyDescent="0.25">
      <c r="D1050" s="200"/>
      <c r="E1050" s="200"/>
      <c r="F1050" s="188"/>
      <c r="G1050" s="191"/>
      <c r="H1050" s="192"/>
      <c r="I1050" s="200"/>
      <c r="J1050" s="193"/>
      <c r="K1050" s="200"/>
      <c r="O1050" s="188"/>
      <c r="P1050" s="189"/>
      <c r="R1050" s="189"/>
    </row>
    <row r="1051" spans="2:19" s="2" customFormat="1" x14ac:dyDescent="0.25">
      <c r="B1051" t="s">
        <v>68</v>
      </c>
      <c r="C1051" s="40" t="s">
        <v>9</v>
      </c>
      <c r="D1051" s="40">
        <v>15</v>
      </c>
      <c r="E1051" s="44" t="s">
        <v>26</v>
      </c>
      <c r="F1051" s="44" t="s">
        <v>39</v>
      </c>
      <c r="G1051" s="44" t="s">
        <v>27</v>
      </c>
      <c r="H1051" s="44" t="s">
        <v>28</v>
      </c>
      <c r="I1051" s="44" t="s">
        <v>29</v>
      </c>
      <c r="J1051" s="44" t="s">
        <v>30</v>
      </c>
      <c r="K1051" s="42" t="s">
        <v>31</v>
      </c>
      <c r="L1051"/>
      <c r="M1051" s="42" t="s">
        <v>32</v>
      </c>
      <c r="N1051" s="42" t="s">
        <v>33</v>
      </c>
      <c r="O1051" s="42" t="s">
        <v>34</v>
      </c>
      <c r="P1051" s="42" t="s">
        <v>35</v>
      </c>
      <c r="Q1051" s="42" t="s">
        <v>36</v>
      </c>
      <c r="R1051" s="42" t="s">
        <v>37</v>
      </c>
      <c r="S1051" s="42" t="s">
        <v>38</v>
      </c>
    </row>
    <row r="1052" spans="2:19" s="2" customFormat="1" x14ac:dyDescent="0.25">
      <c r="B1052" s="16">
        <v>14</v>
      </c>
      <c r="C1052" s="11" t="s">
        <v>12</v>
      </c>
      <c r="D1052" s="139"/>
      <c r="E1052" s="10">
        <f t="shared" ref="E1052:E1060" si="930">D909*R1052</f>
        <v>0</v>
      </c>
      <c r="F1052" s="134">
        <f t="shared" ref="F1052:F1059" si="931">$Q$4-$P$4</f>
        <v>2.7076636086896366E-2</v>
      </c>
      <c r="G1052" s="8">
        <f>IFERROR(VLOOKUP(B1052,EFA!$AC$2:$AD$7,2,0),EFA!$AD$8)</f>
        <v>1.0319245803723991</v>
      </c>
      <c r="H1052" s="24">
        <f>LGD!$D$3</f>
        <v>0</v>
      </c>
      <c r="I1052" s="10">
        <f>E1052*F1052*G1052*H1052</f>
        <v>0</v>
      </c>
      <c r="J1052" s="41">
        <f>1/((1+($O$16/12))^(M1052-Q1052))</f>
        <v>0.18649955232817553</v>
      </c>
      <c r="K1052" s="274">
        <f>I1052*J1052</f>
        <v>0</v>
      </c>
      <c r="L1052"/>
      <c r="M1052" s="11">
        <f t="shared" ref="M1052:M1060" si="932">12*15</f>
        <v>180</v>
      </c>
      <c r="N1052" s="11">
        <v>1</v>
      </c>
      <c r="O1052" s="21">
        <f>$O$16</f>
        <v>0.125041534971747</v>
      </c>
      <c r="P1052" s="43">
        <f t="shared" ref="P1052:P1060" si="933">PMT(O1052/12,M1052,-N1052,0,0)</f>
        <v>1.2327923937254265E-2</v>
      </c>
      <c r="Q1052" s="141">
        <f>M1052-S1052</f>
        <v>18</v>
      </c>
      <c r="R1052" s="43">
        <f>PV(O1052/12,Q1052,-P1052,0,0)</f>
        <v>0.20138237340956469</v>
      </c>
      <c r="S1052" s="11">
        <v>162</v>
      </c>
    </row>
    <row r="1053" spans="2:19" s="2" customFormat="1" x14ac:dyDescent="0.25">
      <c r="B1053" s="16">
        <v>14</v>
      </c>
      <c r="C1053" s="11" t="s">
        <v>13</v>
      </c>
      <c r="D1053" s="139"/>
      <c r="E1053" s="10">
        <f t="shared" si="930"/>
        <v>0</v>
      </c>
      <c r="F1053" s="134">
        <f t="shared" si="931"/>
        <v>2.7076636086896366E-2</v>
      </c>
      <c r="G1053" s="8">
        <f>IFERROR(VLOOKUP(B1053,EFA!$AC$2:$AD$7,2,0),EFA!$AD$8)</f>
        <v>1.0319245803723991</v>
      </c>
      <c r="H1053" s="24">
        <f>LGD!$D$4</f>
        <v>0.6</v>
      </c>
      <c r="I1053" s="10">
        <f t="shared" ref="I1053:I1060" si="934">E1053*F1053*G1053*H1053</f>
        <v>0</v>
      </c>
      <c r="J1053" s="41">
        <f t="shared" ref="J1053:J1060" si="935">1/((1+($O$16/12))^(M1053-Q1053))</f>
        <v>0.18649955232817553</v>
      </c>
      <c r="K1053" s="274">
        <f t="shared" ref="K1053:K1060" si="936">I1053*J1053</f>
        <v>0</v>
      </c>
      <c r="L1053"/>
      <c r="M1053" s="11">
        <f t="shared" si="932"/>
        <v>180</v>
      </c>
      <c r="N1053" s="11">
        <v>1</v>
      </c>
      <c r="O1053" s="21">
        <f t="shared" ref="O1053:O1060" si="937">$O$16</f>
        <v>0.125041534971747</v>
      </c>
      <c r="P1053" s="43">
        <f t="shared" si="933"/>
        <v>1.2327923937254265E-2</v>
      </c>
      <c r="Q1053" s="141">
        <f t="shared" ref="Q1053:Q1060" si="938">M1053-S1053</f>
        <v>18</v>
      </c>
      <c r="R1053" s="43">
        <f t="shared" ref="R1053:R1060" si="939">PV(O1053/12,Q1053,-P1053,0,0)</f>
        <v>0.20138237340956469</v>
      </c>
      <c r="S1053" s="11">
        <v>162</v>
      </c>
    </row>
    <row r="1054" spans="2:19" s="2" customFormat="1" x14ac:dyDescent="0.25">
      <c r="B1054" s="16">
        <v>14</v>
      </c>
      <c r="C1054" s="11" t="s">
        <v>14</v>
      </c>
      <c r="D1054" s="139"/>
      <c r="E1054" s="10">
        <f t="shared" si="930"/>
        <v>0</v>
      </c>
      <c r="F1054" s="134">
        <f t="shared" si="931"/>
        <v>2.7076636086896366E-2</v>
      </c>
      <c r="G1054" s="8">
        <f>IFERROR(VLOOKUP(B1054,EFA!$AC$2:$AD$7,2,0),EFA!$AD$8)</f>
        <v>1.0319245803723991</v>
      </c>
      <c r="H1054" s="24">
        <f>LGD!$D$5</f>
        <v>0.10763423667737435</v>
      </c>
      <c r="I1054" s="10">
        <f t="shared" si="934"/>
        <v>0</v>
      </c>
      <c r="J1054" s="41">
        <f t="shared" si="935"/>
        <v>0.18649955232817553</v>
      </c>
      <c r="K1054" s="274">
        <f t="shared" si="936"/>
        <v>0</v>
      </c>
      <c r="L1054"/>
      <c r="M1054" s="11">
        <f t="shared" si="932"/>
        <v>180</v>
      </c>
      <c r="N1054" s="11">
        <v>1</v>
      </c>
      <c r="O1054" s="21">
        <f t="shared" si="937"/>
        <v>0.125041534971747</v>
      </c>
      <c r="P1054" s="43">
        <f t="shared" si="933"/>
        <v>1.2327923937254265E-2</v>
      </c>
      <c r="Q1054" s="141">
        <f t="shared" si="938"/>
        <v>18</v>
      </c>
      <c r="R1054" s="43">
        <f t="shared" si="939"/>
        <v>0.20138237340956469</v>
      </c>
      <c r="S1054" s="11">
        <v>162</v>
      </c>
    </row>
    <row r="1055" spans="2:19" s="2" customFormat="1" x14ac:dyDescent="0.25">
      <c r="B1055" s="16">
        <v>14</v>
      </c>
      <c r="C1055" s="11" t="s">
        <v>15</v>
      </c>
      <c r="D1055" s="139"/>
      <c r="E1055" s="10">
        <f t="shared" si="930"/>
        <v>0</v>
      </c>
      <c r="F1055" s="134">
        <f t="shared" si="931"/>
        <v>2.7076636086896366E-2</v>
      </c>
      <c r="G1055" s="8">
        <f>IFERROR(VLOOKUP(B1055,EFA!$AC$2:$AD$7,2,0),EFA!$AD$8)</f>
        <v>1.0319245803723991</v>
      </c>
      <c r="H1055" s="24">
        <f>LGD!$D$6</f>
        <v>0.31756987991080204</v>
      </c>
      <c r="I1055" s="10">
        <f t="shared" si="934"/>
        <v>0</v>
      </c>
      <c r="J1055" s="41">
        <f t="shared" si="935"/>
        <v>0.18649955232817553</v>
      </c>
      <c r="K1055" s="274">
        <f t="shared" si="936"/>
        <v>0</v>
      </c>
      <c r="L1055"/>
      <c r="M1055" s="11">
        <f t="shared" si="932"/>
        <v>180</v>
      </c>
      <c r="N1055" s="11">
        <v>1</v>
      </c>
      <c r="O1055" s="21">
        <f t="shared" si="937"/>
        <v>0.125041534971747</v>
      </c>
      <c r="P1055" s="43">
        <f t="shared" si="933"/>
        <v>1.2327923937254265E-2</v>
      </c>
      <c r="Q1055" s="141">
        <f t="shared" si="938"/>
        <v>18</v>
      </c>
      <c r="R1055" s="43">
        <f t="shared" si="939"/>
        <v>0.20138237340956469</v>
      </c>
      <c r="S1055" s="11">
        <v>162</v>
      </c>
    </row>
    <row r="1056" spans="2:19" s="2" customFormat="1" x14ac:dyDescent="0.25">
      <c r="B1056" s="16">
        <v>14</v>
      </c>
      <c r="C1056" s="11" t="s">
        <v>16</v>
      </c>
      <c r="D1056" s="139"/>
      <c r="E1056" s="10">
        <f t="shared" si="930"/>
        <v>0</v>
      </c>
      <c r="F1056" s="134">
        <f t="shared" si="931"/>
        <v>2.7076636086896366E-2</v>
      </c>
      <c r="G1056" s="8">
        <f>IFERROR(VLOOKUP(B1056,EFA!$AC$2:$AD$7,2,0),EFA!$AD$8)</f>
        <v>1.0319245803723991</v>
      </c>
      <c r="H1056" s="24">
        <f>LGD!$D$7</f>
        <v>0.35327139683478781</v>
      </c>
      <c r="I1056" s="10">
        <f t="shared" si="934"/>
        <v>0</v>
      </c>
      <c r="J1056" s="41">
        <f t="shared" si="935"/>
        <v>0.18649955232817553</v>
      </c>
      <c r="K1056" s="274">
        <f t="shared" si="936"/>
        <v>0</v>
      </c>
      <c r="L1056"/>
      <c r="M1056" s="11">
        <f t="shared" si="932"/>
        <v>180</v>
      </c>
      <c r="N1056" s="11">
        <v>1</v>
      </c>
      <c r="O1056" s="21">
        <f t="shared" si="937"/>
        <v>0.125041534971747</v>
      </c>
      <c r="P1056" s="43">
        <f t="shared" si="933"/>
        <v>1.2327923937254265E-2</v>
      </c>
      <c r="Q1056" s="141">
        <f t="shared" si="938"/>
        <v>18</v>
      </c>
      <c r="R1056" s="43">
        <f t="shared" si="939"/>
        <v>0.20138237340956469</v>
      </c>
      <c r="S1056" s="11">
        <v>162</v>
      </c>
    </row>
    <row r="1057" spans="2:19" s="2" customFormat="1" x14ac:dyDescent="0.25">
      <c r="B1057" s="16">
        <v>14</v>
      </c>
      <c r="C1057" s="11" t="s">
        <v>17</v>
      </c>
      <c r="D1057" s="139"/>
      <c r="E1057" s="10">
        <f t="shared" si="930"/>
        <v>0</v>
      </c>
      <c r="F1057" s="134">
        <f t="shared" si="931"/>
        <v>2.7076636086896366E-2</v>
      </c>
      <c r="G1057" s="8">
        <f>IFERROR(VLOOKUP(B1057,EFA!$AC$2:$AD$7,2,0),EFA!$AD$8)</f>
        <v>1.0319245803723991</v>
      </c>
      <c r="H1057" s="24">
        <f>LGD!$D$8</f>
        <v>4.6364209605119888E-2</v>
      </c>
      <c r="I1057" s="10">
        <f t="shared" si="934"/>
        <v>0</v>
      </c>
      <c r="J1057" s="41">
        <f t="shared" si="935"/>
        <v>0.18649955232817553</v>
      </c>
      <c r="K1057" s="274">
        <f t="shared" si="936"/>
        <v>0</v>
      </c>
      <c r="L1057"/>
      <c r="M1057" s="11">
        <f t="shared" si="932"/>
        <v>180</v>
      </c>
      <c r="N1057" s="11">
        <v>1</v>
      </c>
      <c r="O1057" s="21">
        <f t="shared" si="937"/>
        <v>0.125041534971747</v>
      </c>
      <c r="P1057" s="43">
        <f t="shared" si="933"/>
        <v>1.2327923937254265E-2</v>
      </c>
      <c r="Q1057" s="141">
        <f t="shared" si="938"/>
        <v>18</v>
      </c>
      <c r="R1057" s="43">
        <f t="shared" si="939"/>
        <v>0.20138237340956469</v>
      </c>
      <c r="S1057" s="11">
        <v>162</v>
      </c>
    </row>
    <row r="1058" spans="2:19" s="2" customFormat="1" x14ac:dyDescent="0.25">
      <c r="B1058" s="16">
        <v>14</v>
      </c>
      <c r="C1058" s="11" t="s">
        <v>18</v>
      </c>
      <c r="D1058" s="139"/>
      <c r="E1058" s="10" t="e">
        <f t="shared" si="930"/>
        <v>#N/A</v>
      </c>
      <c r="F1058" s="134">
        <f t="shared" si="931"/>
        <v>2.7076636086896366E-2</v>
      </c>
      <c r="G1058" s="8">
        <f>IFERROR(VLOOKUP(B1058,EFA!$AC$2:$AD$7,2,0),EFA!$AD$8)</f>
        <v>1.0319245803723991</v>
      </c>
      <c r="H1058" s="24">
        <f>LGD!$D$9</f>
        <v>0.5</v>
      </c>
      <c r="I1058" s="10" t="e">
        <f t="shared" si="934"/>
        <v>#N/A</v>
      </c>
      <c r="J1058" s="41">
        <f t="shared" si="935"/>
        <v>0.18649955232817553</v>
      </c>
      <c r="K1058" s="274" t="e">
        <f t="shared" si="936"/>
        <v>#N/A</v>
      </c>
      <c r="L1058"/>
      <c r="M1058" s="11">
        <f t="shared" si="932"/>
        <v>180</v>
      </c>
      <c r="N1058" s="11">
        <v>1</v>
      </c>
      <c r="O1058" s="21">
        <f t="shared" si="937"/>
        <v>0.125041534971747</v>
      </c>
      <c r="P1058" s="43">
        <f t="shared" si="933"/>
        <v>1.2327923937254265E-2</v>
      </c>
      <c r="Q1058" s="141">
        <f t="shared" si="938"/>
        <v>18</v>
      </c>
      <c r="R1058" s="43">
        <f t="shared" si="939"/>
        <v>0.20138237340956469</v>
      </c>
      <c r="S1058" s="11">
        <v>162</v>
      </c>
    </row>
    <row r="1059" spans="2:19" s="2" customFormat="1" x14ac:dyDescent="0.25">
      <c r="B1059" s="16">
        <v>14</v>
      </c>
      <c r="C1059" s="11" t="s">
        <v>19</v>
      </c>
      <c r="D1059" s="139"/>
      <c r="E1059" s="10">
        <f t="shared" si="930"/>
        <v>0</v>
      </c>
      <c r="F1059" s="134">
        <f t="shared" si="931"/>
        <v>2.7076636086896366E-2</v>
      </c>
      <c r="G1059" s="8">
        <f>IFERROR(VLOOKUP(B1059,EFA!$AC$2:$AD$7,2,0),EFA!$AD$8)</f>
        <v>1.0319245803723991</v>
      </c>
      <c r="H1059" s="24">
        <f>LGD!$D$10</f>
        <v>0.4</v>
      </c>
      <c r="I1059" s="10">
        <f t="shared" si="934"/>
        <v>0</v>
      </c>
      <c r="J1059" s="41">
        <f t="shared" si="935"/>
        <v>0.18649955232817553</v>
      </c>
      <c r="K1059" s="274">
        <f t="shared" si="936"/>
        <v>0</v>
      </c>
      <c r="L1059"/>
      <c r="M1059" s="11">
        <f t="shared" si="932"/>
        <v>180</v>
      </c>
      <c r="N1059" s="11">
        <v>1</v>
      </c>
      <c r="O1059" s="21">
        <f t="shared" si="937"/>
        <v>0.125041534971747</v>
      </c>
      <c r="P1059" s="43">
        <f t="shared" si="933"/>
        <v>1.2327923937254265E-2</v>
      </c>
      <c r="Q1059" s="141">
        <f t="shared" si="938"/>
        <v>18</v>
      </c>
      <c r="R1059" s="43">
        <f t="shared" si="939"/>
        <v>0.20138237340956469</v>
      </c>
      <c r="S1059" s="11">
        <v>162</v>
      </c>
    </row>
    <row r="1060" spans="2:19" s="2" customFormat="1" x14ac:dyDescent="0.25">
      <c r="B1060" s="16">
        <v>14</v>
      </c>
      <c r="C1060" s="11" t="s">
        <v>20</v>
      </c>
      <c r="D1060" s="139"/>
      <c r="E1060" s="10">
        <f t="shared" si="930"/>
        <v>0</v>
      </c>
      <c r="F1060" s="134">
        <f>$Q$4-$P$4</f>
        <v>2.7076636086896366E-2</v>
      </c>
      <c r="G1060" s="8">
        <f>IFERROR(VLOOKUP(B1060,EFA!$AC$2:$AD$7,2,0),EFA!$AD$8)</f>
        <v>1.0319245803723991</v>
      </c>
      <c r="H1060" s="24">
        <f>LGD!$D$11</f>
        <v>0.6</v>
      </c>
      <c r="I1060" s="10">
        <f t="shared" si="934"/>
        <v>0</v>
      </c>
      <c r="J1060" s="41">
        <f t="shared" si="935"/>
        <v>0.18649955232817553</v>
      </c>
      <c r="K1060" s="274">
        <f t="shared" si="936"/>
        <v>0</v>
      </c>
      <c r="L1060"/>
      <c r="M1060" s="11">
        <f t="shared" si="932"/>
        <v>180</v>
      </c>
      <c r="N1060" s="11">
        <v>1</v>
      </c>
      <c r="O1060" s="21">
        <f t="shared" si="937"/>
        <v>0.125041534971747</v>
      </c>
      <c r="P1060" s="43">
        <f t="shared" si="933"/>
        <v>1.2327923937254265E-2</v>
      </c>
      <c r="Q1060" s="141">
        <f t="shared" si="938"/>
        <v>18</v>
      </c>
      <c r="R1060" s="43">
        <f t="shared" si="939"/>
        <v>0.20138237340956469</v>
      </c>
      <c r="S1060" s="11">
        <v>162</v>
      </c>
    </row>
    <row r="1061" spans="2:19" s="70" customFormat="1" x14ac:dyDescent="0.25">
      <c r="D1061" s="69"/>
      <c r="E1061" s="69"/>
      <c r="F1061" s="121"/>
      <c r="G1061" s="123"/>
      <c r="H1061" s="124"/>
      <c r="I1061" s="69"/>
      <c r="J1061" s="117"/>
      <c r="K1061" s="69"/>
      <c r="O1061" s="121"/>
      <c r="P1061" s="125"/>
      <c r="R1061" s="125"/>
    </row>
    <row r="1062" spans="2:19" s="2" customFormat="1" x14ac:dyDescent="0.25">
      <c r="B1062" t="s">
        <v>68</v>
      </c>
      <c r="C1062" s="40" t="s">
        <v>9</v>
      </c>
      <c r="D1062" s="40">
        <v>15</v>
      </c>
      <c r="E1062" s="44" t="s">
        <v>26</v>
      </c>
      <c r="F1062" s="44" t="s">
        <v>39</v>
      </c>
      <c r="G1062" s="44" t="s">
        <v>27</v>
      </c>
      <c r="H1062" s="44" t="s">
        <v>28</v>
      </c>
      <c r="I1062" s="44" t="s">
        <v>29</v>
      </c>
      <c r="J1062" s="44" t="s">
        <v>30</v>
      </c>
      <c r="K1062" s="42" t="s">
        <v>31</v>
      </c>
      <c r="L1062"/>
      <c r="M1062" s="42" t="s">
        <v>32</v>
      </c>
      <c r="N1062" s="42" t="s">
        <v>33</v>
      </c>
      <c r="O1062" s="42" t="s">
        <v>34</v>
      </c>
      <c r="P1062" s="42" t="s">
        <v>35</v>
      </c>
      <c r="Q1062" s="42" t="s">
        <v>36</v>
      </c>
      <c r="R1062" s="42" t="s">
        <v>37</v>
      </c>
      <c r="S1062" s="42" t="s">
        <v>38</v>
      </c>
    </row>
    <row r="1063" spans="2:19" s="2" customFormat="1" x14ac:dyDescent="0.25">
      <c r="B1063" s="16">
        <v>15</v>
      </c>
      <c r="C1063" s="11" t="s">
        <v>12</v>
      </c>
      <c r="D1063" s="139"/>
      <c r="E1063" s="10">
        <f t="shared" ref="E1063:E1071" si="940">D909*R1063</f>
        <v>0</v>
      </c>
      <c r="F1063" s="134">
        <f t="shared" ref="F1063:F1070" si="941">$R$4-$Q$4</f>
        <v>2.4920765966385372E-2</v>
      </c>
      <c r="G1063" s="8">
        <f>IFERROR(VLOOKUP(B1063,EFA!$AC$2:$AD$7,2,0),EFA!$AD$8)</f>
        <v>1.0319245803723991</v>
      </c>
      <c r="H1063" s="24">
        <f>LGD!$D$3</f>
        <v>0</v>
      </c>
      <c r="I1063" s="10">
        <f>E1063*F1063*G1063*H1063</f>
        <v>0</v>
      </c>
      <c r="J1063" s="41">
        <f>1/((1+($O$16/12))^(M1063-Q1063))</f>
        <v>0.16468495540474906</v>
      </c>
      <c r="K1063" s="274">
        <f>I1063*J1063</f>
        <v>0</v>
      </c>
      <c r="L1063"/>
      <c r="M1063" s="11">
        <f t="shared" ref="M1063:M1071" si="942">12*15</f>
        <v>180</v>
      </c>
      <c r="N1063" s="11">
        <v>1</v>
      </c>
      <c r="O1063" s="21">
        <f>$O$16</f>
        <v>0.125041534971747</v>
      </c>
      <c r="P1063" s="43">
        <f t="shared" ref="P1063:P1071" si="943">PMT(O1063/12,M1063,-N1063,0,0)</f>
        <v>1.2327923937254265E-2</v>
      </c>
      <c r="Q1063" s="141">
        <f>M1063-S1063</f>
        <v>6</v>
      </c>
      <c r="R1063" s="43">
        <f>PV(O1063/12,Q1063,-P1063,0,0)</f>
        <v>7.1343151743810215E-2</v>
      </c>
      <c r="S1063" s="11">
        <v>174</v>
      </c>
    </row>
    <row r="1064" spans="2:19" s="2" customFormat="1" x14ac:dyDescent="0.25">
      <c r="B1064" s="16">
        <v>15</v>
      </c>
      <c r="C1064" s="11" t="s">
        <v>13</v>
      </c>
      <c r="D1064" s="139"/>
      <c r="E1064" s="10">
        <f t="shared" si="940"/>
        <v>0</v>
      </c>
      <c r="F1064" s="134">
        <f t="shared" si="941"/>
        <v>2.4920765966385372E-2</v>
      </c>
      <c r="G1064" s="8">
        <f>IFERROR(VLOOKUP(B1064,EFA!$AC$2:$AD$7,2,0),EFA!$AD$8)</f>
        <v>1.0319245803723991</v>
      </c>
      <c r="H1064" s="24">
        <f>LGD!$D$4</f>
        <v>0.6</v>
      </c>
      <c r="I1064" s="10">
        <f t="shared" ref="I1064:I1071" si="944">E1064*F1064*G1064*H1064</f>
        <v>0</v>
      </c>
      <c r="J1064" s="41">
        <f t="shared" ref="J1064:J1071" si="945">1/((1+($O$16/12))^(M1064-Q1064))</f>
        <v>0.16468495540474906</v>
      </c>
      <c r="K1064" s="274">
        <f t="shared" ref="K1064:K1071" si="946">I1064*J1064</f>
        <v>0</v>
      </c>
      <c r="L1064"/>
      <c r="M1064" s="11">
        <f t="shared" si="942"/>
        <v>180</v>
      </c>
      <c r="N1064" s="11">
        <v>1</v>
      </c>
      <c r="O1064" s="21">
        <f t="shared" ref="O1064:O1071" si="947">$O$16</f>
        <v>0.125041534971747</v>
      </c>
      <c r="P1064" s="43">
        <f t="shared" si="943"/>
        <v>1.2327923937254265E-2</v>
      </c>
      <c r="Q1064" s="141">
        <f t="shared" ref="Q1064:Q1071" si="948">M1064-S1064</f>
        <v>6</v>
      </c>
      <c r="R1064" s="43">
        <f t="shared" ref="R1064:R1071" si="949">PV(O1064/12,Q1064,-P1064,0,0)</f>
        <v>7.1343151743810215E-2</v>
      </c>
      <c r="S1064" s="11">
        <v>174</v>
      </c>
    </row>
    <row r="1065" spans="2:19" s="2" customFormat="1" x14ac:dyDescent="0.25">
      <c r="B1065" s="16">
        <v>15</v>
      </c>
      <c r="C1065" s="11" t="s">
        <v>14</v>
      </c>
      <c r="D1065" s="139"/>
      <c r="E1065" s="10">
        <f t="shared" si="940"/>
        <v>0</v>
      </c>
      <c r="F1065" s="134">
        <f t="shared" si="941"/>
        <v>2.4920765966385372E-2</v>
      </c>
      <c r="G1065" s="8">
        <f>IFERROR(VLOOKUP(B1065,EFA!$AC$2:$AD$7,2,0),EFA!$AD$8)</f>
        <v>1.0319245803723991</v>
      </c>
      <c r="H1065" s="24">
        <f>LGD!$D$5</f>
        <v>0.10763423667737435</v>
      </c>
      <c r="I1065" s="10">
        <f t="shared" si="944"/>
        <v>0</v>
      </c>
      <c r="J1065" s="41">
        <f t="shared" si="945"/>
        <v>0.16468495540474906</v>
      </c>
      <c r="K1065" s="274">
        <f t="shared" si="946"/>
        <v>0</v>
      </c>
      <c r="L1065"/>
      <c r="M1065" s="11">
        <f t="shared" si="942"/>
        <v>180</v>
      </c>
      <c r="N1065" s="11">
        <v>1</v>
      </c>
      <c r="O1065" s="21">
        <f t="shared" si="947"/>
        <v>0.125041534971747</v>
      </c>
      <c r="P1065" s="43">
        <f t="shared" si="943"/>
        <v>1.2327923937254265E-2</v>
      </c>
      <c r="Q1065" s="141">
        <f t="shared" si="948"/>
        <v>6</v>
      </c>
      <c r="R1065" s="43">
        <f t="shared" si="949"/>
        <v>7.1343151743810215E-2</v>
      </c>
      <c r="S1065" s="11">
        <v>174</v>
      </c>
    </row>
    <row r="1066" spans="2:19" s="2" customFormat="1" x14ac:dyDescent="0.25">
      <c r="B1066" s="16">
        <v>15</v>
      </c>
      <c r="C1066" s="11" t="s">
        <v>15</v>
      </c>
      <c r="D1066" s="139"/>
      <c r="E1066" s="10">
        <f t="shared" si="940"/>
        <v>0</v>
      </c>
      <c r="F1066" s="134">
        <f t="shared" si="941"/>
        <v>2.4920765966385372E-2</v>
      </c>
      <c r="G1066" s="8">
        <f>IFERROR(VLOOKUP(B1066,EFA!$AC$2:$AD$7,2,0),EFA!$AD$8)</f>
        <v>1.0319245803723991</v>
      </c>
      <c r="H1066" s="24">
        <f>LGD!$D$6</f>
        <v>0.31756987991080204</v>
      </c>
      <c r="I1066" s="10">
        <f t="shared" si="944"/>
        <v>0</v>
      </c>
      <c r="J1066" s="41">
        <f t="shared" si="945"/>
        <v>0.16468495540474906</v>
      </c>
      <c r="K1066" s="274">
        <f t="shared" si="946"/>
        <v>0</v>
      </c>
      <c r="L1066"/>
      <c r="M1066" s="11">
        <f t="shared" si="942"/>
        <v>180</v>
      </c>
      <c r="N1066" s="11">
        <v>1</v>
      </c>
      <c r="O1066" s="21">
        <f t="shared" si="947"/>
        <v>0.125041534971747</v>
      </c>
      <c r="P1066" s="43">
        <f t="shared" si="943"/>
        <v>1.2327923937254265E-2</v>
      </c>
      <c r="Q1066" s="141">
        <f t="shared" si="948"/>
        <v>6</v>
      </c>
      <c r="R1066" s="43">
        <f t="shared" si="949"/>
        <v>7.1343151743810215E-2</v>
      </c>
      <c r="S1066" s="11">
        <v>174</v>
      </c>
    </row>
    <row r="1067" spans="2:19" s="2" customFormat="1" x14ac:dyDescent="0.25">
      <c r="B1067" s="16">
        <v>15</v>
      </c>
      <c r="C1067" s="11" t="s">
        <v>16</v>
      </c>
      <c r="D1067" s="139"/>
      <c r="E1067" s="10">
        <f t="shared" si="940"/>
        <v>0</v>
      </c>
      <c r="F1067" s="134">
        <f t="shared" si="941"/>
        <v>2.4920765966385372E-2</v>
      </c>
      <c r="G1067" s="8">
        <f>IFERROR(VLOOKUP(B1067,EFA!$AC$2:$AD$7,2,0),EFA!$AD$8)</f>
        <v>1.0319245803723991</v>
      </c>
      <c r="H1067" s="24">
        <f>LGD!$D$7</f>
        <v>0.35327139683478781</v>
      </c>
      <c r="I1067" s="10">
        <f t="shared" si="944"/>
        <v>0</v>
      </c>
      <c r="J1067" s="41">
        <f t="shared" si="945"/>
        <v>0.16468495540474906</v>
      </c>
      <c r="K1067" s="274">
        <f t="shared" si="946"/>
        <v>0</v>
      </c>
      <c r="L1067"/>
      <c r="M1067" s="11">
        <f t="shared" si="942"/>
        <v>180</v>
      </c>
      <c r="N1067" s="11">
        <v>1</v>
      </c>
      <c r="O1067" s="21">
        <f t="shared" si="947"/>
        <v>0.125041534971747</v>
      </c>
      <c r="P1067" s="43">
        <f t="shared" si="943"/>
        <v>1.2327923937254265E-2</v>
      </c>
      <c r="Q1067" s="141">
        <f t="shared" si="948"/>
        <v>6</v>
      </c>
      <c r="R1067" s="43">
        <f t="shared" si="949"/>
        <v>7.1343151743810215E-2</v>
      </c>
      <c r="S1067" s="11">
        <v>174</v>
      </c>
    </row>
    <row r="1068" spans="2:19" s="2" customFormat="1" x14ac:dyDescent="0.25">
      <c r="B1068" s="16">
        <v>15</v>
      </c>
      <c r="C1068" s="11" t="s">
        <v>17</v>
      </c>
      <c r="D1068" s="139"/>
      <c r="E1068" s="10">
        <f t="shared" si="940"/>
        <v>0</v>
      </c>
      <c r="F1068" s="134">
        <f t="shared" si="941"/>
        <v>2.4920765966385372E-2</v>
      </c>
      <c r="G1068" s="8">
        <f>IFERROR(VLOOKUP(B1068,EFA!$AC$2:$AD$7,2,0),EFA!$AD$8)</f>
        <v>1.0319245803723991</v>
      </c>
      <c r="H1068" s="24">
        <f>LGD!$D$8</f>
        <v>4.6364209605119888E-2</v>
      </c>
      <c r="I1068" s="10">
        <f t="shared" si="944"/>
        <v>0</v>
      </c>
      <c r="J1068" s="41">
        <f t="shared" si="945"/>
        <v>0.16468495540474906</v>
      </c>
      <c r="K1068" s="274">
        <f t="shared" si="946"/>
        <v>0</v>
      </c>
      <c r="L1068"/>
      <c r="M1068" s="11">
        <f t="shared" si="942"/>
        <v>180</v>
      </c>
      <c r="N1068" s="11">
        <v>1</v>
      </c>
      <c r="O1068" s="21">
        <f t="shared" si="947"/>
        <v>0.125041534971747</v>
      </c>
      <c r="P1068" s="43">
        <f t="shared" si="943"/>
        <v>1.2327923937254265E-2</v>
      </c>
      <c r="Q1068" s="141">
        <f t="shared" si="948"/>
        <v>6</v>
      </c>
      <c r="R1068" s="43">
        <f t="shared" si="949"/>
        <v>7.1343151743810215E-2</v>
      </c>
      <c r="S1068" s="11">
        <v>174</v>
      </c>
    </row>
    <row r="1069" spans="2:19" s="2" customFormat="1" x14ac:dyDescent="0.25">
      <c r="B1069" s="16">
        <v>15</v>
      </c>
      <c r="C1069" s="11" t="s">
        <v>18</v>
      </c>
      <c r="D1069" s="139"/>
      <c r="E1069" s="10" t="e">
        <f t="shared" si="940"/>
        <v>#N/A</v>
      </c>
      <c r="F1069" s="134">
        <f t="shared" si="941"/>
        <v>2.4920765966385372E-2</v>
      </c>
      <c r="G1069" s="8">
        <f>IFERROR(VLOOKUP(B1069,EFA!$AC$2:$AD$7,2,0),EFA!$AD$8)</f>
        <v>1.0319245803723991</v>
      </c>
      <c r="H1069" s="24">
        <f>LGD!$D$9</f>
        <v>0.5</v>
      </c>
      <c r="I1069" s="10" t="e">
        <f t="shared" si="944"/>
        <v>#N/A</v>
      </c>
      <c r="J1069" s="41">
        <f t="shared" si="945"/>
        <v>0.16468495540474906</v>
      </c>
      <c r="K1069" s="274" t="e">
        <f t="shared" si="946"/>
        <v>#N/A</v>
      </c>
      <c r="L1069"/>
      <c r="M1069" s="11">
        <f t="shared" si="942"/>
        <v>180</v>
      </c>
      <c r="N1069" s="11">
        <v>1</v>
      </c>
      <c r="O1069" s="21">
        <f t="shared" si="947"/>
        <v>0.125041534971747</v>
      </c>
      <c r="P1069" s="43">
        <f t="shared" si="943"/>
        <v>1.2327923937254265E-2</v>
      </c>
      <c r="Q1069" s="141">
        <f t="shared" si="948"/>
        <v>6</v>
      </c>
      <c r="R1069" s="43">
        <f t="shared" si="949"/>
        <v>7.1343151743810215E-2</v>
      </c>
      <c r="S1069" s="11">
        <v>174</v>
      </c>
    </row>
    <row r="1070" spans="2:19" s="2" customFormat="1" x14ac:dyDescent="0.25">
      <c r="B1070" s="16">
        <v>15</v>
      </c>
      <c r="C1070" s="11" t="s">
        <v>19</v>
      </c>
      <c r="D1070" s="139"/>
      <c r="E1070" s="10">
        <f t="shared" si="940"/>
        <v>0</v>
      </c>
      <c r="F1070" s="134">
        <f t="shared" si="941"/>
        <v>2.4920765966385372E-2</v>
      </c>
      <c r="G1070" s="8">
        <f>IFERROR(VLOOKUP(B1070,EFA!$AC$2:$AD$7,2,0),EFA!$AD$8)</f>
        <v>1.0319245803723991</v>
      </c>
      <c r="H1070" s="24">
        <f>LGD!$D$10</f>
        <v>0.4</v>
      </c>
      <c r="I1070" s="10">
        <f t="shared" si="944"/>
        <v>0</v>
      </c>
      <c r="J1070" s="41">
        <f t="shared" si="945"/>
        <v>0.16468495540474906</v>
      </c>
      <c r="K1070" s="274">
        <f t="shared" si="946"/>
        <v>0</v>
      </c>
      <c r="L1070"/>
      <c r="M1070" s="11">
        <f t="shared" si="942"/>
        <v>180</v>
      </c>
      <c r="N1070" s="11">
        <v>1</v>
      </c>
      <c r="O1070" s="21">
        <f t="shared" si="947"/>
        <v>0.125041534971747</v>
      </c>
      <c r="P1070" s="43">
        <f t="shared" si="943"/>
        <v>1.2327923937254265E-2</v>
      </c>
      <c r="Q1070" s="141">
        <f t="shared" si="948"/>
        <v>6</v>
      </c>
      <c r="R1070" s="43">
        <f t="shared" si="949"/>
        <v>7.1343151743810215E-2</v>
      </c>
      <c r="S1070" s="11">
        <v>174</v>
      </c>
    </row>
    <row r="1071" spans="2:19" s="2" customFormat="1" x14ac:dyDescent="0.25">
      <c r="B1071" s="16">
        <v>15</v>
      </c>
      <c r="C1071" s="11" t="s">
        <v>20</v>
      </c>
      <c r="D1071" s="139"/>
      <c r="E1071" s="10">
        <f t="shared" si="940"/>
        <v>0</v>
      </c>
      <c r="F1071" s="134">
        <f>$R$4-$Q$4</f>
        <v>2.4920765966385372E-2</v>
      </c>
      <c r="G1071" s="8">
        <f>IFERROR(VLOOKUP(B1071,EFA!$AC$2:$AD$7,2,0),EFA!$AD$8)</f>
        <v>1.0319245803723991</v>
      </c>
      <c r="H1071" s="24">
        <f>LGD!$D$11</f>
        <v>0.6</v>
      </c>
      <c r="I1071" s="10">
        <f t="shared" si="944"/>
        <v>0</v>
      </c>
      <c r="J1071" s="41">
        <f t="shared" si="945"/>
        <v>0.16468495540474906</v>
      </c>
      <c r="K1071" s="274">
        <f t="shared" si="946"/>
        <v>0</v>
      </c>
      <c r="L1071"/>
      <c r="M1071" s="11">
        <f t="shared" si="942"/>
        <v>180</v>
      </c>
      <c r="N1071" s="11">
        <v>1</v>
      </c>
      <c r="O1071" s="21">
        <f t="shared" si="947"/>
        <v>0.125041534971747</v>
      </c>
      <c r="P1071" s="43">
        <f t="shared" si="943"/>
        <v>1.2327923937254265E-2</v>
      </c>
      <c r="Q1071" s="141">
        <f t="shared" si="948"/>
        <v>6</v>
      </c>
      <c r="R1071" s="43">
        <f t="shared" si="949"/>
        <v>7.1343151743810215E-2</v>
      </c>
      <c r="S1071" s="11">
        <v>174</v>
      </c>
    </row>
    <row r="1072" spans="2:19" s="263" customFormat="1" x14ac:dyDescent="0.25">
      <c r="D1072" s="264"/>
      <c r="E1072" s="264"/>
      <c r="F1072" s="265"/>
      <c r="G1072" s="266"/>
      <c r="H1072" s="267"/>
      <c r="I1072" s="264"/>
      <c r="J1072" s="268"/>
      <c r="K1072" s="264"/>
      <c r="O1072" s="265"/>
      <c r="P1072" s="269"/>
      <c r="R1072" s="269"/>
    </row>
    <row r="1073" spans="2:19" x14ac:dyDescent="0.25">
      <c r="B1073" t="s">
        <v>68</v>
      </c>
      <c r="C1073" s="40" t="s">
        <v>9</v>
      </c>
      <c r="D1073" s="40">
        <v>16</v>
      </c>
      <c r="E1073" s="44" t="s">
        <v>26</v>
      </c>
      <c r="F1073" s="44" t="s">
        <v>39</v>
      </c>
      <c r="G1073" s="44" t="s">
        <v>27</v>
      </c>
      <c r="H1073" s="44" t="s">
        <v>28</v>
      </c>
      <c r="I1073" s="44" t="s">
        <v>29</v>
      </c>
      <c r="J1073" s="44" t="s">
        <v>30</v>
      </c>
      <c r="K1073" s="42" t="s">
        <v>31</v>
      </c>
      <c r="M1073" s="42" t="s">
        <v>32</v>
      </c>
      <c r="N1073" s="42" t="s">
        <v>33</v>
      </c>
      <c r="O1073" s="42" t="s">
        <v>34</v>
      </c>
      <c r="P1073" s="42" t="s">
        <v>35</v>
      </c>
      <c r="Q1073" s="42" t="s">
        <v>36</v>
      </c>
      <c r="R1073" s="42" t="s">
        <v>37</v>
      </c>
      <c r="S1073" s="42" t="s">
        <v>38</v>
      </c>
    </row>
    <row r="1074" spans="2:19" x14ac:dyDescent="0.25">
      <c r="B1074" s="16">
        <v>1</v>
      </c>
      <c r="C1074" s="11" t="s">
        <v>12</v>
      </c>
      <c r="D1074" s="138">
        <f>'0 days'!$K$20+'0-30 days'!$K$20+'31-60 days'!$K$20</f>
        <v>0</v>
      </c>
      <c r="E1074" s="10">
        <f>D1074*R1074</f>
        <v>0</v>
      </c>
      <c r="F1074" s="134">
        <f>$D$4</f>
        <v>7.9621047222867447E-2</v>
      </c>
      <c r="G1074" s="8">
        <f>IFERROR(VLOOKUP(B1074,EFA!$AC$2:$AD$7,2,0),EFA!$AD$8)</f>
        <v>1.1479621662027979</v>
      </c>
      <c r="H1074" s="24">
        <f>LGD!$D$3</f>
        <v>0</v>
      </c>
      <c r="I1074" s="10">
        <f>E1074*F1074*G1074*H1074</f>
        <v>0</v>
      </c>
      <c r="J1074" s="41">
        <f>1/((1+($O$16/12))^(M1074-Q1074))</f>
        <v>0.93969748915028861</v>
      </c>
      <c r="K1074" s="274">
        <f>I1074*J1074</f>
        <v>0</v>
      </c>
      <c r="M1074" s="11">
        <v>192</v>
      </c>
      <c r="N1074" s="11">
        <v>1</v>
      </c>
      <c r="O1074" s="21">
        <f>$O$16</f>
        <v>0.125041534971747</v>
      </c>
      <c r="P1074" s="43">
        <f t="shared" ref="P1074:P1082" si="950">PMT(O1074/12,M1074,-N1074,0,0)</f>
        <v>1.2069450577131404E-2</v>
      </c>
      <c r="Q1074" s="141">
        <f>M1074-S1074</f>
        <v>186</v>
      </c>
      <c r="R1074" s="43">
        <f>PV(O1074/12,Q1074,-P1074,0,0)</f>
        <v>0.98984266198031778</v>
      </c>
      <c r="S1074" s="11">
        <v>6</v>
      </c>
    </row>
    <row r="1075" spans="2:19" x14ac:dyDescent="0.25">
      <c r="B1075" s="16">
        <v>1</v>
      </c>
      <c r="C1075" s="11" t="s">
        <v>13</v>
      </c>
      <c r="D1075" s="138">
        <f>'0 days'!$J$20+'0-30 days'!$J$20+'31-60 days'!$J$20</f>
        <v>0</v>
      </c>
      <c r="E1075" s="10">
        <f t="shared" ref="E1075:E1082" si="951">D1075*R1075</f>
        <v>0</v>
      </c>
      <c r="F1075" s="134">
        <f t="shared" ref="F1075:F1082" si="952">$D$4</f>
        <v>7.9621047222867447E-2</v>
      </c>
      <c r="G1075" s="8">
        <f>IFERROR(VLOOKUP(B1075,EFA!$AC$2:$AD$7,2,0),EFA!$AD$8)</f>
        <v>1.1479621662027979</v>
      </c>
      <c r="H1075" s="24">
        <f>LGD!$D$4</f>
        <v>0.6</v>
      </c>
      <c r="I1075" s="10">
        <f t="shared" ref="I1075:I1082" si="953">E1075*F1075*G1075*H1075</f>
        <v>0</v>
      </c>
      <c r="J1075" s="41">
        <f t="shared" ref="J1075:J1082" si="954">1/((1+($O$16/12))^(M1075-Q1075))</f>
        <v>0.93969748915028861</v>
      </c>
      <c r="K1075" s="274">
        <f t="shared" ref="K1075:K1082" si="955">I1075*J1075</f>
        <v>0</v>
      </c>
      <c r="M1075" s="11">
        <v>192</v>
      </c>
      <c r="N1075" s="11">
        <v>1</v>
      </c>
      <c r="O1075" s="21">
        <f t="shared" ref="O1075:O1082" si="956">$O$16</f>
        <v>0.125041534971747</v>
      </c>
      <c r="P1075" s="43">
        <f t="shared" si="950"/>
        <v>1.2069450577131404E-2</v>
      </c>
      <c r="Q1075" s="141">
        <f t="shared" ref="Q1075:Q1082" si="957">M1075-S1075</f>
        <v>186</v>
      </c>
      <c r="R1075" s="43">
        <f t="shared" ref="R1075:R1082" si="958">PV(O1075/12,Q1075,-P1075,0,0)</f>
        <v>0.98984266198031778</v>
      </c>
      <c r="S1075" s="11">
        <v>6</v>
      </c>
    </row>
    <row r="1076" spans="2:19" x14ac:dyDescent="0.25">
      <c r="B1076" s="16">
        <v>1</v>
      </c>
      <c r="C1076" s="11" t="s">
        <v>14</v>
      </c>
      <c r="D1076" s="138">
        <f>'0 days'!$I$20+'0-30 days'!$I$20+'31-60 days'!$I$20</f>
        <v>0</v>
      </c>
      <c r="E1076" s="10">
        <f t="shared" si="951"/>
        <v>0</v>
      </c>
      <c r="F1076" s="134">
        <f t="shared" si="952"/>
        <v>7.9621047222867447E-2</v>
      </c>
      <c r="G1076" s="8">
        <f>IFERROR(VLOOKUP(B1076,EFA!$AC$2:$AD$7,2,0),EFA!$AD$8)</f>
        <v>1.1479621662027979</v>
      </c>
      <c r="H1076" s="24">
        <f>LGD!$D$5</f>
        <v>0.10763423667737435</v>
      </c>
      <c r="I1076" s="10">
        <f t="shared" si="953"/>
        <v>0</v>
      </c>
      <c r="J1076" s="41">
        <f t="shared" si="954"/>
        <v>0.93969748915028861</v>
      </c>
      <c r="K1076" s="274">
        <f t="shared" si="955"/>
        <v>0</v>
      </c>
      <c r="M1076" s="11">
        <v>192</v>
      </c>
      <c r="N1076" s="11">
        <v>1</v>
      </c>
      <c r="O1076" s="21">
        <f t="shared" si="956"/>
        <v>0.125041534971747</v>
      </c>
      <c r="P1076" s="43">
        <f t="shared" si="950"/>
        <v>1.2069450577131404E-2</v>
      </c>
      <c r="Q1076" s="141">
        <f t="shared" si="957"/>
        <v>186</v>
      </c>
      <c r="R1076" s="43">
        <f t="shared" si="958"/>
        <v>0.98984266198031778</v>
      </c>
      <c r="S1076" s="11">
        <v>6</v>
      </c>
    </row>
    <row r="1077" spans="2:19" x14ac:dyDescent="0.25">
      <c r="B1077" s="16">
        <v>1</v>
      </c>
      <c r="C1077" s="11" t="s">
        <v>15</v>
      </c>
      <c r="D1077" s="138">
        <f>'0 days'!$G$20+'0-30 days'!$G$20+'31-60 days'!$G$20</f>
        <v>0</v>
      </c>
      <c r="E1077" s="10">
        <f t="shared" si="951"/>
        <v>0</v>
      </c>
      <c r="F1077" s="134">
        <f t="shared" si="952"/>
        <v>7.9621047222867447E-2</v>
      </c>
      <c r="G1077" s="8">
        <f>IFERROR(VLOOKUP(B1077,EFA!$AC$2:$AD$7,2,0),EFA!$AD$8)</f>
        <v>1.1479621662027979</v>
      </c>
      <c r="H1077" s="24">
        <f>LGD!$D$6</f>
        <v>0.31756987991080204</v>
      </c>
      <c r="I1077" s="10">
        <f t="shared" si="953"/>
        <v>0</v>
      </c>
      <c r="J1077" s="41">
        <f t="shared" si="954"/>
        <v>0.93969748915028861</v>
      </c>
      <c r="K1077" s="274">
        <f t="shared" si="955"/>
        <v>0</v>
      </c>
      <c r="M1077" s="11">
        <v>192</v>
      </c>
      <c r="N1077" s="11">
        <v>1</v>
      </c>
      <c r="O1077" s="21">
        <f t="shared" si="956"/>
        <v>0.125041534971747</v>
      </c>
      <c r="P1077" s="43">
        <f t="shared" si="950"/>
        <v>1.2069450577131404E-2</v>
      </c>
      <c r="Q1077" s="141">
        <f t="shared" si="957"/>
        <v>186</v>
      </c>
      <c r="R1077" s="43">
        <f t="shared" si="958"/>
        <v>0.98984266198031778</v>
      </c>
      <c r="S1077" s="11">
        <v>6</v>
      </c>
    </row>
    <row r="1078" spans="2:19" x14ac:dyDescent="0.25">
      <c r="B1078" s="16">
        <v>1</v>
      </c>
      <c r="C1078" s="11" t="s">
        <v>16</v>
      </c>
      <c r="D1078" s="138">
        <f>'0 days'!$H$20+'0-30 days'!$H$20+'31-60 days'!$H$20</f>
        <v>0</v>
      </c>
      <c r="E1078" s="10">
        <f t="shared" si="951"/>
        <v>0</v>
      </c>
      <c r="F1078" s="134">
        <f t="shared" si="952"/>
        <v>7.9621047222867447E-2</v>
      </c>
      <c r="G1078" s="8">
        <f>IFERROR(VLOOKUP(B1078,EFA!$AC$2:$AD$7,2,0),EFA!$AD$8)</f>
        <v>1.1479621662027979</v>
      </c>
      <c r="H1078" s="24">
        <f>LGD!$D$7</f>
        <v>0.35327139683478781</v>
      </c>
      <c r="I1078" s="10">
        <f t="shared" si="953"/>
        <v>0</v>
      </c>
      <c r="J1078" s="41">
        <f t="shared" si="954"/>
        <v>0.93969748915028861</v>
      </c>
      <c r="K1078" s="274">
        <f t="shared" si="955"/>
        <v>0</v>
      </c>
      <c r="M1078" s="11">
        <v>192</v>
      </c>
      <c r="N1078" s="11">
        <v>1</v>
      </c>
      <c r="O1078" s="21">
        <f t="shared" si="956"/>
        <v>0.125041534971747</v>
      </c>
      <c r="P1078" s="43">
        <f t="shared" si="950"/>
        <v>1.2069450577131404E-2</v>
      </c>
      <c r="Q1078" s="141">
        <f t="shared" si="957"/>
        <v>186</v>
      </c>
      <c r="R1078" s="43">
        <f t="shared" si="958"/>
        <v>0.98984266198031778</v>
      </c>
      <c r="S1078" s="11">
        <v>6</v>
      </c>
    </row>
    <row r="1079" spans="2:19" x14ac:dyDescent="0.25">
      <c r="B1079" s="16">
        <v>1</v>
      </c>
      <c r="C1079" s="11" t="s">
        <v>17</v>
      </c>
      <c r="D1079" s="138">
        <f>'0 days'!$C$20+'0-30 days'!$C$20+'31-60 days'!$C$20</f>
        <v>0</v>
      </c>
      <c r="E1079" s="10">
        <f t="shared" si="951"/>
        <v>0</v>
      </c>
      <c r="F1079" s="134">
        <f t="shared" si="952"/>
        <v>7.9621047222867447E-2</v>
      </c>
      <c r="G1079" s="8">
        <f>IFERROR(VLOOKUP(B1079,EFA!$AC$2:$AD$7,2,0),EFA!$AD$8)</f>
        <v>1.1479621662027979</v>
      </c>
      <c r="H1079" s="24">
        <f>LGD!$D$8</f>
        <v>4.6364209605119888E-2</v>
      </c>
      <c r="I1079" s="10">
        <f t="shared" si="953"/>
        <v>0</v>
      </c>
      <c r="J1079" s="41">
        <f t="shared" si="954"/>
        <v>0.93969748915028861</v>
      </c>
      <c r="K1079" s="274">
        <f t="shared" si="955"/>
        <v>0</v>
      </c>
      <c r="M1079" s="11">
        <v>192</v>
      </c>
      <c r="N1079" s="11">
        <v>1</v>
      </c>
      <c r="O1079" s="21">
        <f t="shared" si="956"/>
        <v>0.125041534971747</v>
      </c>
      <c r="P1079" s="43">
        <f t="shared" si="950"/>
        <v>1.2069450577131404E-2</v>
      </c>
      <c r="Q1079" s="141">
        <f t="shared" si="957"/>
        <v>186</v>
      </c>
      <c r="R1079" s="43">
        <f t="shared" si="958"/>
        <v>0.98984266198031778</v>
      </c>
      <c r="S1079" s="11">
        <v>6</v>
      </c>
    </row>
    <row r="1080" spans="2:19" x14ac:dyDescent="0.25">
      <c r="B1080" s="16">
        <v>1</v>
      </c>
      <c r="C1080" s="11" t="s">
        <v>18</v>
      </c>
      <c r="D1080" s="138" t="e">
        <f>'0 days'!$F$20+'0-30 days'!$F$20+'31-60 days'!$F$20</f>
        <v>#N/A</v>
      </c>
      <c r="E1080" s="10" t="e">
        <f t="shared" si="951"/>
        <v>#N/A</v>
      </c>
      <c r="F1080" s="134">
        <f t="shared" si="952"/>
        <v>7.9621047222867447E-2</v>
      </c>
      <c r="G1080" s="8">
        <f>IFERROR(VLOOKUP(B1080,EFA!$AC$2:$AD$7,2,0),EFA!$AD$8)</f>
        <v>1.1479621662027979</v>
      </c>
      <c r="H1080" s="24">
        <f>LGD!$D$9</f>
        <v>0.5</v>
      </c>
      <c r="I1080" s="10" t="e">
        <f t="shared" si="953"/>
        <v>#N/A</v>
      </c>
      <c r="J1080" s="41">
        <f t="shared" si="954"/>
        <v>0.93969748915028861</v>
      </c>
      <c r="K1080" s="274" t="e">
        <f t="shared" si="955"/>
        <v>#N/A</v>
      </c>
      <c r="M1080" s="11">
        <v>192</v>
      </c>
      <c r="N1080" s="11">
        <v>1</v>
      </c>
      <c r="O1080" s="21">
        <f t="shared" si="956"/>
        <v>0.125041534971747</v>
      </c>
      <c r="P1080" s="43">
        <f t="shared" si="950"/>
        <v>1.2069450577131404E-2</v>
      </c>
      <c r="Q1080" s="141">
        <f t="shared" si="957"/>
        <v>186</v>
      </c>
      <c r="R1080" s="43">
        <f t="shared" si="958"/>
        <v>0.98984266198031778</v>
      </c>
      <c r="S1080" s="11">
        <v>6</v>
      </c>
    </row>
    <row r="1081" spans="2:19" x14ac:dyDescent="0.25">
      <c r="B1081" s="16">
        <v>1</v>
      </c>
      <c r="C1081" s="11" t="s">
        <v>19</v>
      </c>
      <c r="D1081" s="138">
        <f>'0 days'!$E$20+'0-30 days'!$E$20+'31-60 days'!$E$20</f>
        <v>0</v>
      </c>
      <c r="E1081" s="10">
        <f t="shared" si="951"/>
        <v>0</v>
      </c>
      <c r="F1081" s="134">
        <f t="shared" si="952"/>
        <v>7.9621047222867447E-2</v>
      </c>
      <c r="G1081" s="8">
        <f>IFERROR(VLOOKUP(B1081,EFA!$AC$2:$AD$7,2,0),EFA!$AD$8)</f>
        <v>1.1479621662027979</v>
      </c>
      <c r="H1081" s="24">
        <f>LGD!$D$10</f>
        <v>0.4</v>
      </c>
      <c r="I1081" s="10">
        <f t="shared" si="953"/>
        <v>0</v>
      </c>
      <c r="J1081" s="41">
        <f t="shared" si="954"/>
        <v>0.93969748915028861</v>
      </c>
      <c r="K1081" s="274">
        <f t="shared" si="955"/>
        <v>0</v>
      </c>
      <c r="M1081" s="11">
        <v>192</v>
      </c>
      <c r="N1081" s="11">
        <v>1</v>
      </c>
      <c r="O1081" s="21">
        <f t="shared" si="956"/>
        <v>0.125041534971747</v>
      </c>
      <c r="P1081" s="43">
        <f t="shared" si="950"/>
        <v>1.2069450577131404E-2</v>
      </c>
      <c r="Q1081" s="141">
        <f t="shared" si="957"/>
        <v>186</v>
      </c>
      <c r="R1081" s="43">
        <f t="shared" si="958"/>
        <v>0.98984266198031778</v>
      </c>
      <c r="S1081" s="11">
        <v>6</v>
      </c>
    </row>
    <row r="1082" spans="2:19" x14ac:dyDescent="0.25">
      <c r="B1082" s="16">
        <v>1</v>
      </c>
      <c r="C1082" s="11" t="s">
        <v>20</v>
      </c>
      <c r="D1082" s="138">
        <f>'0 days'!$L$20+'0-30 days'!$L$20+'31-60 days'!$L$20</f>
        <v>0</v>
      </c>
      <c r="E1082" s="10">
        <f t="shared" si="951"/>
        <v>0</v>
      </c>
      <c r="F1082" s="134">
        <f t="shared" si="952"/>
        <v>7.9621047222867447E-2</v>
      </c>
      <c r="G1082" s="8">
        <f>IFERROR(VLOOKUP(B1082,EFA!$AC$2:$AD$7,2,0),EFA!$AD$8)</f>
        <v>1.1479621662027979</v>
      </c>
      <c r="H1082" s="24">
        <f>LGD!$D$11</f>
        <v>0.6</v>
      </c>
      <c r="I1082" s="10">
        <f t="shared" si="953"/>
        <v>0</v>
      </c>
      <c r="J1082" s="41">
        <f t="shared" si="954"/>
        <v>0.93969748915028861</v>
      </c>
      <c r="K1082" s="274">
        <f t="shared" si="955"/>
        <v>0</v>
      </c>
      <c r="M1082" s="11">
        <v>192</v>
      </c>
      <c r="N1082" s="11">
        <v>1</v>
      </c>
      <c r="O1082" s="21">
        <f t="shared" si="956"/>
        <v>0.125041534971747</v>
      </c>
      <c r="P1082" s="43">
        <f t="shared" si="950"/>
        <v>1.2069450577131404E-2</v>
      </c>
      <c r="Q1082" s="141">
        <f t="shared" si="957"/>
        <v>186</v>
      </c>
      <c r="R1082" s="43">
        <f t="shared" si="958"/>
        <v>0.98984266198031778</v>
      </c>
      <c r="S1082" s="11">
        <v>6</v>
      </c>
    </row>
    <row r="1083" spans="2:19" x14ac:dyDescent="0.25">
      <c r="B1083" s="16"/>
      <c r="C1083" s="83"/>
      <c r="D1083" s="84"/>
      <c r="E1083" s="84"/>
      <c r="F1083" s="85"/>
      <c r="G1083" s="86"/>
      <c r="H1083" s="87"/>
      <c r="I1083" s="84"/>
      <c r="J1083" s="88"/>
      <c r="K1083" s="84"/>
      <c r="M1083" s="68"/>
      <c r="N1083" s="68"/>
      <c r="O1083" s="89"/>
      <c r="P1083" s="90"/>
      <c r="Q1083" s="68"/>
      <c r="R1083" s="90"/>
      <c r="S1083" s="68"/>
    </row>
    <row r="1084" spans="2:19" x14ac:dyDescent="0.25">
      <c r="B1084" t="s">
        <v>68</v>
      </c>
      <c r="C1084" s="40" t="s">
        <v>9</v>
      </c>
      <c r="D1084" s="40">
        <v>16</v>
      </c>
      <c r="E1084" s="44" t="s">
        <v>26</v>
      </c>
      <c r="F1084" s="44" t="s">
        <v>39</v>
      </c>
      <c r="G1084" s="44" t="s">
        <v>27</v>
      </c>
      <c r="H1084" s="44" t="s">
        <v>28</v>
      </c>
      <c r="I1084" s="44" t="s">
        <v>29</v>
      </c>
      <c r="J1084" s="44" t="s">
        <v>30</v>
      </c>
      <c r="K1084" s="42" t="s">
        <v>31</v>
      </c>
      <c r="M1084" s="42" t="s">
        <v>32</v>
      </c>
      <c r="N1084" s="42" t="s">
        <v>33</v>
      </c>
      <c r="O1084" s="42" t="s">
        <v>34</v>
      </c>
      <c r="P1084" s="42" t="s">
        <v>35</v>
      </c>
      <c r="Q1084" s="42" t="s">
        <v>36</v>
      </c>
      <c r="R1084" s="42" t="s">
        <v>37</v>
      </c>
      <c r="S1084" s="42" t="s">
        <v>38</v>
      </c>
    </row>
    <row r="1085" spans="2:19" x14ac:dyDescent="0.25">
      <c r="B1085" s="16">
        <v>2</v>
      </c>
      <c r="C1085" s="11" t="s">
        <v>12</v>
      </c>
      <c r="D1085" s="139"/>
      <c r="E1085" s="10">
        <f>D1074*R1085</f>
        <v>0</v>
      </c>
      <c r="F1085" s="134">
        <f>$E$4-$D$4</f>
        <v>2.6741122003578519E-2</v>
      </c>
      <c r="G1085" s="8">
        <f>IFERROR(VLOOKUP(B1085,EFA!$AC$2:$AD$7,2,0),EFA!$AD$8)</f>
        <v>1.0690110110560367</v>
      </c>
      <c r="H1085" s="24">
        <f>LGD!$D$3</f>
        <v>0</v>
      </c>
      <c r="I1085" s="10">
        <f>E1085*F1085*G1085*H1085</f>
        <v>0</v>
      </c>
      <c r="J1085" s="41">
        <f>1/((1+($O$16/12))^(M1085-Q1085))</f>
        <v>0.82978236227803737</v>
      </c>
      <c r="K1085" s="274">
        <f>I1085*J1085</f>
        <v>0</v>
      </c>
      <c r="M1085" s="11">
        <v>192</v>
      </c>
      <c r="N1085" s="11">
        <v>1</v>
      </c>
      <c r="O1085" s="21">
        <f>$O$16</f>
        <v>0.125041534971747</v>
      </c>
      <c r="P1085" s="43">
        <f t="shared" ref="P1085:P1093" si="959">PMT(O1085/12,M1085,-N1085,0,0)</f>
        <v>1.2069450577131404E-2</v>
      </c>
      <c r="Q1085" s="141">
        <f>M1085-S1085</f>
        <v>174</v>
      </c>
      <c r="R1085" s="43">
        <f>PV(O1085/12,Q1085,-P1085,0,0)</f>
        <v>0.96753069923730539</v>
      </c>
      <c r="S1085" s="11">
        <f>12+6</f>
        <v>18</v>
      </c>
    </row>
    <row r="1086" spans="2:19" x14ac:dyDescent="0.25">
      <c r="B1086" s="16">
        <v>2</v>
      </c>
      <c r="C1086" s="11" t="s">
        <v>13</v>
      </c>
      <c r="D1086" s="139"/>
      <c r="E1086" s="10">
        <f t="shared" ref="E1086:E1093" si="960">D1075*R1086</f>
        <v>0</v>
      </c>
      <c r="F1086" s="134">
        <f t="shared" ref="F1086:F1093" si="961">$E$4-$D$4</f>
        <v>2.6741122003578519E-2</v>
      </c>
      <c r="G1086" s="8">
        <f>IFERROR(VLOOKUP(B1086,EFA!$AC$2:$AD$7,2,0),EFA!$AD$8)</f>
        <v>1.0690110110560367</v>
      </c>
      <c r="H1086" s="24">
        <f>LGD!$D$4</f>
        <v>0.6</v>
      </c>
      <c r="I1086" s="10">
        <f t="shared" ref="I1086:I1093" si="962">E1086*F1086*G1086*H1086</f>
        <v>0</v>
      </c>
      <c r="J1086" s="41">
        <f t="shared" ref="J1086:J1093" si="963">1/((1+($O$16/12))^(M1086-Q1086))</f>
        <v>0.82978236227803737</v>
      </c>
      <c r="K1086" s="274">
        <f t="shared" ref="K1086:K1093" si="964">I1086*J1086</f>
        <v>0</v>
      </c>
      <c r="M1086" s="11">
        <v>192</v>
      </c>
      <c r="N1086" s="11">
        <v>1</v>
      </c>
      <c r="O1086" s="21">
        <f t="shared" ref="O1086:O1093" si="965">$O$16</f>
        <v>0.125041534971747</v>
      </c>
      <c r="P1086" s="43">
        <f t="shared" si="959"/>
        <v>1.2069450577131404E-2</v>
      </c>
      <c r="Q1086" s="141">
        <f t="shared" ref="Q1086:Q1093" si="966">M1086-S1086</f>
        <v>174</v>
      </c>
      <c r="R1086" s="43">
        <f t="shared" ref="R1086:R1093" si="967">PV(O1086/12,Q1086,-P1086,0,0)</f>
        <v>0.96753069923730539</v>
      </c>
      <c r="S1086" s="11">
        <f t="shared" ref="S1086:S1093" si="968">12+6</f>
        <v>18</v>
      </c>
    </row>
    <row r="1087" spans="2:19" x14ac:dyDescent="0.25">
      <c r="B1087" s="16">
        <v>2</v>
      </c>
      <c r="C1087" s="11" t="s">
        <v>14</v>
      </c>
      <c r="D1087" s="139"/>
      <c r="E1087" s="10">
        <f t="shared" si="960"/>
        <v>0</v>
      </c>
      <c r="F1087" s="134">
        <f t="shared" si="961"/>
        <v>2.6741122003578519E-2</v>
      </c>
      <c r="G1087" s="8">
        <f>IFERROR(VLOOKUP(B1087,EFA!$AC$2:$AD$7,2,0),EFA!$AD$8)</f>
        <v>1.0690110110560367</v>
      </c>
      <c r="H1087" s="24">
        <f>LGD!$D$5</f>
        <v>0.10763423667737435</v>
      </c>
      <c r="I1087" s="10">
        <f t="shared" si="962"/>
        <v>0</v>
      </c>
      <c r="J1087" s="41">
        <f t="shared" si="963"/>
        <v>0.82978236227803737</v>
      </c>
      <c r="K1087" s="274">
        <f t="shared" si="964"/>
        <v>0</v>
      </c>
      <c r="M1087" s="11">
        <v>192</v>
      </c>
      <c r="N1087" s="11">
        <v>1</v>
      </c>
      <c r="O1087" s="21">
        <f t="shared" si="965"/>
        <v>0.125041534971747</v>
      </c>
      <c r="P1087" s="43">
        <f t="shared" si="959"/>
        <v>1.2069450577131404E-2</v>
      </c>
      <c r="Q1087" s="141">
        <f t="shared" si="966"/>
        <v>174</v>
      </c>
      <c r="R1087" s="43">
        <f t="shared" si="967"/>
        <v>0.96753069923730539</v>
      </c>
      <c r="S1087" s="11">
        <f t="shared" si="968"/>
        <v>18</v>
      </c>
    </row>
    <row r="1088" spans="2:19" x14ac:dyDescent="0.25">
      <c r="B1088" s="16">
        <v>2</v>
      </c>
      <c r="C1088" s="11" t="s">
        <v>15</v>
      </c>
      <c r="D1088" s="139"/>
      <c r="E1088" s="10">
        <f t="shared" si="960"/>
        <v>0</v>
      </c>
      <c r="F1088" s="134">
        <f t="shared" si="961"/>
        <v>2.6741122003578519E-2</v>
      </c>
      <c r="G1088" s="8">
        <f>IFERROR(VLOOKUP(B1088,EFA!$AC$2:$AD$7,2,0),EFA!$AD$8)</f>
        <v>1.0690110110560367</v>
      </c>
      <c r="H1088" s="24">
        <f>LGD!$D$6</f>
        <v>0.31756987991080204</v>
      </c>
      <c r="I1088" s="10">
        <f t="shared" si="962"/>
        <v>0</v>
      </c>
      <c r="J1088" s="41">
        <f t="shared" si="963"/>
        <v>0.82978236227803737</v>
      </c>
      <c r="K1088" s="274">
        <f t="shared" si="964"/>
        <v>0</v>
      </c>
      <c r="M1088" s="11">
        <v>192</v>
      </c>
      <c r="N1088" s="11">
        <v>1</v>
      </c>
      <c r="O1088" s="21">
        <f t="shared" si="965"/>
        <v>0.125041534971747</v>
      </c>
      <c r="P1088" s="43">
        <f t="shared" si="959"/>
        <v>1.2069450577131404E-2</v>
      </c>
      <c r="Q1088" s="141">
        <f t="shared" si="966"/>
        <v>174</v>
      </c>
      <c r="R1088" s="43">
        <f t="shared" si="967"/>
        <v>0.96753069923730539</v>
      </c>
      <c r="S1088" s="11">
        <f t="shared" si="968"/>
        <v>18</v>
      </c>
    </row>
    <row r="1089" spans="2:19" x14ac:dyDescent="0.25">
      <c r="B1089" s="16">
        <v>2</v>
      </c>
      <c r="C1089" s="11" t="s">
        <v>16</v>
      </c>
      <c r="D1089" s="139"/>
      <c r="E1089" s="10">
        <f t="shared" si="960"/>
        <v>0</v>
      </c>
      <c r="F1089" s="134">
        <f t="shared" si="961"/>
        <v>2.6741122003578519E-2</v>
      </c>
      <c r="G1089" s="8">
        <f>IFERROR(VLOOKUP(B1089,EFA!$AC$2:$AD$7,2,0),EFA!$AD$8)</f>
        <v>1.0690110110560367</v>
      </c>
      <c r="H1089" s="24">
        <f>LGD!$D$7</f>
        <v>0.35327139683478781</v>
      </c>
      <c r="I1089" s="10">
        <f t="shared" si="962"/>
        <v>0</v>
      </c>
      <c r="J1089" s="41">
        <f t="shared" si="963"/>
        <v>0.82978236227803737</v>
      </c>
      <c r="K1089" s="274">
        <f t="shared" si="964"/>
        <v>0</v>
      </c>
      <c r="M1089" s="11">
        <v>192</v>
      </c>
      <c r="N1089" s="11">
        <v>1</v>
      </c>
      <c r="O1089" s="21">
        <f t="shared" si="965"/>
        <v>0.125041534971747</v>
      </c>
      <c r="P1089" s="43">
        <f t="shared" si="959"/>
        <v>1.2069450577131404E-2</v>
      </c>
      <c r="Q1089" s="141">
        <f t="shared" si="966"/>
        <v>174</v>
      </c>
      <c r="R1089" s="43">
        <f t="shared" si="967"/>
        <v>0.96753069923730539</v>
      </c>
      <c r="S1089" s="11">
        <f t="shared" si="968"/>
        <v>18</v>
      </c>
    </row>
    <row r="1090" spans="2:19" x14ac:dyDescent="0.25">
      <c r="B1090" s="16">
        <v>2</v>
      </c>
      <c r="C1090" s="11" t="s">
        <v>17</v>
      </c>
      <c r="D1090" s="139"/>
      <c r="E1090" s="10">
        <f t="shared" si="960"/>
        <v>0</v>
      </c>
      <c r="F1090" s="134">
        <f t="shared" si="961"/>
        <v>2.6741122003578519E-2</v>
      </c>
      <c r="G1090" s="8">
        <f>IFERROR(VLOOKUP(B1090,EFA!$AC$2:$AD$7,2,0),EFA!$AD$8)</f>
        <v>1.0690110110560367</v>
      </c>
      <c r="H1090" s="24">
        <f>LGD!$D$8</f>
        <v>4.6364209605119888E-2</v>
      </c>
      <c r="I1090" s="10">
        <f t="shared" si="962"/>
        <v>0</v>
      </c>
      <c r="J1090" s="41">
        <f t="shared" si="963"/>
        <v>0.82978236227803737</v>
      </c>
      <c r="K1090" s="274">
        <f t="shared" si="964"/>
        <v>0</v>
      </c>
      <c r="M1090" s="11">
        <v>192</v>
      </c>
      <c r="N1090" s="11">
        <v>1</v>
      </c>
      <c r="O1090" s="21">
        <f t="shared" si="965"/>
        <v>0.125041534971747</v>
      </c>
      <c r="P1090" s="43">
        <f t="shared" si="959"/>
        <v>1.2069450577131404E-2</v>
      </c>
      <c r="Q1090" s="141">
        <f t="shared" si="966"/>
        <v>174</v>
      </c>
      <c r="R1090" s="43">
        <f t="shared" si="967"/>
        <v>0.96753069923730539</v>
      </c>
      <c r="S1090" s="11">
        <f t="shared" si="968"/>
        <v>18</v>
      </c>
    </row>
    <row r="1091" spans="2:19" x14ac:dyDescent="0.25">
      <c r="B1091" s="16">
        <v>2</v>
      </c>
      <c r="C1091" s="11" t="s">
        <v>18</v>
      </c>
      <c r="D1091" s="139"/>
      <c r="E1091" s="10" t="e">
        <f t="shared" si="960"/>
        <v>#N/A</v>
      </c>
      <c r="F1091" s="134">
        <f t="shared" si="961"/>
        <v>2.6741122003578519E-2</v>
      </c>
      <c r="G1091" s="8">
        <f>IFERROR(VLOOKUP(B1091,EFA!$AC$2:$AD$7,2,0),EFA!$AD$8)</f>
        <v>1.0690110110560367</v>
      </c>
      <c r="H1091" s="24">
        <f>LGD!$D$9</f>
        <v>0.5</v>
      </c>
      <c r="I1091" s="10" t="e">
        <f t="shared" si="962"/>
        <v>#N/A</v>
      </c>
      <c r="J1091" s="41">
        <f t="shared" si="963"/>
        <v>0.82978236227803737</v>
      </c>
      <c r="K1091" s="274" t="e">
        <f t="shared" si="964"/>
        <v>#N/A</v>
      </c>
      <c r="M1091" s="11">
        <v>192</v>
      </c>
      <c r="N1091" s="11">
        <v>1</v>
      </c>
      <c r="O1091" s="21">
        <f t="shared" si="965"/>
        <v>0.125041534971747</v>
      </c>
      <c r="P1091" s="43">
        <f t="shared" si="959"/>
        <v>1.2069450577131404E-2</v>
      </c>
      <c r="Q1091" s="141">
        <f t="shared" si="966"/>
        <v>174</v>
      </c>
      <c r="R1091" s="43">
        <f t="shared" si="967"/>
        <v>0.96753069923730539</v>
      </c>
      <c r="S1091" s="11">
        <f t="shared" si="968"/>
        <v>18</v>
      </c>
    </row>
    <row r="1092" spans="2:19" x14ac:dyDescent="0.25">
      <c r="B1092" s="16">
        <v>2</v>
      </c>
      <c r="C1092" s="11" t="s">
        <v>19</v>
      </c>
      <c r="D1092" s="139"/>
      <c r="E1092" s="10">
        <f t="shared" si="960"/>
        <v>0</v>
      </c>
      <c r="F1092" s="134">
        <f t="shared" si="961"/>
        <v>2.6741122003578519E-2</v>
      </c>
      <c r="G1092" s="8">
        <f>IFERROR(VLOOKUP(B1092,EFA!$AC$2:$AD$7,2,0),EFA!$AD$8)</f>
        <v>1.0690110110560367</v>
      </c>
      <c r="H1092" s="24">
        <f>LGD!$D$10</f>
        <v>0.4</v>
      </c>
      <c r="I1092" s="10">
        <f t="shared" si="962"/>
        <v>0</v>
      </c>
      <c r="J1092" s="41">
        <f t="shared" si="963"/>
        <v>0.82978236227803737</v>
      </c>
      <c r="K1092" s="274">
        <f t="shared" si="964"/>
        <v>0</v>
      </c>
      <c r="M1092" s="11">
        <v>192</v>
      </c>
      <c r="N1092" s="11">
        <v>1</v>
      </c>
      <c r="O1092" s="21">
        <f t="shared" si="965"/>
        <v>0.125041534971747</v>
      </c>
      <c r="P1092" s="43">
        <f t="shared" si="959"/>
        <v>1.2069450577131404E-2</v>
      </c>
      <c r="Q1092" s="141">
        <f t="shared" si="966"/>
        <v>174</v>
      </c>
      <c r="R1092" s="43">
        <f t="shared" si="967"/>
        <v>0.96753069923730539</v>
      </c>
      <c r="S1092" s="11">
        <f t="shared" si="968"/>
        <v>18</v>
      </c>
    </row>
    <row r="1093" spans="2:19" x14ac:dyDescent="0.25">
      <c r="B1093" s="16">
        <v>2</v>
      </c>
      <c r="C1093" s="11" t="s">
        <v>20</v>
      </c>
      <c r="D1093" s="139"/>
      <c r="E1093" s="10">
        <f t="shared" si="960"/>
        <v>0</v>
      </c>
      <c r="F1093" s="134">
        <f t="shared" si="961"/>
        <v>2.6741122003578519E-2</v>
      </c>
      <c r="G1093" s="8">
        <f>IFERROR(VLOOKUP(B1093,EFA!$AC$2:$AD$7,2,0),EFA!$AD$8)</f>
        <v>1.0690110110560367</v>
      </c>
      <c r="H1093" s="24">
        <f>LGD!$D$11</f>
        <v>0.6</v>
      </c>
      <c r="I1093" s="10">
        <f t="shared" si="962"/>
        <v>0</v>
      </c>
      <c r="J1093" s="41">
        <f t="shared" si="963"/>
        <v>0.82978236227803737</v>
      </c>
      <c r="K1093" s="274">
        <f t="shared" si="964"/>
        <v>0</v>
      </c>
      <c r="M1093" s="11">
        <v>192</v>
      </c>
      <c r="N1093" s="11">
        <v>1</v>
      </c>
      <c r="O1093" s="21">
        <f t="shared" si="965"/>
        <v>0.125041534971747</v>
      </c>
      <c r="P1093" s="43">
        <f t="shared" si="959"/>
        <v>1.2069450577131404E-2</v>
      </c>
      <c r="Q1093" s="141">
        <f t="shared" si="966"/>
        <v>174</v>
      </c>
      <c r="R1093" s="43">
        <f t="shared" si="967"/>
        <v>0.96753069923730539</v>
      </c>
      <c r="S1093" s="11">
        <f t="shared" si="968"/>
        <v>18</v>
      </c>
    </row>
    <row r="1094" spans="2:19" x14ac:dyDescent="0.25">
      <c r="B1094" s="16"/>
      <c r="C1094" s="11"/>
      <c r="D1094" s="10"/>
      <c r="E1094" s="10"/>
      <c r="F1094" s="3"/>
      <c r="G1094" s="8"/>
      <c r="H1094" s="24"/>
      <c r="I1094" s="10"/>
      <c r="J1094" s="41"/>
      <c r="K1094" s="10"/>
      <c r="M1094" s="11"/>
      <c r="N1094" s="11"/>
      <c r="O1094" s="21"/>
      <c r="P1094" s="43"/>
      <c r="Q1094" s="11"/>
      <c r="R1094" s="43"/>
      <c r="S1094" s="11"/>
    </row>
    <row r="1095" spans="2:19" x14ac:dyDescent="0.25">
      <c r="B1095" t="s">
        <v>68</v>
      </c>
      <c r="C1095" s="40" t="s">
        <v>9</v>
      </c>
      <c r="D1095" s="40">
        <v>16</v>
      </c>
      <c r="E1095" s="44" t="s">
        <v>26</v>
      </c>
      <c r="F1095" s="44" t="s">
        <v>39</v>
      </c>
      <c r="G1095" s="44" t="s">
        <v>27</v>
      </c>
      <c r="H1095" s="44" t="s">
        <v>28</v>
      </c>
      <c r="I1095" s="44" t="s">
        <v>29</v>
      </c>
      <c r="J1095" s="44" t="s">
        <v>30</v>
      </c>
      <c r="K1095" s="42" t="s">
        <v>31</v>
      </c>
      <c r="M1095" s="42" t="s">
        <v>32</v>
      </c>
      <c r="N1095" s="42" t="s">
        <v>33</v>
      </c>
      <c r="O1095" s="42" t="s">
        <v>34</v>
      </c>
      <c r="P1095" s="42" t="s">
        <v>35</v>
      </c>
      <c r="Q1095" s="42" t="s">
        <v>36</v>
      </c>
      <c r="R1095" s="42" t="s">
        <v>37</v>
      </c>
      <c r="S1095" s="42" t="s">
        <v>38</v>
      </c>
    </row>
    <row r="1096" spans="2:19" x14ac:dyDescent="0.25">
      <c r="B1096" s="16">
        <v>3</v>
      </c>
      <c r="C1096" s="11" t="s">
        <v>12</v>
      </c>
      <c r="D1096" s="139"/>
      <c r="E1096" s="10">
        <f>D1074*R1096</f>
        <v>0</v>
      </c>
      <c r="F1096" s="134">
        <f>$F$4-$E$4</f>
        <v>1.1964979013704136E-2</v>
      </c>
      <c r="G1096" s="8">
        <f>IFERROR(VLOOKUP(B1096,EFA!$AC$2:$AD$7,2,0),EFA!$AD$8)</f>
        <v>1.0316769748200696</v>
      </c>
      <c r="H1096" s="24">
        <f>LGD!$D$3</f>
        <v>0</v>
      </c>
      <c r="I1096" s="10">
        <f>E1096*F1096*G1096*H1096</f>
        <v>0</v>
      </c>
      <c r="J1096" s="41">
        <f>1/((1+($O$16/12))^(M1096-Q1096))</f>
        <v>0.73272385708971499</v>
      </c>
      <c r="K1096" s="274">
        <f>I1096*J1096</f>
        <v>0</v>
      </c>
      <c r="M1096" s="11">
        <v>192</v>
      </c>
      <c r="N1096" s="11">
        <v>1</v>
      </c>
      <c r="O1096" s="21">
        <f>$O$16</f>
        <v>0.125041534971747</v>
      </c>
      <c r="P1096" s="43">
        <f t="shared" ref="P1096:P1104" si="969">PMT(O1096/12,M1096,-N1096,0,0)</f>
        <v>1.2069450577131404E-2</v>
      </c>
      <c r="Q1096" s="141">
        <f>M1096-S1096</f>
        <v>162</v>
      </c>
      <c r="R1096" s="43">
        <f>PV(O1096/12,Q1096,-P1096,0,0)</f>
        <v>0.94226323595926786</v>
      </c>
      <c r="S1096" s="11">
        <f>12+12+6</f>
        <v>30</v>
      </c>
    </row>
    <row r="1097" spans="2:19" x14ac:dyDescent="0.25">
      <c r="B1097" s="16">
        <v>3</v>
      </c>
      <c r="C1097" s="11" t="s">
        <v>13</v>
      </c>
      <c r="D1097" s="139"/>
      <c r="E1097" s="10">
        <f t="shared" ref="E1097:E1104" si="970">D1075*R1097</f>
        <v>0</v>
      </c>
      <c r="F1097" s="134">
        <f t="shared" ref="F1097:F1104" si="971">$F$4-$E$4</f>
        <v>1.1964979013704136E-2</v>
      </c>
      <c r="G1097" s="8">
        <f>IFERROR(VLOOKUP(B1097,EFA!$AC$2:$AD$7,2,0),EFA!$AD$8)</f>
        <v>1.0316769748200696</v>
      </c>
      <c r="H1097" s="24">
        <f>LGD!$D$4</f>
        <v>0.6</v>
      </c>
      <c r="I1097" s="10">
        <f t="shared" ref="I1097:I1104" si="972">E1097*F1097*G1097*H1097</f>
        <v>0</v>
      </c>
      <c r="J1097" s="41">
        <f t="shared" ref="J1097:J1104" si="973">1/((1+($O$16/12))^(M1097-Q1097))</f>
        <v>0.73272385708971499</v>
      </c>
      <c r="K1097" s="274">
        <f t="shared" ref="K1097:K1104" si="974">I1097*J1097</f>
        <v>0</v>
      </c>
      <c r="M1097" s="11">
        <v>192</v>
      </c>
      <c r="N1097" s="11">
        <v>1</v>
      </c>
      <c r="O1097" s="21">
        <f t="shared" ref="O1097:O1104" si="975">$O$16</f>
        <v>0.125041534971747</v>
      </c>
      <c r="P1097" s="43">
        <f t="shared" si="969"/>
        <v>1.2069450577131404E-2</v>
      </c>
      <c r="Q1097" s="141">
        <f t="shared" ref="Q1097:Q1104" si="976">M1097-S1097</f>
        <v>162</v>
      </c>
      <c r="R1097" s="43">
        <f t="shared" ref="R1097:R1104" si="977">PV(O1097/12,Q1097,-P1097,0,0)</f>
        <v>0.94226323595926786</v>
      </c>
      <c r="S1097" s="11">
        <f t="shared" ref="S1097:S1104" si="978">12+12+6</f>
        <v>30</v>
      </c>
    </row>
    <row r="1098" spans="2:19" x14ac:dyDescent="0.25">
      <c r="B1098" s="16">
        <v>3</v>
      </c>
      <c r="C1098" s="11" t="s">
        <v>14</v>
      </c>
      <c r="D1098" s="139"/>
      <c r="E1098" s="10">
        <f t="shared" si="970"/>
        <v>0</v>
      </c>
      <c r="F1098" s="134">
        <f t="shared" si="971"/>
        <v>1.1964979013704136E-2</v>
      </c>
      <c r="G1098" s="8">
        <f>IFERROR(VLOOKUP(B1098,EFA!$AC$2:$AD$7,2,0),EFA!$AD$8)</f>
        <v>1.0316769748200696</v>
      </c>
      <c r="H1098" s="24">
        <f>LGD!$D$5</f>
        <v>0.10763423667737435</v>
      </c>
      <c r="I1098" s="10">
        <f t="shared" si="972"/>
        <v>0</v>
      </c>
      <c r="J1098" s="41">
        <f t="shared" si="973"/>
        <v>0.73272385708971499</v>
      </c>
      <c r="K1098" s="274">
        <f t="shared" si="974"/>
        <v>0</v>
      </c>
      <c r="M1098" s="11">
        <v>192</v>
      </c>
      <c r="N1098" s="11">
        <v>1</v>
      </c>
      <c r="O1098" s="21">
        <f t="shared" si="975"/>
        <v>0.125041534971747</v>
      </c>
      <c r="P1098" s="43">
        <f t="shared" si="969"/>
        <v>1.2069450577131404E-2</v>
      </c>
      <c r="Q1098" s="141">
        <f t="shared" si="976"/>
        <v>162</v>
      </c>
      <c r="R1098" s="43">
        <f t="shared" si="977"/>
        <v>0.94226323595926786</v>
      </c>
      <c r="S1098" s="11">
        <f t="shared" si="978"/>
        <v>30</v>
      </c>
    </row>
    <row r="1099" spans="2:19" x14ac:dyDescent="0.25">
      <c r="B1099" s="16">
        <v>3</v>
      </c>
      <c r="C1099" s="11" t="s">
        <v>15</v>
      </c>
      <c r="D1099" s="139"/>
      <c r="E1099" s="10">
        <f t="shared" si="970"/>
        <v>0</v>
      </c>
      <c r="F1099" s="134">
        <f t="shared" si="971"/>
        <v>1.1964979013704136E-2</v>
      </c>
      <c r="G1099" s="8">
        <f>IFERROR(VLOOKUP(B1099,EFA!$AC$2:$AD$7,2,0),EFA!$AD$8)</f>
        <v>1.0316769748200696</v>
      </c>
      <c r="H1099" s="24">
        <f>LGD!$D$6</f>
        <v>0.31756987991080204</v>
      </c>
      <c r="I1099" s="10">
        <f t="shared" si="972"/>
        <v>0</v>
      </c>
      <c r="J1099" s="41">
        <f t="shared" si="973"/>
        <v>0.73272385708971499</v>
      </c>
      <c r="K1099" s="274">
        <f t="shared" si="974"/>
        <v>0</v>
      </c>
      <c r="M1099" s="11">
        <v>192</v>
      </c>
      <c r="N1099" s="11">
        <v>1</v>
      </c>
      <c r="O1099" s="21">
        <f t="shared" si="975"/>
        <v>0.125041534971747</v>
      </c>
      <c r="P1099" s="43">
        <f t="shared" si="969"/>
        <v>1.2069450577131404E-2</v>
      </c>
      <c r="Q1099" s="141">
        <f t="shared" si="976"/>
        <v>162</v>
      </c>
      <c r="R1099" s="43">
        <f t="shared" si="977"/>
        <v>0.94226323595926786</v>
      </c>
      <c r="S1099" s="11">
        <f t="shared" si="978"/>
        <v>30</v>
      </c>
    </row>
    <row r="1100" spans="2:19" x14ac:dyDescent="0.25">
      <c r="B1100" s="16">
        <v>3</v>
      </c>
      <c r="C1100" s="11" t="s">
        <v>16</v>
      </c>
      <c r="D1100" s="139"/>
      <c r="E1100" s="10">
        <f t="shared" si="970"/>
        <v>0</v>
      </c>
      <c r="F1100" s="134">
        <f t="shared" si="971"/>
        <v>1.1964979013704136E-2</v>
      </c>
      <c r="G1100" s="8">
        <f>IFERROR(VLOOKUP(B1100,EFA!$AC$2:$AD$7,2,0),EFA!$AD$8)</f>
        <v>1.0316769748200696</v>
      </c>
      <c r="H1100" s="24">
        <f>LGD!$D$7</f>
        <v>0.35327139683478781</v>
      </c>
      <c r="I1100" s="10">
        <f t="shared" si="972"/>
        <v>0</v>
      </c>
      <c r="J1100" s="41">
        <f t="shared" si="973"/>
        <v>0.73272385708971499</v>
      </c>
      <c r="K1100" s="274">
        <f t="shared" si="974"/>
        <v>0</v>
      </c>
      <c r="M1100" s="11">
        <v>192</v>
      </c>
      <c r="N1100" s="11">
        <v>1</v>
      </c>
      <c r="O1100" s="21">
        <f t="shared" si="975"/>
        <v>0.125041534971747</v>
      </c>
      <c r="P1100" s="43">
        <f t="shared" si="969"/>
        <v>1.2069450577131404E-2</v>
      </c>
      <c r="Q1100" s="141">
        <f t="shared" si="976"/>
        <v>162</v>
      </c>
      <c r="R1100" s="43">
        <f t="shared" si="977"/>
        <v>0.94226323595926786</v>
      </c>
      <c r="S1100" s="11">
        <f t="shared" si="978"/>
        <v>30</v>
      </c>
    </row>
    <row r="1101" spans="2:19" x14ac:dyDescent="0.25">
      <c r="B1101" s="16">
        <v>3</v>
      </c>
      <c r="C1101" s="11" t="s">
        <v>17</v>
      </c>
      <c r="D1101" s="139"/>
      <c r="E1101" s="10">
        <f t="shared" si="970"/>
        <v>0</v>
      </c>
      <c r="F1101" s="134">
        <f t="shared" si="971"/>
        <v>1.1964979013704136E-2</v>
      </c>
      <c r="G1101" s="8">
        <f>IFERROR(VLOOKUP(B1101,EFA!$AC$2:$AD$7,2,0),EFA!$AD$8)</f>
        <v>1.0316769748200696</v>
      </c>
      <c r="H1101" s="24">
        <f>LGD!$D$8</f>
        <v>4.6364209605119888E-2</v>
      </c>
      <c r="I1101" s="10">
        <f t="shared" si="972"/>
        <v>0</v>
      </c>
      <c r="J1101" s="41">
        <f t="shared" si="973"/>
        <v>0.73272385708971499</v>
      </c>
      <c r="K1101" s="274">
        <f t="shared" si="974"/>
        <v>0</v>
      </c>
      <c r="M1101" s="11">
        <v>192</v>
      </c>
      <c r="N1101" s="11">
        <v>1</v>
      </c>
      <c r="O1101" s="21">
        <f t="shared" si="975"/>
        <v>0.125041534971747</v>
      </c>
      <c r="P1101" s="43">
        <f t="shared" si="969"/>
        <v>1.2069450577131404E-2</v>
      </c>
      <c r="Q1101" s="141">
        <f t="shared" si="976"/>
        <v>162</v>
      </c>
      <c r="R1101" s="43">
        <f t="shared" si="977"/>
        <v>0.94226323595926786</v>
      </c>
      <c r="S1101" s="11">
        <f t="shared" si="978"/>
        <v>30</v>
      </c>
    </row>
    <row r="1102" spans="2:19" x14ac:dyDescent="0.25">
      <c r="B1102" s="16">
        <v>3</v>
      </c>
      <c r="C1102" s="11" t="s">
        <v>18</v>
      </c>
      <c r="D1102" s="139"/>
      <c r="E1102" s="10" t="e">
        <f t="shared" si="970"/>
        <v>#N/A</v>
      </c>
      <c r="F1102" s="134">
        <f t="shared" si="971"/>
        <v>1.1964979013704136E-2</v>
      </c>
      <c r="G1102" s="8">
        <f>IFERROR(VLOOKUP(B1102,EFA!$AC$2:$AD$7,2,0),EFA!$AD$8)</f>
        <v>1.0316769748200696</v>
      </c>
      <c r="H1102" s="24">
        <f>LGD!$D$9</f>
        <v>0.5</v>
      </c>
      <c r="I1102" s="10" t="e">
        <f t="shared" si="972"/>
        <v>#N/A</v>
      </c>
      <c r="J1102" s="41">
        <f t="shared" si="973"/>
        <v>0.73272385708971499</v>
      </c>
      <c r="K1102" s="274" t="e">
        <f t="shared" si="974"/>
        <v>#N/A</v>
      </c>
      <c r="M1102" s="11">
        <v>192</v>
      </c>
      <c r="N1102" s="11">
        <v>1</v>
      </c>
      <c r="O1102" s="21">
        <f t="shared" si="975"/>
        <v>0.125041534971747</v>
      </c>
      <c r="P1102" s="43">
        <f t="shared" si="969"/>
        <v>1.2069450577131404E-2</v>
      </c>
      <c r="Q1102" s="141">
        <f t="shared" si="976"/>
        <v>162</v>
      </c>
      <c r="R1102" s="43">
        <f t="shared" si="977"/>
        <v>0.94226323595926786</v>
      </c>
      <c r="S1102" s="11">
        <f t="shared" si="978"/>
        <v>30</v>
      </c>
    </row>
    <row r="1103" spans="2:19" x14ac:dyDescent="0.25">
      <c r="B1103" s="16">
        <v>3</v>
      </c>
      <c r="C1103" s="11" t="s">
        <v>19</v>
      </c>
      <c r="D1103" s="139"/>
      <c r="E1103" s="10">
        <f t="shared" si="970"/>
        <v>0</v>
      </c>
      <c r="F1103" s="134">
        <f t="shared" si="971"/>
        <v>1.1964979013704136E-2</v>
      </c>
      <c r="G1103" s="8">
        <f>IFERROR(VLOOKUP(B1103,EFA!$AC$2:$AD$7,2,0),EFA!$AD$8)</f>
        <v>1.0316769748200696</v>
      </c>
      <c r="H1103" s="24">
        <f>LGD!$D$10</f>
        <v>0.4</v>
      </c>
      <c r="I1103" s="10">
        <f t="shared" si="972"/>
        <v>0</v>
      </c>
      <c r="J1103" s="41">
        <f t="shared" si="973"/>
        <v>0.73272385708971499</v>
      </c>
      <c r="K1103" s="274">
        <f t="shared" si="974"/>
        <v>0</v>
      </c>
      <c r="M1103" s="11">
        <v>192</v>
      </c>
      <c r="N1103" s="11">
        <v>1</v>
      </c>
      <c r="O1103" s="21">
        <f t="shared" si="975"/>
        <v>0.125041534971747</v>
      </c>
      <c r="P1103" s="43">
        <f t="shared" si="969"/>
        <v>1.2069450577131404E-2</v>
      </c>
      <c r="Q1103" s="141">
        <f t="shared" si="976"/>
        <v>162</v>
      </c>
      <c r="R1103" s="43">
        <f t="shared" si="977"/>
        <v>0.94226323595926786</v>
      </c>
      <c r="S1103" s="11">
        <f t="shared" si="978"/>
        <v>30</v>
      </c>
    </row>
    <row r="1104" spans="2:19" x14ac:dyDescent="0.25">
      <c r="B1104" s="16">
        <v>3</v>
      </c>
      <c r="C1104" s="11" t="s">
        <v>20</v>
      </c>
      <c r="D1104" s="139"/>
      <c r="E1104" s="10">
        <f t="shared" si="970"/>
        <v>0</v>
      </c>
      <c r="F1104" s="134">
        <f t="shared" si="971"/>
        <v>1.1964979013704136E-2</v>
      </c>
      <c r="G1104" s="8">
        <f>IFERROR(VLOOKUP(B1104,EFA!$AC$2:$AD$7,2,0),EFA!$AD$8)</f>
        <v>1.0316769748200696</v>
      </c>
      <c r="H1104" s="24">
        <f>LGD!$D$11</f>
        <v>0.6</v>
      </c>
      <c r="I1104" s="10">
        <f t="shared" si="972"/>
        <v>0</v>
      </c>
      <c r="J1104" s="41">
        <f t="shared" si="973"/>
        <v>0.73272385708971499</v>
      </c>
      <c r="K1104" s="274">
        <f t="shared" si="974"/>
        <v>0</v>
      </c>
      <c r="M1104" s="11">
        <v>192</v>
      </c>
      <c r="N1104" s="11">
        <v>1</v>
      </c>
      <c r="O1104" s="21">
        <f t="shared" si="975"/>
        <v>0.125041534971747</v>
      </c>
      <c r="P1104" s="43">
        <f t="shared" si="969"/>
        <v>1.2069450577131404E-2</v>
      </c>
      <c r="Q1104" s="141">
        <f t="shared" si="976"/>
        <v>162</v>
      </c>
      <c r="R1104" s="43">
        <f t="shared" si="977"/>
        <v>0.94226323595926786</v>
      </c>
      <c r="S1104" s="11">
        <f t="shared" si="978"/>
        <v>30</v>
      </c>
    </row>
    <row r="1105" spans="2:19" x14ac:dyDescent="0.25">
      <c r="B1105" s="16"/>
      <c r="C1105" s="83"/>
      <c r="D1105" s="84"/>
      <c r="E1105" s="84"/>
      <c r="F1105" s="85"/>
      <c r="G1105" s="86"/>
      <c r="H1105" s="87"/>
      <c r="I1105" s="84"/>
      <c r="J1105" s="88"/>
      <c r="K1105" s="84"/>
      <c r="M1105" s="68"/>
      <c r="N1105" s="68"/>
      <c r="O1105" s="89"/>
      <c r="P1105" s="90"/>
      <c r="Q1105" s="68"/>
      <c r="R1105" s="90"/>
      <c r="S1105" s="68"/>
    </row>
    <row r="1106" spans="2:19" x14ac:dyDescent="0.25">
      <c r="B1106" t="s">
        <v>68</v>
      </c>
      <c r="C1106" s="40" t="s">
        <v>9</v>
      </c>
      <c r="D1106" s="40">
        <v>16</v>
      </c>
      <c r="E1106" s="44" t="s">
        <v>26</v>
      </c>
      <c r="F1106" s="44" t="s">
        <v>39</v>
      </c>
      <c r="G1106" s="44" t="s">
        <v>27</v>
      </c>
      <c r="H1106" s="44" t="s">
        <v>28</v>
      </c>
      <c r="I1106" s="44" t="s">
        <v>29</v>
      </c>
      <c r="J1106" s="44" t="s">
        <v>30</v>
      </c>
      <c r="K1106" s="42" t="s">
        <v>31</v>
      </c>
      <c r="M1106" s="42" t="s">
        <v>32</v>
      </c>
      <c r="N1106" s="42" t="s">
        <v>33</v>
      </c>
      <c r="O1106" s="42" t="s">
        <v>34</v>
      </c>
      <c r="P1106" s="42" t="s">
        <v>35</v>
      </c>
      <c r="Q1106" s="42" t="s">
        <v>36</v>
      </c>
      <c r="R1106" s="42" t="s">
        <v>37</v>
      </c>
      <c r="S1106" s="42" t="s">
        <v>38</v>
      </c>
    </row>
    <row r="1107" spans="2:19" x14ac:dyDescent="0.25">
      <c r="B1107" s="16">
        <v>4</v>
      </c>
      <c r="C1107" s="11" t="s">
        <v>12</v>
      </c>
      <c r="D1107" s="139"/>
      <c r="E1107" s="10">
        <f>D1074*R1107</f>
        <v>0</v>
      </c>
      <c r="F1107" s="134">
        <f>$G$4-$F$4</f>
        <v>6.8409795166940318E-3</v>
      </c>
      <c r="G1107" s="8">
        <f>IFERROR(VLOOKUP(B1107,EFA!$AC$2:$AD$7,2,0),EFA!$AD$8)</f>
        <v>1.0241967921812636</v>
      </c>
      <c r="H1107" s="24">
        <f>LGD!$D$3</f>
        <v>0</v>
      </c>
      <c r="I1107" s="10">
        <f>E1107*F1107*G1107*H1107</f>
        <v>0</v>
      </c>
      <c r="J1107" s="41">
        <f>1/((1+($O$16/12))^(M1107-Q1107))</f>
        <v>0.64701815217486369</v>
      </c>
      <c r="K1107" s="274">
        <f>I1107*J1107</f>
        <v>0</v>
      </c>
      <c r="M1107" s="11">
        <v>192</v>
      </c>
      <c r="N1107" s="11">
        <v>1</v>
      </c>
      <c r="O1107" s="21">
        <f>$O$16</f>
        <v>0.125041534971747</v>
      </c>
      <c r="P1107" s="43">
        <f t="shared" ref="P1107:P1115" si="979">PMT(O1107/12,M1107,-N1107,0,0)</f>
        <v>1.2069450577131404E-2</v>
      </c>
      <c r="Q1107" s="141">
        <f>M1107-S1107</f>
        <v>150</v>
      </c>
      <c r="R1107" s="43">
        <f>PV(O1107/12,Q1107,-P1107,0,0)</f>
        <v>0.91364877886911688</v>
      </c>
      <c r="S1107" s="11">
        <f>12+12+12+6</f>
        <v>42</v>
      </c>
    </row>
    <row r="1108" spans="2:19" x14ac:dyDescent="0.25">
      <c r="B1108" s="16">
        <v>4</v>
      </c>
      <c r="C1108" s="11" t="s">
        <v>13</v>
      </c>
      <c r="D1108" s="139"/>
      <c r="E1108" s="10">
        <f t="shared" ref="E1108:E1115" si="980">D1075*R1108</f>
        <v>0</v>
      </c>
      <c r="F1108" s="134">
        <f t="shared" ref="F1108:F1115" si="981">$G$4-$F$4</f>
        <v>6.8409795166940318E-3</v>
      </c>
      <c r="G1108" s="8">
        <f>IFERROR(VLOOKUP(B1108,EFA!$AC$2:$AD$7,2,0),EFA!$AD$8)</f>
        <v>1.0241967921812636</v>
      </c>
      <c r="H1108" s="24">
        <f>LGD!$D$4</f>
        <v>0.6</v>
      </c>
      <c r="I1108" s="10">
        <f t="shared" ref="I1108:I1115" si="982">E1108*F1108*G1108*H1108</f>
        <v>0</v>
      </c>
      <c r="J1108" s="41">
        <f t="shared" ref="J1108:J1115" si="983">1/((1+($O$16/12))^(M1108-Q1108))</f>
        <v>0.64701815217486369</v>
      </c>
      <c r="K1108" s="274">
        <f t="shared" ref="K1108:K1115" si="984">I1108*J1108</f>
        <v>0</v>
      </c>
      <c r="M1108" s="11">
        <v>192</v>
      </c>
      <c r="N1108" s="11">
        <v>1</v>
      </c>
      <c r="O1108" s="21">
        <f t="shared" ref="O1108:O1115" si="985">$O$16</f>
        <v>0.125041534971747</v>
      </c>
      <c r="P1108" s="43">
        <f t="shared" si="979"/>
        <v>1.2069450577131404E-2</v>
      </c>
      <c r="Q1108" s="141">
        <f t="shared" ref="Q1108:Q1115" si="986">M1108-S1108</f>
        <v>150</v>
      </c>
      <c r="R1108" s="43">
        <f t="shared" ref="R1108:R1115" si="987">PV(O1108/12,Q1108,-P1108,0,0)</f>
        <v>0.91364877886911688</v>
      </c>
      <c r="S1108" s="11">
        <f t="shared" ref="S1108:S1115" si="988">12+12+12+6</f>
        <v>42</v>
      </c>
    </row>
    <row r="1109" spans="2:19" x14ac:dyDescent="0.25">
      <c r="B1109" s="16">
        <v>4</v>
      </c>
      <c r="C1109" s="11" t="s">
        <v>14</v>
      </c>
      <c r="D1109" s="139"/>
      <c r="E1109" s="10">
        <f t="shared" si="980"/>
        <v>0</v>
      </c>
      <c r="F1109" s="134">
        <f t="shared" si="981"/>
        <v>6.8409795166940318E-3</v>
      </c>
      <c r="G1109" s="8">
        <f>IFERROR(VLOOKUP(B1109,EFA!$AC$2:$AD$7,2,0),EFA!$AD$8)</f>
        <v>1.0241967921812636</v>
      </c>
      <c r="H1109" s="24">
        <f>LGD!$D$5</f>
        <v>0.10763423667737435</v>
      </c>
      <c r="I1109" s="10">
        <f t="shared" si="982"/>
        <v>0</v>
      </c>
      <c r="J1109" s="41">
        <f t="shared" si="983"/>
        <v>0.64701815217486369</v>
      </c>
      <c r="K1109" s="274">
        <f t="shared" si="984"/>
        <v>0</v>
      </c>
      <c r="M1109" s="11">
        <v>192</v>
      </c>
      <c r="N1109" s="11">
        <v>1</v>
      </c>
      <c r="O1109" s="21">
        <f t="shared" si="985"/>
        <v>0.125041534971747</v>
      </c>
      <c r="P1109" s="43">
        <f t="shared" si="979"/>
        <v>1.2069450577131404E-2</v>
      </c>
      <c r="Q1109" s="141">
        <f t="shared" si="986"/>
        <v>150</v>
      </c>
      <c r="R1109" s="43">
        <f t="shared" si="987"/>
        <v>0.91364877886911688</v>
      </c>
      <c r="S1109" s="11">
        <f t="shared" si="988"/>
        <v>42</v>
      </c>
    </row>
    <row r="1110" spans="2:19" x14ac:dyDescent="0.25">
      <c r="B1110" s="16">
        <v>4</v>
      </c>
      <c r="C1110" s="11" t="s">
        <v>15</v>
      </c>
      <c r="D1110" s="139"/>
      <c r="E1110" s="10">
        <f t="shared" si="980"/>
        <v>0</v>
      </c>
      <c r="F1110" s="134">
        <f t="shared" si="981"/>
        <v>6.8409795166940318E-3</v>
      </c>
      <c r="G1110" s="8">
        <f>IFERROR(VLOOKUP(B1110,EFA!$AC$2:$AD$7,2,0),EFA!$AD$8)</f>
        <v>1.0241967921812636</v>
      </c>
      <c r="H1110" s="24">
        <f>LGD!$D$6</f>
        <v>0.31756987991080204</v>
      </c>
      <c r="I1110" s="10">
        <f t="shared" si="982"/>
        <v>0</v>
      </c>
      <c r="J1110" s="41">
        <f t="shared" si="983"/>
        <v>0.64701815217486369</v>
      </c>
      <c r="K1110" s="274">
        <f t="shared" si="984"/>
        <v>0</v>
      </c>
      <c r="M1110" s="11">
        <v>192</v>
      </c>
      <c r="N1110" s="11">
        <v>1</v>
      </c>
      <c r="O1110" s="21">
        <f t="shared" si="985"/>
        <v>0.125041534971747</v>
      </c>
      <c r="P1110" s="43">
        <f t="shared" si="979"/>
        <v>1.2069450577131404E-2</v>
      </c>
      <c r="Q1110" s="141">
        <f t="shared" si="986"/>
        <v>150</v>
      </c>
      <c r="R1110" s="43">
        <f t="shared" si="987"/>
        <v>0.91364877886911688</v>
      </c>
      <c r="S1110" s="11">
        <f t="shared" si="988"/>
        <v>42</v>
      </c>
    </row>
    <row r="1111" spans="2:19" x14ac:dyDescent="0.25">
      <c r="B1111" s="16">
        <v>4</v>
      </c>
      <c r="C1111" s="11" t="s">
        <v>16</v>
      </c>
      <c r="D1111" s="139"/>
      <c r="E1111" s="10">
        <f t="shared" si="980"/>
        <v>0</v>
      </c>
      <c r="F1111" s="134">
        <f t="shared" si="981"/>
        <v>6.8409795166940318E-3</v>
      </c>
      <c r="G1111" s="8">
        <f>IFERROR(VLOOKUP(B1111,EFA!$AC$2:$AD$7,2,0),EFA!$AD$8)</f>
        <v>1.0241967921812636</v>
      </c>
      <c r="H1111" s="24">
        <f>LGD!$D$7</f>
        <v>0.35327139683478781</v>
      </c>
      <c r="I1111" s="10">
        <f t="shared" si="982"/>
        <v>0</v>
      </c>
      <c r="J1111" s="41">
        <f t="shared" si="983"/>
        <v>0.64701815217486369</v>
      </c>
      <c r="K1111" s="274">
        <f t="shared" si="984"/>
        <v>0</v>
      </c>
      <c r="M1111" s="11">
        <v>192</v>
      </c>
      <c r="N1111" s="11">
        <v>1</v>
      </c>
      <c r="O1111" s="21">
        <f t="shared" si="985"/>
        <v>0.125041534971747</v>
      </c>
      <c r="P1111" s="43">
        <f t="shared" si="979"/>
        <v>1.2069450577131404E-2</v>
      </c>
      <c r="Q1111" s="141">
        <f t="shared" si="986"/>
        <v>150</v>
      </c>
      <c r="R1111" s="43">
        <f t="shared" si="987"/>
        <v>0.91364877886911688</v>
      </c>
      <c r="S1111" s="11">
        <f t="shared" si="988"/>
        <v>42</v>
      </c>
    </row>
    <row r="1112" spans="2:19" x14ac:dyDescent="0.25">
      <c r="B1112" s="16">
        <v>4</v>
      </c>
      <c r="C1112" s="11" t="s">
        <v>17</v>
      </c>
      <c r="D1112" s="139"/>
      <c r="E1112" s="10">
        <f t="shared" si="980"/>
        <v>0</v>
      </c>
      <c r="F1112" s="134">
        <f t="shared" si="981"/>
        <v>6.8409795166940318E-3</v>
      </c>
      <c r="G1112" s="8">
        <f>IFERROR(VLOOKUP(B1112,EFA!$AC$2:$AD$7,2,0),EFA!$AD$8)</f>
        <v>1.0241967921812636</v>
      </c>
      <c r="H1112" s="24">
        <f>LGD!$D$8</f>
        <v>4.6364209605119888E-2</v>
      </c>
      <c r="I1112" s="10">
        <f t="shared" si="982"/>
        <v>0</v>
      </c>
      <c r="J1112" s="41">
        <f t="shared" si="983"/>
        <v>0.64701815217486369</v>
      </c>
      <c r="K1112" s="274">
        <f t="shared" si="984"/>
        <v>0</v>
      </c>
      <c r="M1112" s="11">
        <v>192</v>
      </c>
      <c r="N1112" s="11">
        <v>1</v>
      </c>
      <c r="O1112" s="21">
        <f t="shared" si="985"/>
        <v>0.125041534971747</v>
      </c>
      <c r="P1112" s="43">
        <f t="shared" si="979"/>
        <v>1.2069450577131404E-2</v>
      </c>
      <c r="Q1112" s="141">
        <f t="shared" si="986"/>
        <v>150</v>
      </c>
      <c r="R1112" s="43">
        <f t="shared" si="987"/>
        <v>0.91364877886911688</v>
      </c>
      <c r="S1112" s="11">
        <f t="shared" si="988"/>
        <v>42</v>
      </c>
    </row>
    <row r="1113" spans="2:19" x14ac:dyDescent="0.25">
      <c r="B1113" s="16">
        <v>4</v>
      </c>
      <c r="C1113" s="11" t="s">
        <v>18</v>
      </c>
      <c r="D1113" s="139"/>
      <c r="E1113" s="10" t="e">
        <f t="shared" si="980"/>
        <v>#N/A</v>
      </c>
      <c r="F1113" s="134">
        <f t="shared" si="981"/>
        <v>6.8409795166940318E-3</v>
      </c>
      <c r="G1113" s="8">
        <f>IFERROR(VLOOKUP(B1113,EFA!$AC$2:$AD$7,2,0),EFA!$AD$8)</f>
        <v>1.0241967921812636</v>
      </c>
      <c r="H1113" s="24">
        <f>LGD!$D$9</f>
        <v>0.5</v>
      </c>
      <c r="I1113" s="10" t="e">
        <f t="shared" si="982"/>
        <v>#N/A</v>
      </c>
      <c r="J1113" s="41">
        <f t="shared" si="983"/>
        <v>0.64701815217486369</v>
      </c>
      <c r="K1113" s="274" t="e">
        <f t="shared" si="984"/>
        <v>#N/A</v>
      </c>
      <c r="M1113" s="11">
        <v>192</v>
      </c>
      <c r="N1113" s="11">
        <v>1</v>
      </c>
      <c r="O1113" s="21">
        <f t="shared" si="985"/>
        <v>0.125041534971747</v>
      </c>
      <c r="P1113" s="43">
        <f t="shared" si="979"/>
        <v>1.2069450577131404E-2</v>
      </c>
      <c r="Q1113" s="141">
        <f t="shared" si="986"/>
        <v>150</v>
      </c>
      <c r="R1113" s="43">
        <f t="shared" si="987"/>
        <v>0.91364877886911688</v>
      </c>
      <c r="S1113" s="11">
        <f t="shared" si="988"/>
        <v>42</v>
      </c>
    </row>
    <row r="1114" spans="2:19" x14ac:dyDescent="0.25">
      <c r="B1114" s="16">
        <v>4</v>
      </c>
      <c r="C1114" s="11" t="s">
        <v>19</v>
      </c>
      <c r="D1114" s="139"/>
      <c r="E1114" s="10">
        <f t="shared" si="980"/>
        <v>0</v>
      </c>
      <c r="F1114" s="134">
        <f t="shared" si="981"/>
        <v>6.8409795166940318E-3</v>
      </c>
      <c r="G1114" s="8">
        <f>IFERROR(VLOOKUP(B1114,EFA!$AC$2:$AD$7,2,0),EFA!$AD$8)</f>
        <v>1.0241967921812636</v>
      </c>
      <c r="H1114" s="24">
        <f>LGD!$D$10</f>
        <v>0.4</v>
      </c>
      <c r="I1114" s="10">
        <f t="shared" si="982"/>
        <v>0</v>
      </c>
      <c r="J1114" s="41">
        <f t="shared" si="983"/>
        <v>0.64701815217486369</v>
      </c>
      <c r="K1114" s="274">
        <f t="shared" si="984"/>
        <v>0</v>
      </c>
      <c r="M1114" s="11">
        <v>192</v>
      </c>
      <c r="N1114" s="11">
        <v>1</v>
      </c>
      <c r="O1114" s="21">
        <f t="shared" si="985"/>
        <v>0.125041534971747</v>
      </c>
      <c r="P1114" s="43">
        <f t="shared" si="979"/>
        <v>1.2069450577131404E-2</v>
      </c>
      <c r="Q1114" s="141">
        <f t="shared" si="986"/>
        <v>150</v>
      </c>
      <c r="R1114" s="43">
        <f t="shared" si="987"/>
        <v>0.91364877886911688</v>
      </c>
      <c r="S1114" s="11">
        <f t="shared" si="988"/>
        <v>42</v>
      </c>
    </row>
    <row r="1115" spans="2:19" x14ac:dyDescent="0.25">
      <c r="B1115" s="16">
        <v>4</v>
      </c>
      <c r="C1115" s="11" t="s">
        <v>20</v>
      </c>
      <c r="D1115" s="139"/>
      <c r="E1115" s="10">
        <f t="shared" si="980"/>
        <v>0</v>
      </c>
      <c r="F1115" s="134">
        <f t="shared" si="981"/>
        <v>6.8409795166940318E-3</v>
      </c>
      <c r="G1115" s="8">
        <f>IFERROR(VLOOKUP(B1115,EFA!$AC$2:$AD$7,2,0),EFA!$AD$8)</f>
        <v>1.0241967921812636</v>
      </c>
      <c r="H1115" s="24">
        <f>LGD!$D$11</f>
        <v>0.6</v>
      </c>
      <c r="I1115" s="10">
        <f t="shared" si="982"/>
        <v>0</v>
      </c>
      <c r="J1115" s="41">
        <f t="shared" si="983"/>
        <v>0.64701815217486369</v>
      </c>
      <c r="K1115" s="274">
        <f t="shared" si="984"/>
        <v>0</v>
      </c>
      <c r="M1115" s="11">
        <v>192</v>
      </c>
      <c r="N1115" s="11">
        <v>1</v>
      </c>
      <c r="O1115" s="21">
        <f t="shared" si="985"/>
        <v>0.125041534971747</v>
      </c>
      <c r="P1115" s="43">
        <f t="shared" si="979"/>
        <v>1.2069450577131404E-2</v>
      </c>
      <c r="Q1115" s="141">
        <f t="shared" si="986"/>
        <v>150</v>
      </c>
      <c r="R1115" s="43">
        <f t="shared" si="987"/>
        <v>0.91364877886911688</v>
      </c>
      <c r="S1115" s="11">
        <f t="shared" si="988"/>
        <v>42</v>
      </c>
    </row>
    <row r="1116" spans="2:19" x14ac:dyDescent="0.25">
      <c r="B1116" s="16"/>
      <c r="C1116" s="83"/>
      <c r="D1116" s="84"/>
      <c r="E1116" s="84"/>
      <c r="F1116" s="85"/>
      <c r="G1116" s="86"/>
      <c r="H1116" s="87"/>
      <c r="I1116" s="84"/>
      <c r="J1116" s="88"/>
      <c r="K1116" s="84"/>
      <c r="M1116" s="68"/>
      <c r="N1116" s="68"/>
      <c r="O1116" s="89"/>
      <c r="P1116" s="90"/>
      <c r="Q1116" s="68"/>
      <c r="R1116" s="90"/>
      <c r="S1116" s="68"/>
    </row>
    <row r="1117" spans="2:19" x14ac:dyDescent="0.25">
      <c r="B1117" t="s">
        <v>68</v>
      </c>
      <c r="C1117" s="40" t="s">
        <v>9</v>
      </c>
      <c r="D1117" s="40">
        <v>16</v>
      </c>
      <c r="E1117" s="44" t="s">
        <v>26</v>
      </c>
      <c r="F1117" s="44" t="s">
        <v>39</v>
      </c>
      <c r="G1117" s="44" t="s">
        <v>27</v>
      </c>
      <c r="H1117" s="44" t="s">
        <v>28</v>
      </c>
      <c r="I1117" s="44" t="s">
        <v>29</v>
      </c>
      <c r="J1117" s="44" t="s">
        <v>30</v>
      </c>
      <c r="K1117" s="42" t="s">
        <v>31</v>
      </c>
      <c r="M1117" s="42" t="s">
        <v>32</v>
      </c>
      <c r="N1117" s="42" t="s">
        <v>33</v>
      </c>
      <c r="O1117" s="42" t="s">
        <v>34</v>
      </c>
      <c r="P1117" s="42" t="s">
        <v>35</v>
      </c>
      <c r="Q1117" s="42" t="s">
        <v>36</v>
      </c>
      <c r="R1117" s="42" t="s">
        <v>37</v>
      </c>
      <c r="S1117" s="42" t="s">
        <v>38</v>
      </c>
    </row>
    <row r="1118" spans="2:19" x14ac:dyDescent="0.25">
      <c r="B1118" s="16">
        <v>5</v>
      </c>
      <c r="C1118" s="11" t="s">
        <v>12</v>
      </c>
      <c r="D1118" s="139"/>
      <c r="E1118" s="10">
        <f>D1074*R1118</f>
        <v>0</v>
      </c>
      <c r="F1118" s="134">
        <f>$H$4-$G$4</f>
        <v>4.4953534263209305E-3</v>
      </c>
      <c r="G1118" s="8">
        <f>IFERROR(VLOOKUP(B1118,EFA!$AC$2:$AD$7,2,0),EFA!$AD$8)</f>
        <v>1.0319245803723991</v>
      </c>
      <c r="H1118" s="24">
        <f>LGD!$D$3</f>
        <v>0</v>
      </c>
      <c r="I1118" s="10">
        <f>E1118*F1118*G1118*H1118</f>
        <v>0</v>
      </c>
      <c r="J1118" s="41">
        <f>1/((1+($O$16/12))^(M1118-Q1118))</f>
        <v>0.57133732605149445</v>
      </c>
      <c r="K1118" s="274">
        <f>I1118*J1118</f>
        <v>0</v>
      </c>
      <c r="M1118" s="11">
        <v>192</v>
      </c>
      <c r="N1118" s="11">
        <v>1</v>
      </c>
      <c r="O1118" s="21">
        <f>$O$16</f>
        <v>0.125041534971747</v>
      </c>
      <c r="P1118" s="43">
        <f t="shared" ref="P1118:P1126" si="989">PMT(O1118/12,M1118,-N1118,0,0)</f>
        <v>1.2069450577131404E-2</v>
      </c>
      <c r="Q1118" s="141">
        <f>M1118-S1118</f>
        <v>138</v>
      </c>
      <c r="R1118" s="43">
        <f>PV(O1118/12,Q1118,-P1118,0,0)</f>
        <v>0.88124397647346919</v>
      </c>
      <c r="S1118" s="11">
        <f>12+12+12+12+6</f>
        <v>54</v>
      </c>
    </row>
    <row r="1119" spans="2:19" x14ac:dyDescent="0.25">
      <c r="B1119" s="16">
        <v>5</v>
      </c>
      <c r="C1119" s="11" t="s">
        <v>13</v>
      </c>
      <c r="D1119" s="139"/>
      <c r="E1119" s="10">
        <f t="shared" ref="E1119:E1126" si="990">D1075*R1119</f>
        <v>0</v>
      </c>
      <c r="F1119" s="134">
        <f t="shared" ref="F1119:F1126" si="991">$H$4-$G$4</f>
        <v>4.4953534263209305E-3</v>
      </c>
      <c r="G1119" s="8">
        <f>IFERROR(VLOOKUP(B1119,EFA!$AC$2:$AD$7,2,0),EFA!$AD$8)</f>
        <v>1.0319245803723991</v>
      </c>
      <c r="H1119" s="24">
        <f>LGD!$D$4</f>
        <v>0.6</v>
      </c>
      <c r="I1119" s="10">
        <f t="shared" ref="I1119:I1126" si="992">E1119*F1119*G1119*H1119</f>
        <v>0</v>
      </c>
      <c r="J1119" s="41">
        <f t="shared" ref="J1119:J1126" si="993">1/((1+($O$16/12))^(M1119-Q1119))</f>
        <v>0.57133732605149445</v>
      </c>
      <c r="K1119" s="274">
        <f t="shared" ref="K1119:K1126" si="994">I1119*J1119</f>
        <v>0</v>
      </c>
      <c r="M1119" s="11">
        <v>192</v>
      </c>
      <c r="N1119" s="11">
        <v>1</v>
      </c>
      <c r="O1119" s="21">
        <f t="shared" ref="O1119:O1126" si="995">$O$16</f>
        <v>0.125041534971747</v>
      </c>
      <c r="P1119" s="43">
        <f t="shared" si="989"/>
        <v>1.2069450577131404E-2</v>
      </c>
      <c r="Q1119" s="141">
        <f t="shared" ref="Q1119:Q1126" si="996">M1119-S1119</f>
        <v>138</v>
      </c>
      <c r="R1119" s="43">
        <f t="shared" ref="R1119:R1126" si="997">PV(O1119/12,Q1119,-P1119,0,0)</f>
        <v>0.88124397647346919</v>
      </c>
      <c r="S1119" s="11">
        <f t="shared" ref="S1119:S1126" si="998">12+12+12+12+6</f>
        <v>54</v>
      </c>
    </row>
    <row r="1120" spans="2:19" x14ac:dyDescent="0.25">
      <c r="B1120" s="16">
        <v>5</v>
      </c>
      <c r="C1120" s="11" t="s">
        <v>14</v>
      </c>
      <c r="D1120" s="139"/>
      <c r="E1120" s="10">
        <f t="shared" si="990"/>
        <v>0</v>
      </c>
      <c r="F1120" s="134">
        <f t="shared" si="991"/>
        <v>4.4953534263209305E-3</v>
      </c>
      <c r="G1120" s="8">
        <f>IFERROR(VLOOKUP(B1120,EFA!$AC$2:$AD$7,2,0),EFA!$AD$8)</f>
        <v>1.0319245803723991</v>
      </c>
      <c r="H1120" s="24">
        <f>LGD!$D$5</f>
        <v>0.10763423667737435</v>
      </c>
      <c r="I1120" s="10">
        <f t="shared" si="992"/>
        <v>0</v>
      </c>
      <c r="J1120" s="41">
        <f t="shared" si="993"/>
        <v>0.57133732605149445</v>
      </c>
      <c r="K1120" s="274">
        <f t="shared" si="994"/>
        <v>0</v>
      </c>
      <c r="M1120" s="11">
        <v>192</v>
      </c>
      <c r="N1120" s="11">
        <v>1</v>
      </c>
      <c r="O1120" s="21">
        <f t="shared" si="995"/>
        <v>0.125041534971747</v>
      </c>
      <c r="P1120" s="43">
        <f t="shared" si="989"/>
        <v>1.2069450577131404E-2</v>
      </c>
      <c r="Q1120" s="141">
        <f t="shared" si="996"/>
        <v>138</v>
      </c>
      <c r="R1120" s="43">
        <f t="shared" si="997"/>
        <v>0.88124397647346919</v>
      </c>
      <c r="S1120" s="11">
        <f t="shared" si="998"/>
        <v>54</v>
      </c>
    </row>
    <row r="1121" spans="2:19" x14ac:dyDescent="0.25">
      <c r="B1121" s="16">
        <v>5</v>
      </c>
      <c r="C1121" s="11" t="s">
        <v>15</v>
      </c>
      <c r="D1121" s="139"/>
      <c r="E1121" s="10">
        <f t="shared" si="990"/>
        <v>0</v>
      </c>
      <c r="F1121" s="134">
        <f t="shared" si="991"/>
        <v>4.4953534263209305E-3</v>
      </c>
      <c r="G1121" s="8">
        <f>IFERROR(VLOOKUP(B1121,EFA!$AC$2:$AD$7,2,0),EFA!$AD$8)</f>
        <v>1.0319245803723991</v>
      </c>
      <c r="H1121" s="24">
        <f>LGD!$D$6</f>
        <v>0.31756987991080204</v>
      </c>
      <c r="I1121" s="10">
        <f t="shared" si="992"/>
        <v>0</v>
      </c>
      <c r="J1121" s="41">
        <f t="shared" si="993"/>
        <v>0.57133732605149445</v>
      </c>
      <c r="K1121" s="274">
        <f t="shared" si="994"/>
        <v>0</v>
      </c>
      <c r="M1121" s="11">
        <v>192</v>
      </c>
      <c r="N1121" s="11">
        <v>1</v>
      </c>
      <c r="O1121" s="21">
        <f t="shared" si="995"/>
        <v>0.125041534971747</v>
      </c>
      <c r="P1121" s="43">
        <f t="shared" si="989"/>
        <v>1.2069450577131404E-2</v>
      </c>
      <c r="Q1121" s="141">
        <f t="shared" si="996"/>
        <v>138</v>
      </c>
      <c r="R1121" s="43">
        <f t="shared" si="997"/>
        <v>0.88124397647346919</v>
      </c>
      <c r="S1121" s="11">
        <f t="shared" si="998"/>
        <v>54</v>
      </c>
    </row>
    <row r="1122" spans="2:19" x14ac:dyDescent="0.25">
      <c r="B1122" s="16">
        <v>5</v>
      </c>
      <c r="C1122" s="11" t="s">
        <v>16</v>
      </c>
      <c r="D1122" s="139"/>
      <c r="E1122" s="10">
        <f t="shared" si="990"/>
        <v>0</v>
      </c>
      <c r="F1122" s="134">
        <f t="shared" si="991"/>
        <v>4.4953534263209305E-3</v>
      </c>
      <c r="G1122" s="8">
        <f>IFERROR(VLOOKUP(B1122,EFA!$AC$2:$AD$7,2,0),EFA!$AD$8)</f>
        <v>1.0319245803723991</v>
      </c>
      <c r="H1122" s="24">
        <f>LGD!$D$7</f>
        <v>0.35327139683478781</v>
      </c>
      <c r="I1122" s="10">
        <f t="shared" si="992"/>
        <v>0</v>
      </c>
      <c r="J1122" s="41">
        <f t="shared" si="993"/>
        <v>0.57133732605149445</v>
      </c>
      <c r="K1122" s="274">
        <f t="shared" si="994"/>
        <v>0</v>
      </c>
      <c r="M1122" s="11">
        <v>192</v>
      </c>
      <c r="N1122" s="11">
        <v>1</v>
      </c>
      <c r="O1122" s="21">
        <f t="shared" si="995"/>
        <v>0.125041534971747</v>
      </c>
      <c r="P1122" s="43">
        <f t="shared" si="989"/>
        <v>1.2069450577131404E-2</v>
      </c>
      <c r="Q1122" s="141">
        <f t="shared" si="996"/>
        <v>138</v>
      </c>
      <c r="R1122" s="43">
        <f t="shared" si="997"/>
        <v>0.88124397647346919</v>
      </c>
      <c r="S1122" s="11">
        <f t="shared" si="998"/>
        <v>54</v>
      </c>
    </row>
    <row r="1123" spans="2:19" x14ac:dyDescent="0.25">
      <c r="B1123" s="16">
        <v>5</v>
      </c>
      <c r="C1123" s="11" t="s">
        <v>17</v>
      </c>
      <c r="D1123" s="139"/>
      <c r="E1123" s="10">
        <f t="shared" si="990"/>
        <v>0</v>
      </c>
      <c r="F1123" s="134">
        <f t="shared" si="991"/>
        <v>4.4953534263209305E-3</v>
      </c>
      <c r="G1123" s="8">
        <f>IFERROR(VLOOKUP(B1123,EFA!$AC$2:$AD$7,2,0),EFA!$AD$8)</f>
        <v>1.0319245803723991</v>
      </c>
      <c r="H1123" s="24">
        <f>LGD!$D$8</f>
        <v>4.6364209605119888E-2</v>
      </c>
      <c r="I1123" s="10">
        <f t="shared" si="992"/>
        <v>0</v>
      </c>
      <c r="J1123" s="41">
        <f t="shared" si="993"/>
        <v>0.57133732605149445</v>
      </c>
      <c r="K1123" s="274">
        <f t="shared" si="994"/>
        <v>0</v>
      </c>
      <c r="M1123" s="11">
        <v>192</v>
      </c>
      <c r="N1123" s="11">
        <v>1</v>
      </c>
      <c r="O1123" s="21">
        <f t="shared" si="995"/>
        <v>0.125041534971747</v>
      </c>
      <c r="P1123" s="43">
        <f t="shared" si="989"/>
        <v>1.2069450577131404E-2</v>
      </c>
      <c r="Q1123" s="141">
        <f t="shared" si="996"/>
        <v>138</v>
      </c>
      <c r="R1123" s="43">
        <f t="shared" si="997"/>
        <v>0.88124397647346919</v>
      </c>
      <c r="S1123" s="11">
        <f t="shared" si="998"/>
        <v>54</v>
      </c>
    </row>
    <row r="1124" spans="2:19" x14ac:dyDescent="0.25">
      <c r="B1124" s="16">
        <v>5</v>
      </c>
      <c r="C1124" s="11" t="s">
        <v>18</v>
      </c>
      <c r="D1124" s="139"/>
      <c r="E1124" s="10" t="e">
        <f t="shared" si="990"/>
        <v>#N/A</v>
      </c>
      <c r="F1124" s="134">
        <f t="shared" si="991"/>
        <v>4.4953534263209305E-3</v>
      </c>
      <c r="G1124" s="8">
        <f>IFERROR(VLOOKUP(B1124,EFA!$AC$2:$AD$7,2,0),EFA!$AD$8)</f>
        <v>1.0319245803723991</v>
      </c>
      <c r="H1124" s="24">
        <f>LGD!$D$9</f>
        <v>0.5</v>
      </c>
      <c r="I1124" s="10" t="e">
        <f t="shared" si="992"/>
        <v>#N/A</v>
      </c>
      <c r="J1124" s="41">
        <f t="shared" si="993"/>
        <v>0.57133732605149445</v>
      </c>
      <c r="K1124" s="274" t="e">
        <f t="shared" si="994"/>
        <v>#N/A</v>
      </c>
      <c r="M1124" s="11">
        <v>192</v>
      </c>
      <c r="N1124" s="11">
        <v>1</v>
      </c>
      <c r="O1124" s="21">
        <f t="shared" si="995"/>
        <v>0.125041534971747</v>
      </c>
      <c r="P1124" s="43">
        <f t="shared" si="989"/>
        <v>1.2069450577131404E-2</v>
      </c>
      <c r="Q1124" s="141">
        <f t="shared" si="996"/>
        <v>138</v>
      </c>
      <c r="R1124" s="43">
        <f t="shared" si="997"/>
        <v>0.88124397647346919</v>
      </c>
      <c r="S1124" s="11">
        <f t="shared" si="998"/>
        <v>54</v>
      </c>
    </row>
    <row r="1125" spans="2:19" x14ac:dyDescent="0.25">
      <c r="B1125" s="16">
        <v>5</v>
      </c>
      <c r="C1125" s="11" t="s">
        <v>19</v>
      </c>
      <c r="D1125" s="139"/>
      <c r="E1125" s="10">
        <f t="shared" si="990"/>
        <v>0</v>
      </c>
      <c r="F1125" s="134">
        <f t="shared" si="991"/>
        <v>4.4953534263209305E-3</v>
      </c>
      <c r="G1125" s="8">
        <f>IFERROR(VLOOKUP(B1125,EFA!$AC$2:$AD$7,2,0),EFA!$AD$8)</f>
        <v>1.0319245803723991</v>
      </c>
      <c r="H1125" s="24">
        <f>LGD!$D$10</f>
        <v>0.4</v>
      </c>
      <c r="I1125" s="10">
        <f t="shared" si="992"/>
        <v>0</v>
      </c>
      <c r="J1125" s="41">
        <f t="shared" si="993"/>
        <v>0.57133732605149445</v>
      </c>
      <c r="K1125" s="274">
        <f t="shared" si="994"/>
        <v>0</v>
      </c>
      <c r="M1125" s="11">
        <v>192</v>
      </c>
      <c r="N1125" s="11">
        <v>1</v>
      </c>
      <c r="O1125" s="21">
        <f t="shared" si="995"/>
        <v>0.125041534971747</v>
      </c>
      <c r="P1125" s="43">
        <f t="shared" si="989"/>
        <v>1.2069450577131404E-2</v>
      </c>
      <c r="Q1125" s="141">
        <f t="shared" si="996"/>
        <v>138</v>
      </c>
      <c r="R1125" s="43">
        <f t="shared" si="997"/>
        <v>0.88124397647346919</v>
      </c>
      <c r="S1125" s="11">
        <f t="shared" si="998"/>
        <v>54</v>
      </c>
    </row>
    <row r="1126" spans="2:19" x14ac:dyDescent="0.25">
      <c r="B1126" s="16">
        <v>5</v>
      </c>
      <c r="C1126" s="11" t="s">
        <v>20</v>
      </c>
      <c r="D1126" s="139"/>
      <c r="E1126" s="10">
        <f t="shared" si="990"/>
        <v>0</v>
      </c>
      <c r="F1126" s="134">
        <f t="shared" si="991"/>
        <v>4.4953534263209305E-3</v>
      </c>
      <c r="G1126" s="8">
        <f>IFERROR(VLOOKUP(B1126,EFA!$AC$2:$AD$7,2,0),EFA!$AD$8)</f>
        <v>1.0319245803723991</v>
      </c>
      <c r="H1126" s="24">
        <f>LGD!$D$11</f>
        <v>0.6</v>
      </c>
      <c r="I1126" s="10">
        <f t="shared" si="992"/>
        <v>0</v>
      </c>
      <c r="J1126" s="41">
        <f t="shared" si="993"/>
        <v>0.57133732605149445</v>
      </c>
      <c r="K1126" s="274">
        <f t="shared" si="994"/>
        <v>0</v>
      </c>
      <c r="M1126" s="11">
        <v>192</v>
      </c>
      <c r="N1126" s="11">
        <v>1</v>
      </c>
      <c r="O1126" s="21">
        <f t="shared" si="995"/>
        <v>0.125041534971747</v>
      </c>
      <c r="P1126" s="43">
        <f t="shared" si="989"/>
        <v>1.2069450577131404E-2</v>
      </c>
      <c r="Q1126" s="141">
        <f t="shared" si="996"/>
        <v>138</v>
      </c>
      <c r="R1126" s="43">
        <f t="shared" si="997"/>
        <v>0.88124397647346919</v>
      </c>
      <c r="S1126" s="11">
        <f t="shared" si="998"/>
        <v>54</v>
      </c>
    </row>
    <row r="1127" spans="2:19" x14ac:dyDescent="0.25">
      <c r="B1127" s="16"/>
      <c r="C1127" s="83"/>
      <c r="D1127" s="84"/>
      <c r="E1127" s="84"/>
      <c r="F1127" s="85"/>
      <c r="G1127" s="86"/>
      <c r="H1127" s="87"/>
      <c r="I1127" s="84"/>
      <c r="J1127" s="88"/>
      <c r="K1127" s="84"/>
      <c r="M1127" s="68"/>
      <c r="N1127" s="68"/>
      <c r="O1127" s="89"/>
      <c r="P1127" s="90"/>
      <c r="Q1127" s="68"/>
      <c r="R1127" s="90"/>
      <c r="S1127" s="68"/>
    </row>
    <row r="1128" spans="2:19" x14ac:dyDescent="0.25">
      <c r="B1128" t="s">
        <v>68</v>
      </c>
      <c r="C1128" s="40" t="s">
        <v>9</v>
      </c>
      <c r="D1128" s="40">
        <v>16</v>
      </c>
      <c r="E1128" s="44" t="s">
        <v>26</v>
      </c>
      <c r="F1128" s="44" t="s">
        <v>39</v>
      </c>
      <c r="G1128" s="44" t="s">
        <v>27</v>
      </c>
      <c r="H1128" s="44" t="s">
        <v>28</v>
      </c>
      <c r="I1128" s="44" t="s">
        <v>29</v>
      </c>
      <c r="J1128" s="44" t="s">
        <v>30</v>
      </c>
      <c r="K1128" s="42" t="s">
        <v>31</v>
      </c>
      <c r="M1128" s="42" t="s">
        <v>32</v>
      </c>
      <c r="N1128" s="42" t="s">
        <v>33</v>
      </c>
      <c r="O1128" s="42" t="s">
        <v>34</v>
      </c>
      <c r="P1128" s="42" t="s">
        <v>35</v>
      </c>
      <c r="Q1128" s="42" t="s">
        <v>36</v>
      </c>
      <c r="R1128" s="42" t="s">
        <v>37</v>
      </c>
      <c r="S1128" s="42" t="s">
        <v>38</v>
      </c>
    </row>
    <row r="1129" spans="2:19" x14ac:dyDescent="0.25">
      <c r="B1129" s="16">
        <v>6</v>
      </c>
      <c r="C1129" s="11" t="s">
        <v>12</v>
      </c>
      <c r="D1129" s="139"/>
      <c r="E1129" s="10">
        <f>D1074*R1129</f>
        <v>0</v>
      </c>
      <c r="F1129" s="134">
        <f>$I$4-$H$4</f>
        <v>0.26248140881722226</v>
      </c>
      <c r="G1129" s="8">
        <f>IFERROR(VLOOKUP(B1129,EFA!$AC$2:$AD$7,2,0),EFA!$AD$8)</f>
        <v>1.0319245803723991</v>
      </c>
      <c r="H1129" s="24">
        <f>LGD!$D$3</f>
        <v>0</v>
      </c>
      <c r="I1129" s="10">
        <f>E1129*F1129*G1129*H1129</f>
        <v>0</v>
      </c>
      <c r="J1129" s="41">
        <f>1/((1+($O$16/12))^(M1129-Q1129))</f>
        <v>0.50450878239263264</v>
      </c>
      <c r="K1129" s="274">
        <f>I1129*J1129</f>
        <v>0</v>
      </c>
      <c r="M1129" s="11">
        <v>192</v>
      </c>
      <c r="N1129" s="11">
        <v>1</v>
      </c>
      <c r="O1129" s="21">
        <f>$O$16</f>
        <v>0.125041534971747</v>
      </c>
      <c r="P1129" s="43">
        <f t="shared" ref="P1129:P1137" si="999">PMT(O1129/12,M1129,-N1129,0,0)</f>
        <v>1.2069450577131404E-2</v>
      </c>
      <c r="Q1129" s="141">
        <f>M1129-S1129</f>
        <v>126</v>
      </c>
      <c r="R1129" s="43">
        <f>PV(O1129/12,Q1129,-P1129,0,0)</f>
        <v>0.84454674978862654</v>
      </c>
      <c r="S1129" s="11">
        <f>12+12+12+12+12+6</f>
        <v>66</v>
      </c>
    </row>
    <row r="1130" spans="2:19" x14ac:dyDescent="0.25">
      <c r="B1130" s="16">
        <v>6</v>
      </c>
      <c r="C1130" s="11" t="s">
        <v>13</v>
      </c>
      <c r="D1130" s="139"/>
      <c r="E1130" s="10">
        <f t="shared" ref="E1130:E1137" si="1000">D1075*R1130</f>
        <v>0</v>
      </c>
      <c r="F1130" s="134">
        <f t="shared" ref="F1130:F1137" si="1001">$I$4-$H$4</f>
        <v>0.26248140881722226</v>
      </c>
      <c r="G1130" s="8">
        <f>IFERROR(VLOOKUP(B1130,EFA!$AC$2:$AD$7,2,0),EFA!$AD$8)</f>
        <v>1.0319245803723991</v>
      </c>
      <c r="H1130" s="24">
        <f>LGD!$D$4</f>
        <v>0.6</v>
      </c>
      <c r="I1130" s="10">
        <f t="shared" ref="I1130:I1137" si="1002">E1130*F1130*G1130*H1130</f>
        <v>0</v>
      </c>
      <c r="J1130" s="41">
        <f t="shared" ref="J1130:J1137" si="1003">1/((1+($O$16/12))^(M1130-Q1130))</f>
        <v>0.50450878239263264</v>
      </c>
      <c r="K1130" s="274">
        <f t="shared" ref="K1130:K1137" si="1004">I1130*J1130</f>
        <v>0</v>
      </c>
      <c r="M1130" s="11">
        <v>192</v>
      </c>
      <c r="N1130" s="11">
        <v>1</v>
      </c>
      <c r="O1130" s="21">
        <f t="shared" ref="O1130:O1137" si="1005">$O$16</f>
        <v>0.125041534971747</v>
      </c>
      <c r="P1130" s="43">
        <f t="shared" si="999"/>
        <v>1.2069450577131404E-2</v>
      </c>
      <c r="Q1130" s="141">
        <f t="shared" ref="Q1130:Q1137" si="1006">M1130-S1130</f>
        <v>126</v>
      </c>
      <c r="R1130" s="43">
        <f t="shared" ref="R1130:R1137" si="1007">PV(O1130/12,Q1130,-P1130,0,0)</f>
        <v>0.84454674978862654</v>
      </c>
      <c r="S1130" s="11">
        <f t="shared" ref="S1130:S1137" si="1008">12+12+12+12+12+6</f>
        <v>66</v>
      </c>
    </row>
    <row r="1131" spans="2:19" x14ac:dyDescent="0.25">
      <c r="B1131" s="16">
        <v>6</v>
      </c>
      <c r="C1131" s="11" t="s">
        <v>14</v>
      </c>
      <c r="D1131" s="139"/>
      <c r="E1131" s="10">
        <f t="shared" si="1000"/>
        <v>0</v>
      </c>
      <c r="F1131" s="134">
        <f t="shared" si="1001"/>
        <v>0.26248140881722226</v>
      </c>
      <c r="G1131" s="8">
        <f>IFERROR(VLOOKUP(B1131,EFA!$AC$2:$AD$7,2,0),EFA!$AD$8)</f>
        <v>1.0319245803723991</v>
      </c>
      <c r="H1131" s="24">
        <f>LGD!$D$5</f>
        <v>0.10763423667737435</v>
      </c>
      <c r="I1131" s="10">
        <f t="shared" si="1002"/>
        <v>0</v>
      </c>
      <c r="J1131" s="41">
        <f t="shared" si="1003"/>
        <v>0.50450878239263264</v>
      </c>
      <c r="K1131" s="274">
        <f t="shared" si="1004"/>
        <v>0</v>
      </c>
      <c r="M1131" s="11">
        <v>192</v>
      </c>
      <c r="N1131" s="11">
        <v>1</v>
      </c>
      <c r="O1131" s="21">
        <f t="shared" si="1005"/>
        <v>0.125041534971747</v>
      </c>
      <c r="P1131" s="43">
        <f t="shared" si="999"/>
        <v>1.2069450577131404E-2</v>
      </c>
      <c r="Q1131" s="141">
        <f t="shared" si="1006"/>
        <v>126</v>
      </c>
      <c r="R1131" s="43">
        <f t="shared" si="1007"/>
        <v>0.84454674978862654</v>
      </c>
      <c r="S1131" s="11">
        <f t="shared" si="1008"/>
        <v>66</v>
      </c>
    </row>
    <row r="1132" spans="2:19" x14ac:dyDescent="0.25">
      <c r="B1132" s="16">
        <v>6</v>
      </c>
      <c r="C1132" s="11" t="s">
        <v>15</v>
      </c>
      <c r="D1132" s="139"/>
      <c r="E1132" s="10">
        <f t="shared" si="1000"/>
        <v>0</v>
      </c>
      <c r="F1132" s="134">
        <f t="shared" si="1001"/>
        <v>0.26248140881722226</v>
      </c>
      <c r="G1132" s="8">
        <f>IFERROR(VLOOKUP(B1132,EFA!$AC$2:$AD$7,2,0),EFA!$AD$8)</f>
        <v>1.0319245803723991</v>
      </c>
      <c r="H1132" s="24">
        <f>LGD!$D$6</f>
        <v>0.31756987991080204</v>
      </c>
      <c r="I1132" s="10">
        <f t="shared" si="1002"/>
        <v>0</v>
      </c>
      <c r="J1132" s="41">
        <f t="shared" si="1003"/>
        <v>0.50450878239263264</v>
      </c>
      <c r="K1132" s="274">
        <f t="shared" si="1004"/>
        <v>0</v>
      </c>
      <c r="M1132" s="11">
        <v>192</v>
      </c>
      <c r="N1132" s="11">
        <v>1</v>
      </c>
      <c r="O1132" s="21">
        <f t="shared" si="1005"/>
        <v>0.125041534971747</v>
      </c>
      <c r="P1132" s="43">
        <f t="shared" si="999"/>
        <v>1.2069450577131404E-2</v>
      </c>
      <c r="Q1132" s="141">
        <f t="shared" si="1006"/>
        <v>126</v>
      </c>
      <c r="R1132" s="43">
        <f t="shared" si="1007"/>
        <v>0.84454674978862654</v>
      </c>
      <c r="S1132" s="11">
        <f t="shared" si="1008"/>
        <v>66</v>
      </c>
    </row>
    <row r="1133" spans="2:19" x14ac:dyDescent="0.25">
      <c r="B1133" s="16">
        <v>6</v>
      </c>
      <c r="C1133" s="11" t="s">
        <v>16</v>
      </c>
      <c r="D1133" s="139"/>
      <c r="E1133" s="10">
        <f t="shared" si="1000"/>
        <v>0</v>
      </c>
      <c r="F1133" s="134">
        <f t="shared" si="1001"/>
        <v>0.26248140881722226</v>
      </c>
      <c r="G1133" s="8">
        <f>IFERROR(VLOOKUP(B1133,EFA!$AC$2:$AD$7,2,0),EFA!$AD$8)</f>
        <v>1.0319245803723991</v>
      </c>
      <c r="H1133" s="24">
        <f>LGD!$D$7</f>
        <v>0.35327139683478781</v>
      </c>
      <c r="I1133" s="10">
        <f t="shared" si="1002"/>
        <v>0</v>
      </c>
      <c r="J1133" s="41">
        <f t="shared" si="1003"/>
        <v>0.50450878239263264</v>
      </c>
      <c r="K1133" s="274">
        <f t="shared" si="1004"/>
        <v>0</v>
      </c>
      <c r="M1133" s="11">
        <v>192</v>
      </c>
      <c r="N1133" s="11">
        <v>1</v>
      </c>
      <c r="O1133" s="21">
        <f t="shared" si="1005"/>
        <v>0.125041534971747</v>
      </c>
      <c r="P1133" s="43">
        <f t="shared" si="999"/>
        <v>1.2069450577131404E-2</v>
      </c>
      <c r="Q1133" s="141">
        <f t="shared" si="1006"/>
        <v>126</v>
      </c>
      <c r="R1133" s="43">
        <f t="shared" si="1007"/>
        <v>0.84454674978862654</v>
      </c>
      <c r="S1133" s="11">
        <f t="shared" si="1008"/>
        <v>66</v>
      </c>
    </row>
    <row r="1134" spans="2:19" x14ac:dyDescent="0.25">
      <c r="B1134" s="16">
        <v>6</v>
      </c>
      <c r="C1134" s="11" t="s">
        <v>17</v>
      </c>
      <c r="D1134" s="139"/>
      <c r="E1134" s="10">
        <f t="shared" si="1000"/>
        <v>0</v>
      </c>
      <c r="F1134" s="134">
        <f t="shared" si="1001"/>
        <v>0.26248140881722226</v>
      </c>
      <c r="G1134" s="8">
        <f>IFERROR(VLOOKUP(B1134,EFA!$AC$2:$AD$7,2,0),EFA!$AD$8)</f>
        <v>1.0319245803723991</v>
      </c>
      <c r="H1134" s="24">
        <f>LGD!$D$8</f>
        <v>4.6364209605119888E-2</v>
      </c>
      <c r="I1134" s="10">
        <f t="shared" si="1002"/>
        <v>0</v>
      </c>
      <c r="J1134" s="41">
        <f t="shared" si="1003"/>
        <v>0.50450878239263264</v>
      </c>
      <c r="K1134" s="274">
        <f t="shared" si="1004"/>
        <v>0</v>
      </c>
      <c r="M1134" s="11">
        <v>192</v>
      </c>
      <c r="N1134" s="11">
        <v>1</v>
      </c>
      <c r="O1134" s="21">
        <f t="shared" si="1005"/>
        <v>0.125041534971747</v>
      </c>
      <c r="P1134" s="43">
        <f t="shared" si="999"/>
        <v>1.2069450577131404E-2</v>
      </c>
      <c r="Q1134" s="141">
        <f t="shared" si="1006"/>
        <v>126</v>
      </c>
      <c r="R1134" s="43">
        <f t="shared" si="1007"/>
        <v>0.84454674978862654</v>
      </c>
      <c r="S1134" s="11">
        <f t="shared" si="1008"/>
        <v>66</v>
      </c>
    </row>
    <row r="1135" spans="2:19" x14ac:dyDescent="0.25">
      <c r="B1135" s="16">
        <v>6</v>
      </c>
      <c r="C1135" s="11" t="s">
        <v>18</v>
      </c>
      <c r="D1135" s="139"/>
      <c r="E1135" s="10" t="e">
        <f t="shared" si="1000"/>
        <v>#N/A</v>
      </c>
      <c r="F1135" s="134">
        <f t="shared" si="1001"/>
        <v>0.26248140881722226</v>
      </c>
      <c r="G1135" s="8">
        <f>IFERROR(VLOOKUP(B1135,EFA!$AC$2:$AD$7,2,0),EFA!$AD$8)</f>
        <v>1.0319245803723991</v>
      </c>
      <c r="H1135" s="24">
        <f>LGD!$D$9</f>
        <v>0.5</v>
      </c>
      <c r="I1135" s="10" t="e">
        <f t="shared" si="1002"/>
        <v>#N/A</v>
      </c>
      <c r="J1135" s="41">
        <f t="shared" si="1003"/>
        <v>0.50450878239263264</v>
      </c>
      <c r="K1135" s="274" t="e">
        <f t="shared" si="1004"/>
        <v>#N/A</v>
      </c>
      <c r="M1135" s="11">
        <v>192</v>
      </c>
      <c r="N1135" s="11">
        <v>1</v>
      </c>
      <c r="O1135" s="21">
        <f t="shared" si="1005"/>
        <v>0.125041534971747</v>
      </c>
      <c r="P1135" s="43">
        <f t="shared" si="999"/>
        <v>1.2069450577131404E-2</v>
      </c>
      <c r="Q1135" s="141">
        <f t="shared" si="1006"/>
        <v>126</v>
      </c>
      <c r="R1135" s="43">
        <f t="shared" si="1007"/>
        <v>0.84454674978862654</v>
      </c>
      <c r="S1135" s="11">
        <f t="shared" si="1008"/>
        <v>66</v>
      </c>
    </row>
    <row r="1136" spans="2:19" x14ac:dyDescent="0.25">
      <c r="B1136" s="16">
        <v>6</v>
      </c>
      <c r="C1136" s="11" t="s">
        <v>19</v>
      </c>
      <c r="D1136" s="139"/>
      <c r="E1136" s="10">
        <f t="shared" si="1000"/>
        <v>0</v>
      </c>
      <c r="F1136" s="134">
        <f t="shared" si="1001"/>
        <v>0.26248140881722226</v>
      </c>
      <c r="G1136" s="8">
        <f>IFERROR(VLOOKUP(B1136,EFA!$AC$2:$AD$7,2,0),EFA!$AD$8)</f>
        <v>1.0319245803723991</v>
      </c>
      <c r="H1136" s="24">
        <f>LGD!$D$10</f>
        <v>0.4</v>
      </c>
      <c r="I1136" s="10">
        <f t="shared" si="1002"/>
        <v>0</v>
      </c>
      <c r="J1136" s="41">
        <f t="shared" si="1003"/>
        <v>0.50450878239263264</v>
      </c>
      <c r="K1136" s="274">
        <f t="shared" si="1004"/>
        <v>0</v>
      </c>
      <c r="M1136" s="11">
        <v>192</v>
      </c>
      <c r="N1136" s="11">
        <v>1</v>
      </c>
      <c r="O1136" s="21">
        <f t="shared" si="1005"/>
        <v>0.125041534971747</v>
      </c>
      <c r="P1136" s="43">
        <f t="shared" si="999"/>
        <v>1.2069450577131404E-2</v>
      </c>
      <c r="Q1136" s="141">
        <f t="shared" si="1006"/>
        <v>126</v>
      </c>
      <c r="R1136" s="43">
        <f t="shared" si="1007"/>
        <v>0.84454674978862654</v>
      </c>
      <c r="S1136" s="11">
        <f t="shared" si="1008"/>
        <v>66</v>
      </c>
    </row>
    <row r="1137" spans="2:19" x14ac:dyDescent="0.25">
      <c r="B1137" s="16">
        <v>6</v>
      </c>
      <c r="C1137" s="11" t="s">
        <v>20</v>
      </c>
      <c r="D1137" s="139"/>
      <c r="E1137" s="10">
        <f t="shared" si="1000"/>
        <v>0</v>
      </c>
      <c r="F1137" s="134">
        <f t="shared" si="1001"/>
        <v>0.26248140881722226</v>
      </c>
      <c r="G1137" s="8">
        <f>IFERROR(VLOOKUP(B1137,EFA!$AC$2:$AD$7,2,0),EFA!$AD$8)</f>
        <v>1.0319245803723991</v>
      </c>
      <c r="H1137" s="24">
        <f>LGD!$D$11</f>
        <v>0.6</v>
      </c>
      <c r="I1137" s="10">
        <f t="shared" si="1002"/>
        <v>0</v>
      </c>
      <c r="J1137" s="41">
        <f t="shared" si="1003"/>
        <v>0.50450878239263264</v>
      </c>
      <c r="K1137" s="274">
        <f t="shared" si="1004"/>
        <v>0</v>
      </c>
      <c r="M1137" s="11">
        <v>192</v>
      </c>
      <c r="N1137" s="11">
        <v>1</v>
      </c>
      <c r="O1137" s="21">
        <f t="shared" si="1005"/>
        <v>0.125041534971747</v>
      </c>
      <c r="P1137" s="43">
        <f t="shared" si="999"/>
        <v>1.2069450577131404E-2</v>
      </c>
      <c r="Q1137" s="141">
        <f t="shared" si="1006"/>
        <v>126</v>
      </c>
      <c r="R1137" s="43">
        <f t="shared" si="1007"/>
        <v>0.84454674978862654</v>
      </c>
      <c r="S1137" s="11">
        <f t="shared" si="1008"/>
        <v>66</v>
      </c>
    </row>
    <row r="1138" spans="2:19" x14ac:dyDescent="0.25">
      <c r="B1138" s="16"/>
      <c r="C1138" s="68"/>
      <c r="D1138" s="115"/>
      <c r="E1138" s="115"/>
      <c r="F1138" s="89"/>
      <c r="G1138" s="112"/>
      <c r="H1138" s="116"/>
      <c r="I1138" s="115"/>
      <c r="J1138" s="117"/>
      <c r="K1138" s="115"/>
    </row>
    <row r="1139" spans="2:19" x14ac:dyDescent="0.25">
      <c r="B1139" t="s">
        <v>68</v>
      </c>
      <c r="C1139" s="40" t="s">
        <v>9</v>
      </c>
      <c r="D1139" s="40">
        <v>16</v>
      </c>
      <c r="E1139" s="44" t="s">
        <v>26</v>
      </c>
      <c r="F1139" s="44" t="s">
        <v>39</v>
      </c>
      <c r="G1139" s="44" t="s">
        <v>27</v>
      </c>
      <c r="H1139" s="44" t="s">
        <v>28</v>
      </c>
      <c r="I1139" s="44" t="s">
        <v>29</v>
      </c>
      <c r="J1139" s="44" t="s">
        <v>30</v>
      </c>
      <c r="K1139" s="42" t="s">
        <v>31</v>
      </c>
      <c r="M1139" s="42" t="s">
        <v>32</v>
      </c>
      <c r="N1139" s="42" t="s">
        <v>33</v>
      </c>
      <c r="O1139" s="42" t="s">
        <v>34</v>
      </c>
      <c r="P1139" s="42" t="s">
        <v>35</v>
      </c>
      <c r="Q1139" s="42" t="s">
        <v>36</v>
      </c>
      <c r="R1139" s="42" t="s">
        <v>37</v>
      </c>
      <c r="S1139" s="42" t="s">
        <v>38</v>
      </c>
    </row>
    <row r="1140" spans="2:19" x14ac:dyDescent="0.25">
      <c r="B1140" s="16">
        <v>7</v>
      </c>
      <c r="C1140" s="11" t="s">
        <v>12</v>
      </c>
      <c r="D1140" s="139"/>
      <c r="E1140" s="10">
        <f t="shared" ref="E1140:E1148" si="1009">D1074*R1140</f>
        <v>0</v>
      </c>
      <c r="F1140" s="134">
        <f>$J$4-$I$4</f>
        <v>4.8398060417940481E-2</v>
      </c>
      <c r="G1140" s="8">
        <f>IFERROR(VLOOKUP(B1140,EFA!$AC$2:$AD$7,2,0),EFA!$AD$8)</f>
        <v>1.0319245803723991</v>
      </c>
      <c r="H1140" s="24">
        <f>LGD!$D$3</f>
        <v>0</v>
      </c>
      <c r="I1140" s="10">
        <f>E1140*F1140*G1140*H1140</f>
        <v>0</v>
      </c>
      <c r="J1140" s="41">
        <f>1/((1+($O$16/12))^(M1140-Q1140))</f>
        <v>0.44549708185590559</v>
      </c>
      <c r="K1140" s="274">
        <f>I1140*J1140</f>
        <v>0</v>
      </c>
      <c r="M1140" s="11">
        <v>192</v>
      </c>
      <c r="N1140" s="11">
        <v>1</v>
      </c>
      <c r="O1140" s="21">
        <f>$O$16</f>
        <v>0.125041534971747</v>
      </c>
      <c r="P1140" s="43">
        <f t="shared" ref="P1140:P1148" si="1010">PMT(O1140/12,M1140,-N1140,0,0)</f>
        <v>1.2069450577131404E-2</v>
      </c>
      <c r="Q1140" s="141">
        <f>M1140-S1140</f>
        <v>114</v>
      </c>
      <c r="R1140" s="43">
        <f>PV(O1140/12,Q1140,-P1140,0,0)</f>
        <v>0.80298851314467756</v>
      </c>
      <c r="S1140" s="11">
        <v>78</v>
      </c>
    </row>
    <row r="1141" spans="2:19" x14ac:dyDescent="0.25">
      <c r="B1141" s="16">
        <v>7</v>
      </c>
      <c r="C1141" s="11" t="s">
        <v>13</v>
      </c>
      <c r="D1141" s="139"/>
      <c r="E1141" s="10">
        <f t="shared" si="1009"/>
        <v>0</v>
      </c>
      <c r="F1141" s="134">
        <f t="shared" ref="F1141:F1148" si="1011">$J$4-$I$4</f>
        <v>4.8398060417940481E-2</v>
      </c>
      <c r="G1141" s="8">
        <f>IFERROR(VLOOKUP(B1141,EFA!$AC$2:$AD$7,2,0),EFA!$AD$8)</f>
        <v>1.0319245803723991</v>
      </c>
      <c r="H1141" s="24">
        <f>LGD!$D$4</f>
        <v>0.6</v>
      </c>
      <c r="I1141" s="10">
        <f t="shared" ref="I1141:I1148" si="1012">E1141*F1141*G1141*H1141</f>
        <v>0</v>
      </c>
      <c r="J1141" s="41">
        <f t="shared" ref="J1141:J1148" si="1013">1/((1+($O$16/12))^(M1141-Q1141))</f>
        <v>0.44549708185590559</v>
      </c>
      <c r="K1141" s="274">
        <f t="shared" ref="K1141:K1148" si="1014">I1141*J1141</f>
        <v>0</v>
      </c>
      <c r="M1141" s="11">
        <v>192</v>
      </c>
      <c r="N1141" s="11">
        <v>1</v>
      </c>
      <c r="O1141" s="21">
        <f t="shared" ref="O1141:O1148" si="1015">$O$16</f>
        <v>0.125041534971747</v>
      </c>
      <c r="P1141" s="43">
        <f t="shared" si="1010"/>
        <v>1.2069450577131404E-2</v>
      </c>
      <c r="Q1141" s="141">
        <f t="shared" ref="Q1141:Q1148" si="1016">M1141-S1141</f>
        <v>114</v>
      </c>
      <c r="R1141" s="43">
        <f t="shared" ref="R1141:R1148" si="1017">PV(O1141/12,Q1141,-P1141,0,0)</f>
        <v>0.80298851314467756</v>
      </c>
      <c r="S1141" s="11">
        <v>78</v>
      </c>
    </row>
    <row r="1142" spans="2:19" x14ac:dyDescent="0.25">
      <c r="B1142" s="16">
        <v>7</v>
      </c>
      <c r="C1142" s="11" t="s">
        <v>14</v>
      </c>
      <c r="D1142" s="139"/>
      <c r="E1142" s="10">
        <f t="shared" si="1009"/>
        <v>0</v>
      </c>
      <c r="F1142" s="134">
        <f t="shared" si="1011"/>
        <v>4.8398060417940481E-2</v>
      </c>
      <c r="G1142" s="8">
        <f>IFERROR(VLOOKUP(B1142,EFA!$AC$2:$AD$7,2,0),EFA!$AD$8)</f>
        <v>1.0319245803723991</v>
      </c>
      <c r="H1142" s="24">
        <f>LGD!$D$5</f>
        <v>0.10763423667737435</v>
      </c>
      <c r="I1142" s="10">
        <f t="shared" si="1012"/>
        <v>0</v>
      </c>
      <c r="J1142" s="41">
        <f t="shared" si="1013"/>
        <v>0.44549708185590559</v>
      </c>
      <c r="K1142" s="274">
        <f t="shared" si="1014"/>
        <v>0</v>
      </c>
      <c r="M1142" s="11">
        <v>192</v>
      </c>
      <c r="N1142" s="11">
        <v>1</v>
      </c>
      <c r="O1142" s="21">
        <f t="shared" si="1015"/>
        <v>0.125041534971747</v>
      </c>
      <c r="P1142" s="43">
        <f t="shared" si="1010"/>
        <v>1.2069450577131404E-2</v>
      </c>
      <c r="Q1142" s="141">
        <f t="shared" si="1016"/>
        <v>114</v>
      </c>
      <c r="R1142" s="43">
        <f t="shared" si="1017"/>
        <v>0.80298851314467756</v>
      </c>
      <c r="S1142" s="11">
        <v>78</v>
      </c>
    </row>
    <row r="1143" spans="2:19" x14ac:dyDescent="0.25">
      <c r="B1143" s="16">
        <v>7</v>
      </c>
      <c r="C1143" s="11" t="s">
        <v>15</v>
      </c>
      <c r="D1143" s="139"/>
      <c r="E1143" s="10">
        <f t="shared" si="1009"/>
        <v>0</v>
      </c>
      <c r="F1143" s="134">
        <f t="shared" si="1011"/>
        <v>4.8398060417940481E-2</v>
      </c>
      <c r="G1143" s="8">
        <f>IFERROR(VLOOKUP(B1143,EFA!$AC$2:$AD$7,2,0),EFA!$AD$8)</f>
        <v>1.0319245803723991</v>
      </c>
      <c r="H1143" s="24">
        <f>LGD!$D$6</f>
        <v>0.31756987991080204</v>
      </c>
      <c r="I1143" s="10">
        <f t="shared" si="1012"/>
        <v>0</v>
      </c>
      <c r="J1143" s="41">
        <f t="shared" si="1013"/>
        <v>0.44549708185590559</v>
      </c>
      <c r="K1143" s="274">
        <f t="shared" si="1014"/>
        <v>0</v>
      </c>
      <c r="M1143" s="11">
        <v>192</v>
      </c>
      <c r="N1143" s="11">
        <v>1</v>
      </c>
      <c r="O1143" s="21">
        <f t="shared" si="1015"/>
        <v>0.125041534971747</v>
      </c>
      <c r="P1143" s="43">
        <f t="shared" si="1010"/>
        <v>1.2069450577131404E-2</v>
      </c>
      <c r="Q1143" s="141">
        <f t="shared" si="1016"/>
        <v>114</v>
      </c>
      <c r="R1143" s="43">
        <f t="shared" si="1017"/>
        <v>0.80298851314467756</v>
      </c>
      <c r="S1143" s="11">
        <v>78</v>
      </c>
    </row>
    <row r="1144" spans="2:19" x14ac:dyDescent="0.25">
      <c r="B1144" s="16">
        <v>7</v>
      </c>
      <c r="C1144" s="11" t="s">
        <v>16</v>
      </c>
      <c r="D1144" s="139"/>
      <c r="E1144" s="10">
        <f t="shared" si="1009"/>
        <v>0</v>
      </c>
      <c r="F1144" s="134">
        <f t="shared" si="1011"/>
        <v>4.8398060417940481E-2</v>
      </c>
      <c r="G1144" s="8">
        <f>IFERROR(VLOOKUP(B1144,EFA!$AC$2:$AD$7,2,0),EFA!$AD$8)</f>
        <v>1.0319245803723991</v>
      </c>
      <c r="H1144" s="24">
        <f>LGD!$D$7</f>
        <v>0.35327139683478781</v>
      </c>
      <c r="I1144" s="10">
        <f t="shared" si="1012"/>
        <v>0</v>
      </c>
      <c r="J1144" s="41">
        <f t="shared" si="1013"/>
        <v>0.44549708185590559</v>
      </c>
      <c r="K1144" s="274">
        <f t="shared" si="1014"/>
        <v>0</v>
      </c>
      <c r="M1144" s="11">
        <v>192</v>
      </c>
      <c r="N1144" s="11">
        <v>1</v>
      </c>
      <c r="O1144" s="21">
        <f t="shared" si="1015"/>
        <v>0.125041534971747</v>
      </c>
      <c r="P1144" s="43">
        <f t="shared" si="1010"/>
        <v>1.2069450577131404E-2</v>
      </c>
      <c r="Q1144" s="141">
        <f t="shared" si="1016"/>
        <v>114</v>
      </c>
      <c r="R1144" s="43">
        <f t="shared" si="1017"/>
        <v>0.80298851314467756</v>
      </c>
      <c r="S1144" s="11">
        <v>78</v>
      </c>
    </row>
    <row r="1145" spans="2:19" x14ac:dyDescent="0.25">
      <c r="B1145" s="16">
        <v>7</v>
      </c>
      <c r="C1145" s="11" t="s">
        <v>17</v>
      </c>
      <c r="D1145" s="139"/>
      <c r="E1145" s="10">
        <f t="shared" si="1009"/>
        <v>0</v>
      </c>
      <c r="F1145" s="134">
        <f t="shared" si="1011"/>
        <v>4.8398060417940481E-2</v>
      </c>
      <c r="G1145" s="8">
        <f>IFERROR(VLOOKUP(B1145,EFA!$AC$2:$AD$7,2,0),EFA!$AD$8)</f>
        <v>1.0319245803723991</v>
      </c>
      <c r="H1145" s="24">
        <f>LGD!$D$8</f>
        <v>4.6364209605119888E-2</v>
      </c>
      <c r="I1145" s="10">
        <f t="shared" si="1012"/>
        <v>0</v>
      </c>
      <c r="J1145" s="41">
        <f t="shared" si="1013"/>
        <v>0.44549708185590559</v>
      </c>
      <c r="K1145" s="274">
        <f t="shared" si="1014"/>
        <v>0</v>
      </c>
      <c r="M1145" s="11">
        <v>192</v>
      </c>
      <c r="N1145" s="11">
        <v>1</v>
      </c>
      <c r="O1145" s="21">
        <f t="shared" si="1015"/>
        <v>0.125041534971747</v>
      </c>
      <c r="P1145" s="43">
        <f t="shared" si="1010"/>
        <v>1.2069450577131404E-2</v>
      </c>
      <c r="Q1145" s="141">
        <f t="shared" si="1016"/>
        <v>114</v>
      </c>
      <c r="R1145" s="43">
        <f t="shared" si="1017"/>
        <v>0.80298851314467756</v>
      </c>
      <c r="S1145" s="11">
        <v>78</v>
      </c>
    </row>
    <row r="1146" spans="2:19" x14ac:dyDescent="0.25">
      <c r="B1146" s="16">
        <v>7</v>
      </c>
      <c r="C1146" s="11" t="s">
        <v>18</v>
      </c>
      <c r="D1146" s="139"/>
      <c r="E1146" s="10" t="e">
        <f t="shared" si="1009"/>
        <v>#N/A</v>
      </c>
      <c r="F1146" s="134">
        <f t="shared" si="1011"/>
        <v>4.8398060417940481E-2</v>
      </c>
      <c r="G1146" s="8">
        <f>IFERROR(VLOOKUP(B1146,EFA!$AC$2:$AD$7,2,0),EFA!$AD$8)</f>
        <v>1.0319245803723991</v>
      </c>
      <c r="H1146" s="24">
        <f>LGD!$D$9</f>
        <v>0.5</v>
      </c>
      <c r="I1146" s="10" t="e">
        <f t="shared" si="1012"/>
        <v>#N/A</v>
      </c>
      <c r="J1146" s="41">
        <f t="shared" si="1013"/>
        <v>0.44549708185590559</v>
      </c>
      <c r="K1146" s="274" t="e">
        <f t="shared" si="1014"/>
        <v>#N/A</v>
      </c>
      <c r="M1146" s="11">
        <v>192</v>
      </c>
      <c r="N1146" s="11">
        <v>1</v>
      </c>
      <c r="O1146" s="21">
        <f t="shared" si="1015"/>
        <v>0.125041534971747</v>
      </c>
      <c r="P1146" s="43">
        <f t="shared" si="1010"/>
        <v>1.2069450577131404E-2</v>
      </c>
      <c r="Q1146" s="141">
        <f t="shared" si="1016"/>
        <v>114</v>
      </c>
      <c r="R1146" s="43">
        <f t="shared" si="1017"/>
        <v>0.80298851314467756</v>
      </c>
      <c r="S1146" s="11">
        <v>78</v>
      </c>
    </row>
    <row r="1147" spans="2:19" x14ac:dyDescent="0.25">
      <c r="B1147" s="16">
        <v>7</v>
      </c>
      <c r="C1147" s="11" t="s">
        <v>19</v>
      </c>
      <c r="D1147" s="139"/>
      <c r="E1147" s="10">
        <f t="shared" si="1009"/>
        <v>0</v>
      </c>
      <c r="F1147" s="134">
        <f t="shared" si="1011"/>
        <v>4.8398060417940481E-2</v>
      </c>
      <c r="G1147" s="8">
        <f>IFERROR(VLOOKUP(B1147,EFA!$AC$2:$AD$7,2,0),EFA!$AD$8)</f>
        <v>1.0319245803723991</v>
      </c>
      <c r="H1147" s="24">
        <f>LGD!$D$10</f>
        <v>0.4</v>
      </c>
      <c r="I1147" s="10">
        <f t="shared" si="1012"/>
        <v>0</v>
      </c>
      <c r="J1147" s="41">
        <f t="shared" si="1013"/>
        <v>0.44549708185590559</v>
      </c>
      <c r="K1147" s="274">
        <f t="shared" si="1014"/>
        <v>0</v>
      </c>
      <c r="M1147" s="11">
        <v>192</v>
      </c>
      <c r="N1147" s="11">
        <v>1</v>
      </c>
      <c r="O1147" s="21">
        <f t="shared" si="1015"/>
        <v>0.125041534971747</v>
      </c>
      <c r="P1147" s="43">
        <f t="shared" si="1010"/>
        <v>1.2069450577131404E-2</v>
      </c>
      <c r="Q1147" s="141">
        <f t="shared" si="1016"/>
        <v>114</v>
      </c>
      <c r="R1147" s="43">
        <f t="shared" si="1017"/>
        <v>0.80298851314467756</v>
      </c>
      <c r="S1147" s="11">
        <v>78</v>
      </c>
    </row>
    <row r="1148" spans="2:19" x14ac:dyDescent="0.25">
      <c r="B1148" s="16">
        <v>7</v>
      </c>
      <c r="C1148" s="11" t="s">
        <v>20</v>
      </c>
      <c r="D1148" s="139"/>
      <c r="E1148" s="10">
        <f t="shared" si="1009"/>
        <v>0</v>
      </c>
      <c r="F1148" s="134">
        <f t="shared" si="1011"/>
        <v>4.8398060417940481E-2</v>
      </c>
      <c r="G1148" s="8">
        <f>IFERROR(VLOOKUP(B1148,EFA!$AC$2:$AD$7,2,0),EFA!$AD$8)</f>
        <v>1.0319245803723991</v>
      </c>
      <c r="H1148" s="24">
        <f>LGD!$D$11</f>
        <v>0.6</v>
      </c>
      <c r="I1148" s="10">
        <f t="shared" si="1012"/>
        <v>0</v>
      </c>
      <c r="J1148" s="41">
        <f t="shared" si="1013"/>
        <v>0.44549708185590559</v>
      </c>
      <c r="K1148" s="274">
        <f t="shared" si="1014"/>
        <v>0</v>
      </c>
      <c r="M1148" s="11">
        <v>192</v>
      </c>
      <c r="N1148" s="11">
        <v>1</v>
      </c>
      <c r="O1148" s="21">
        <f t="shared" si="1015"/>
        <v>0.125041534971747</v>
      </c>
      <c r="P1148" s="43">
        <f t="shared" si="1010"/>
        <v>1.2069450577131404E-2</v>
      </c>
      <c r="Q1148" s="141">
        <f t="shared" si="1016"/>
        <v>114</v>
      </c>
      <c r="R1148" s="43">
        <f t="shared" si="1017"/>
        <v>0.80298851314467756</v>
      </c>
      <c r="S1148" s="11">
        <v>78</v>
      </c>
    </row>
    <row r="1149" spans="2:19" x14ac:dyDescent="0.25">
      <c r="B1149" s="16"/>
      <c r="C1149" s="68"/>
      <c r="D1149" s="115"/>
      <c r="E1149" s="115"/>
      <c r="F1149" s="89"/>
      <c r="G1149" s="112"/>
      <c r="H1149" s="116"/>
      <c r="I1149" s="115"/>
      <c r="J1149" s="117"/>
      <c r="K1149" s="115"/>
    </row>
    <row r="1150" spans="2:19" x14ac:dyDescent="0.25">
      <c r="B1150" t="s">
        <v>68</v>
      </c>
      <c r="C1150" s="40" t="s">
        <v>9</v>
      </c>
      <c r="D1150" s="40">
        <v>16</v>
      </c>
      <c r="E1150" s="44" t="s">
        <v>26</v>
      </c>
      <c r="F1150" s="44" t="s">
        <v>39</v>
      </c>
      <c r="G1150" s="44" t="s">
        <v>27</v>
      </c>
      <c r="H1150" s="44" t="s">
        <v>28</v>
      </c>
      <c r="I1150" s="44" t="s">
        <v>29</v>
      </c>
      <c r="J1150" s="44" t="s">
        <v>30</v>
      </c>
      <c r="K1150" s="42" t="s">
        <v>31</v>
      </c>
      <c r="M1150" s="42" t="s">
        <v>32</v>
      </c>
      <c r="N1150" s="42" t="s">
        <v>33</v>
      </c>
      <c r="O1150" s="42" t="s">
        <v>34</v>
      </c>
      <c r="P1150" s="42" t="s">
        <v>35</v>
      </c>
      <c r="Q1150" s="42" t="s">
        <v>36</v>
      </c>
      <c r="R1150" s="42" t="s">
        <v>37</v>
      </c>
      <c r="S1150" s="42" t="s">
        <v>38</v>
      </c>
    </row>
    <row r="1151" spans="2:19" x14ac:dyDescent="0.25">
      <c r="B1151" s="16">
        <v>8</v>
      </c>
      <c r="C1151" s="11" t="s">
        <v>12</v>
      </c>
      <c r="D1151" s="139"/>
      <c r="E1151" s="10">
        <f t="shared" ref="E1151:E1159" si="1018">D1074*R1151</f>
        <v>0</v>
      </c>
      <c r="F1151" s="134">
        <f>$K$4-$J$4</f>
        <v>4.45445561639084E-2</v>
      </c>
      <c r="G1151" s="8">
        <f>IFERROR(VLOOKUP(B1151,EFA!$AC$2:$AD$7,2,0),EFA!$AD$8)</f>
        <v>1.0319245803723991</v>
      </c>
      <c r="H1151" s="24">
        <f>LGD!$D$3</f>
        <v>0</v>
      </c>
      <c r="I1151" s="10">
        <f>E1151*F1151*G1151*H1151</f>
        <v>0</v>
      </c>
      <c r="J1151" s="41">
        <f>1/((1+($O$16/12))^(M1151-Q1151))</f>
        <v>0.39338789901911059</v>
      </c>
      <c r="K1151" s="274">
        <f>I1151*J1151</f>
        <v>0</v>
      </c>
      <c r="M1151" s="11">
        <v>192</v>
      </c>
      <c r="N1151" s="11">
        <v>1</v>
      </c>
      <c r="O1151" s="21">
        <f>$O$16</f>
        <v>0.125041534971747</v>
      </c>
      <c r="P1151" s="43">
        <f t="shared" ref="P1151:P1159" si="1019">PMT(O1151/12,M1151,-N1151,0,0)</f>
        <v>1.2069450577131404E-2</v>
      </c>
      <c r="Q1151" s="141">
        <f>M1151-S1151</f>
        <v>102</v>
      </c>
      <c r="R1151" s="43">
        <f>PV(O1151/12,Q1151,-P1151,0,0)</f>
        <v>0.7559253645371069</v>
      </c>
      <c r="S1151" s="11">
        <v>90</v>
      </c>
    </row>
    <row r="1152" spans="2:19" x14ac:dyDescent="0.25">
      <c r="B1152" s="16">
        <v>8</v>
      </c>
      <c r="C1152" s="11" t="s">
        <v>13</v>
      </c>
      <c r="D1152" s="139"/>
      <c r="E1152" s="10">
        <f t="shared" si="1018"/>
        <v>0</v>
      </c>
      <c r="F1152" s="134">
        <f t="shared" ref="F1152:F1159" si="1020">$K$4-$J$4</f>
        <v>4.45445561639084E-2</v>
      </c>
      <c r="G1152" s="8">
        <f>IFERROR(VLOOKUP(B1152,EFA!$AC$2:$AD$7,2,0),EFA!$AD$8)</f>
        <v>1.0319245803723991</v>
      </c>
      <c r="H1152" s="24">
        <f>LGD!$D$4</f>
        <v>0.6</v>
      </c>
      <c r="I1152" s="10">
        <f t="shared" ref="I1152:I1159" si="1021">E1152*F1152*G1152*H1152</f>
        <v>0</v>
      </c>
      <c r="J1152" s="41">
        <f t="shared" ref="J1152:J1159" si="1022">1/((1+($O$16/12))^(M1152-Q1152))</f>
        <v>0.39338789901911059</v>
      </c>
      <c r="K1152" s="274">
        <f t="shared" ref="K1152:K1159" si="1023">I1152*J1152</f>
        <v>0</v>
      </c>
      <c r="M1152" s="11">
        <v>192</v>
      </c>
      <c r="N1152" s="11">
        <v>1</v>
      </c>
      <c r="O1152" s="21">
        <f t="shared" ref="O1152:O1159" si="1024">$O$16</f>
        <v>0.125041534971747</v>
      </c>
      <c r="P1152" s="43">
        <f t="shared" si="1019"/>
        <v>1.2069450577131404E-2</v>
      </c>
      <c r="Q1152" s="141">
        <f t="shared" ref="Q1152:Q1159" si="1025">M1152-S1152</f>
        <v>102</v>
      </c>
      <c r="R1152" s="43">
        <f t="shared" ref="R1152:R1159" si="1026">PV(O1152/12,Q1152,-P1152,0,0)</f>
        <v>0.7559253645371069</v>
      </c>
      <c r="S1152" s="11">
        <v>90</v>
      </c>
    </row>
    <row r="1153" spans="2:19" x14ac:dyDescent="0.25">
      <c r="B1153" s="16">
        <v>8</v>
      </c>
      <c r="C1153" s="11" t="s">
        <v>14</v>
      </c>
      <c r="D1153" s="139"/>
      <c r="E1153" s="10">
        <f t="shared" si="1018"/>
        <v>0</v>
      </c>
      <c r="F1153" s="134">
        <f t="shared" si="1020"/>
        <v>4.45445561639084E-2</v>
      </c>
      <c r="G1153" s="8">
        <f>IFERROR(VLOOKUP(B1153,EFA!$AC$2:$AD$7,2,0),EFA!$AD$8)</f>
        <v>1.0319245803723991</v>
      </c>
      <c r="H1153" s="24">
        <f>LGD!$D$5</f>
        <v>0.10763423667737435</v>
      </c>
      <c r="I1153" s="10">
        <f t="shared" si="1021"/>
        <v>0</v>
      </c>
      <c r="J1153" s="41">
        <f t="shared" si="1022"/>
        <v>0.39338789901911059</v>
      </c>
      <c r="K1153" s="274">
        <f t="shared" si="1023"/>
        <v>0</v>
      </c>
      <c r="M1153" s="11">
        <v>192</v>
      </c>
      <c r="N1153" s="11">
        <v>1</v>
      </c>
      <c r="O1153" s="21">
        <f t="shared" si="1024"/>
        <v>0.125041534971747</v>
      </c>
      <c r="P1153" s="43">
        <f t="shared" si="1019"/>
        <v>1.2069450577131404E-2</v>
      </c>
      <c r="Q1153" s="141">
        <f t="shared" si="1025"/>
        <v>102</v>
      </c>
      <c r="R1153" s="43">
        <f t="shared" si="1026"/>
        <v>0.7559253645371069</v>
      </c>
      <c r="S1153" s="11">
        <v>90</v>
      </c>
    </row>
    <row r="1154" spans="2:19" x14ac:dyDescent="0.25">
      <c r="B1154" s="16">
        <v>8</v>
      </c>
      <c r="C1154" s="11" t="s">
        <v>15</v>
      </c>
      <c r="D1154" s="139"/>
      <c r="E1154" s="10">
        <f t="shared" si="1018"/>
        <v>0</v>
      </c>
      <c r="F1154" s="134">
        <f t="shared" si="1020"/>
        <v>4.45445561639084E-2</v>
      </c>
      <c r="G1154" s="8">
        <f>IFERROR(VLOOKUP(B1154,EFA!$AC$2:$AD$7,2,0),EFA!$AD$8)</f>
        <v>1.0319245803723991</v>
      </c>
      <c r="H1154" s="24">
        <f>LGD!$D$6</f>
        <v>0.31756987991080204</v>
      </c>
      <c r="I1154" s="10">
        <f t="shared" si="1021"/>
        <v>0</v>
      </c>
      <c r="J1154" s="41">
        <f t="shared" si="1022"/>
        <v>0.39338789901911059</v>
      </c>
      <c r="K1154" s="274">
        <f t="shared" si="1023"/>
        <v>0</v>
      </c>
      <c r="M1154" s="11">
        <v>192</v>
      </c>
      <c r="N1154" s="11">
        <v>1</v>
      </c>
      <c r="O1154" s="21">
        <f t="shared" si="1024"/>
        <v>0.125041534971747</v>
      </c>
      <c r="P1154" s="43">
        <f t="shared" si="1019"/>
        <v>1.2069450577131404E-2</v>
      </c>
      <c r="Q1154" s="141">
        <f t="shared" si="1025"/>
        <v>102</v>
      </c>
      <c r="R1154" s="43">
        <f t="shared" si="1026"/>
        <v>0.7559253645371069</v>
      </c>
      <c r="S1154" s="11">
        <v>90</v>
      </c>
    </row>
    <row r="1155" spans="2:19" x14ac:dyDescent="0.25">
      <c r="B1155" s="16">
        <v>8</v>
      </c>
      <c r="C1155" s="11" t="s">
        <v>16</v>
      </c>
      <c r="D1155" s="139"/>
      <c r="E1155" s="10">
        <f t="shared" si="1018"/>
        <v>0</v>
      </c>
      <c r="F1155" s="134">
        <f t="shared" si="1020"/>
        <v>4.45445561639084E-2</v>
      </c>
      <c r="G1155" s="8">
        <f>IFERROR(VLOOKUP(B1155,EFA!$AC$2:$AD$7,2,0),EFA!$AD$8)</f>
        <v>1.0319245803723991</v>
      </c>
      <c r="H1155" s="24">
        <f>LGD!$D$7</f>
        <v>0.35327139683478781</v>
      </c>
      <c r="I1155" s="10">
        <f t="shared" si="1021"/>
        <v>0</v>
      </c>
      <c r="J1155" s="41">
        <f t="shared" si="1022"/>
        <v>0.39338789901911059</v>
      </c>
      <c r="K1155" s="274">
        <f t="shared" si="1023"/>
        <v>0</v>
      </c>
      <c r="M1155" s="11">
        <v>192</v>
      </c>
      <c r="N1155" s="11">
        <v>1</v>
      </c>
      <c r="O1155" s="21">
        <f t="shared" si="1024"/>
        <v>0.125041534971747</v>
      </c>
      <c r="P1155" s="43">
        <f t="shared" si="1019"/>
        <v>1.2069450577131404E-2</v>
      </c>
      <c r="Q1155" s="141">
        <f t="shared" si="1025"/>
        <v>102</v>
      </c>
      <c r="R1155" s="43">
        <f t="shared" si="1026"/>
        <v>0.7559253645371069</v>
      </c>
      <c r="S1155" s="11">
        <v>90</v>
      </c>
    </row>
    <row r="1156" spans="2:19" x14ac:dyDescent="0.25">
      <c r="B1156" s="16">
        <v>8</v>
      </c>
      <c r="C1156" s="11" t="s">
        <v>17</v>
      </c>
      <c r="D1156" s="139"/>
      <c r="E1156" s="10">
        <f t="shared" si="1018"/>
        <v>0</v>
      </c>
      <c r="F1156" s="134">
        <f t="shared" si="1020"/>
        <v>4.45445561639084E-2</v>
      </c>
      <c r="G1156" s="8">
        <f>IFERROR(VLOOKUP(B1156,EFA!$AC$2:$AD$7,2,0),EFA!$AD$8)</f>
        <v>1.0319245803723991</v>
      </c>
      <c r="H1156" s="24">
        <f>LGD!$D$8</f>
        <v>4.6364209605119888E-2</v>
      </c>
      <c r="I1156" s="10">
        <f t="shared" si="1021"/>
        <v>0</v>
      </c>
      <c r="J1156" s="41">
        <f t="shared" si="1022"/>
        <v>0.39338789901911059</v>
      </c>
      <c r="K1156" s="274">
        <f t="shared" si="1023"/>
        <v>0</v>
      </c>
      <c r="M1156" s="11">
        <v>192</v>
      </c>
      <c r="N1156" s="11">
        <v>1</v>
      </c>
      <c r="O1156" s="21">
        <f t="shared" si="1024"/>
        <v>0.125041534971747</v>
      </c>
      <c r="P1156" s="43">
        <f t="shared" si="1019"/>
        <v>1.2069450577131404E-2</v>
      </c>
      <c r="Q1156" s="141">
        <f t="shared" si="1025"/>
        <v>102</v>
      </c>
      <c r="R1156" s="43">
        <f t="shared" si="1026"/>
        <v>0.7559253645371069</v>
      </c>
      <c r="S1156" s="11">
        <v>90</v>
      </c>
    </row>
    <row r="1157" spans="2:19" x14ac:dyDescent="0.25">
      <c r="B1157" s="16">
        <v>8</v>
      </c>
      <c r="C1157" s="11" t="s">
        <v>18</v>
      </c>
      <c r="D1157" s="139"/>
      <c r="E1157" s="10" t="e">
        <f t="shared" si="1018"/>
        <v>#N/A</v>
      </c>
      <c r="F1157" s="134">
        <f t="shared" si="1020"/>
        <v>4.45445561639084E-2</v>
      </c>
      <c r="G1157" s="8">
        <f>IFERROR(VLOOKUP(B1157,EFA!$AC$2:$AD$7,2,0),EFA!$AD$8)</f>
        <v>1.0319245803723991</v>
      </c>
      <c r="H1157" s="24">
        <f>LGD!$D$9</f>
        <v>0.5</v>
      </c>
      <c r="I1157" s="10" t="e">
        <f t="shared" si="1021"/>
        <v>#N/A</v>
      </c>
      <c r="J1157" s="41">
        <f t="shared" si="1022"/>
        <v>0.39338789901911059</v>
      </c>
      <c r="K1157" s="274" t="e">
        <f t="shared" si="1023"/>
        <v>#N/A</v>
      </c>
      <c r="M1157" s="11">
        <v>192</v>
      </c>
      <c r="N1157" s="11">
        <v>1</v>
      </c>
      <c r="O1157" s="21">
        <f t="shared" si="1024"/>
        <v>0.125041534971747</v>
      </c>
      <c r="P1157" s="43">
        <f t="shared" si="1019"/>
        <v>1.2069450577131404E-2</v>
      </c>
      <c r="Q1157" s="141">
        <f t="shared" si="1025"/>
        <v>102</v>
      </c>
      <c r="R1157" s="43">
        <f t="shared" si="1026"/>
        <v>0.7559253645371069</v>
      </c>
      <c r="S1157" s="11">
        <v>90</v>
      </c>
    </row>
    <row r="1158" spans="2:19" x14ac:dyDescent="0.25">
      <c r="B1158" s="16">
        <v>8</v>
      </c>
      <c r="C1158" s="11" t="s">
        <v>19</v>
      </c>
      <c r="D1158" s="139"/>
      <c r="E1158" s="10">
        <f t="shared" si="1018"/>
        <v>0</v>
      </c>
      <c r="F1158" s="134">
        <f t="shared" si="1020"/>
        <v>4.45445561639084E-2</v>
      </c>
      <c r="G1158" s="8">
        <f>IFERROR(VLOOKUP(B1158,EFA!$AC$2:$AD$7,2,0),EFA!$AD$8)</f>
        <v>1.0319245803723991</v>
      </c>
      <c r="H1158" s="24">
        <f>LGD!$D$10</f>
        <v>0.4</v>
      </c>
      <c r="I1158" s="10">
        <f t="shared" si="1021"/>
        <v>0</v>
      </c>
      <c r="J1158" s="41">
        <f t="shared" si="1022"/>
        <v>0.39338789901911059</v>
      </c>
      <c r="K1158" s="274">
        <f t="shared" si="1023"/>
        <v>0</v>
      </c>
      <c r="M1158" s="11">
        <v>192</v>
      </c>
      <c r="N1158" s="11">
        <v>1</v>
      </c>
      <c r="O1158" s="21">
        <f t="shared" si="1024"/>
        <v>0.125041534971747</v>
      </c>
      <c r="P1158" s="43">
        <f t="shared" si="1019"/>
        <v>1.2069450577131404E-2</v>
      </c>
      <c r="Q1158" s="141">
        <f t="shared" si="1025"/>
        <v>102</v>
      </c>
      <c r="R1158" s="43">
        <f t="shared" si="1026"/>
        <v>0.7559253645371069</v>
      </c>
      <c r="S1158" s="11">
        <v>90</v>
      </c>
    </row>
    <row r="1159" spans="2:19" x14ac:dyDescent="0.25">
      <c r="B1159" s="16">
        <v>8</v>
      </c>
      <c r="C1159" s="11" t="s">
        <v>20</v>
      </c>
      <c r="D1159" s="139"/>
      <c r="E1159" s="10">
        <f t="shared" si="1018"/>
        <v>0</v>
      </c>
      <c r="F1159" s="134">
        <f t="shared" si="1020"/>
        <v>4.45445561639084E-2</v>
      </c>
      <c r="G1159" s="8">
        <f>IFERROR(VLOOKUP(B1159,EFA!$AC$2:$AD$7,2,0),EFA!$AD$8)</f>
        <v>1.0319245803723991</v>
      </c>
      <c r="H1159" s="24">
        <f>LGD!$D$11</f>
        <v>0.6</v>
      </c>
      <c r="I1159" s="10">
        <f t="shared" si="1021"/>
        <v>0</v>
      </c>
      <c r="J1159" s="41">
        <f t="shared" si="1022"/>
        <v>0.39338789901911059</v>
      </c>
      <c r="K1159" s="274">
        <f t="shared" si="1023"/>
        <v>0</v>
      </c>
      <c r="M1159" s="11">
        <v>192</v>
      </c>
      <c r="N1159" s="11">
        <v>1</v>
      </c>
      <c r="O1159" s="21">
        <f t="shared" si="1024"/>
        <v>0.125041534971747</v>
      </c>
      <c r="P1159" s="43">
        <f t="shared" si="1019"/>
        <v>1.2069450577131404E-2</v>
      </c>
      <c r="Q1159" s="141">
        <f t="shared" si="1025"/>
        <v>102</v>
      </c>
      <c r="R1159" s="43">
        <f t="shared" si="1026"/>
        <v>0.7559253645371069</v>
      </c>
      <c r="S1159" s="11">
        <v>90</v>
      </c>
    </row>
    <row r="1160" spans="2:19" x14ac:dyDescent="0.25">
      <c r="B1160" s="16"/>
      <c r="C1160" s="68"/>
      <c r="D1160" s="115"/>
      <c r="E1160" s="115"/>
      <c r="F1160" s="89"/>
      <c r="G1160" s="112"/>
      <c r="H1160" s="116"/>
      <c r="I1160" s="115"/>
      <c r="J1160" s="117"/>
      <c r="K1160" s="115"/>
    </row>
    <row r="1161" spans="2:19" x14ac:dyDescent="0.25">
      <c r="B1161" t="s">
        <v>68</v>
      </c>
      <c r="C1161" s="40" t="s">
        <v>9</v>
      </c>
      <c r="D1161" s="40">
        <v>16</v>
      </c>
      <c r="E1161" s="44" t="s">
        <v>26</v>
      </c>
      <c r="F1161" s="44" t="s">
        <v>39</v>
      </c>
      <c r="G1161" s="44" t="s">
        <v>27</v>
      </c>
      <c r="H1161" s="44" t="s">
        <v>28</v>
      </c>
      <c r="I1161" s="44" t="s">
        <v>29</v>
      </c>
      <c r="J1161" s="44" t="s">
        <v>30</v>
      </c>
      <c r="K1161" s="42" t="s">
        <v>31</v>
      </c>
      <c r="M1161" s="42" t="s">
        <v>32</v>
      </c>
      <c r="N1161" s="42" t="s">
        <v>33</v>
      </c>
      <c r="O1161" s="42" t="s">
        <v>34</v>
      </c>
      <c r="P1161" s="42" t="s">
        <v>35</v>
      </c>
      <c r="Q1161" s="142" t="s">
        <v>36</v>
      </c>
      <c r="R1161" s="42" t="s">
        <v>37</v>
      </c>
      <c r="S1161" s="42" t="s">
        <v>38</v>
      </c>
    </row>
    <row r="1162" spans="2:19" x14ac:dyDescent="0.25">
      <c r="B1162" s="16">
        <v>9</v>
      </c>
      <c r="C1162" s="11" t="s">
        <v>12</v>
      </c>
      <c r="D1162" s="139"/>
      <c r="E1162" s="10">
        <f t="shared" ref="E1162:E1170" si="1027">D1074*R1162</f>
        <v>0</v>
      </c>
      <c r="F1162" s="134">
        <f>$L$4-$K$4</f>
        <v>4.0997871954060239E-2</v>
      </c>
      <c r="G1162" s="8">
        <f>IFERROR(VLOOKUP(B1162,EFA!$AC$2:$AD$7,2,0),EFA!$AD$8)</f>
        <v>1.0319245803723991</v>
      </c>
      <c r="H1162" s="24">
        <f>LGD!$D$3</f>
        <v>0</v>
      </c>
      <c r="I1162" s="10">
        <f>E1162*F1162*G1162*H1162</f>
        <v>0</v>
      </c>
      <c r="J1162" s="41">
        <f>1/((1+($O$16/12))^(M1162-Q1162))</f>
        <v>0.34737385585103475</v>
      </c>
      <c r="K1162" s="274">
        <f>I1162*J1162</f>
        <v>0</v>
      </c>
      <c r="M1162" s="11">
        <v>192</v>
      </c>
      <c r="N1162" s="11">
        <v>1</v>
      </c>
      <c r="O1162" s="21">
        <f>$O$16</f>
        <v>0.125041534971747</v>
      </c>
      <c r="P1162" s="43">
        <f t="shared" ref="P1162:P1170" si="1028">PMT(O1162/12,M1162,-N1162,0,0)</f>
        <v>1.2069450577131404E-2</v>
      </c>
      <c r="Q1162" s="141">
        <f>M1162-S1162</f>
        <v>90</v>
      </c>
      <c r="R1162" s="43">
        <f>PV(O1162/12,Q1162,-P1162,0,0)</f>
        <v>0.70262810902949668</v>
      </c>
      <c r="S1162" s="11">
        <v>102</v>
      </c>
    </row>
    <row r="1163" spans="2:19" x14ac:dyDescent="0.25">
      <c r="B1163" s="16">
        <v>9</v>
      </c>
      <c r="C1163" s="11" t="s">
        <v>13</v>
      </c>
      <c r="D1163" s="139"/>
      <c r="E1163" s="10">
        <f t="shared" si="1027"/>
        <v>0</v>
      </c>
      <c r="F1163" s="134">
        <f>$L$4-$K$4</f>
        <v>4.0997871954060239E-2</v>
      </c>
      <c r="G1163" s="8">
        <f>IFERROR(VLOOKUP(B1163,EFA!$AC$2:$AD$7,2,0),EFA!$AD$8)</f>
        <v>1.0319245803723991</v>
      </c>
      <c r="H1163" s="24">
        <f>LGD!$D$4</f>
        <v>0.6</v>
      </c>
      <c r="I1163" s="10">
        <f t="shared" ref="I1163:I1170" si="1029">E1163*F1163*G1163*H1163</f>
        <v>0</v>
      </c>
      <c r="J1163" s="41">
        <f t="shared" ref="J1163:J1170" si="1030">1/((1+($O$16/12))^(M1163-Q1163))</f>
        <v>0.34737385585103475</v>
      </c>
      <c r="K1163" s="274">
        <f t="shared" ref="K1163:K1170" si="1031">I1163*J1163</f>
        <v>0</v>
      </c>
      <c r="M1163" s="11">
        <v>192</v>
      </c>
      <c r="N1163" s="11">
        <v>1</v>
      </c>
      <c r="O1163" s="21">
        <f t="shared" ref="O1163:O1170" si="1032">$O$16</f>
        <v>0.125041534971747</v>
      </c>
      <c r="P1163" s="43">
        <f t="shared" si="1028"/>
        <v>1.2069450577131404E-2</v>
      </c>
      <c r="Q1163" s="141">
        <f t="shared" ref="Q1163:Q1170" si="1033">M1163-S1163</f>
        <v>90</v>
      </c>
      <c r="R1163" s="43">
        <f t="shared" ref="R1163:R1170" si="1034">PV(O1163/12,Q1163,-P1163,0,0)</f>
        <v>0.70262810902949668</v>
      </c>
      <c r="S1163" s="11">
        <v>102</v>
      </c>
    </row>
    <row r="1164" spans="2:19" x14ac:dyDescent="0.25">
      <c r="B1164" s="16">
        <v>9</v>
      </c>
      <c r="C1164" s="11" t="s">
        <v>14</v>
      </c>
      <c r="D1164" s="139"/>
      <c r="E1164" s="10">
        <f t="shared" si="1027"/>
        <v>0</v>
      </c>
      <c r="F1164" s="134">
        <f t="shared" ref="F1164:F1170" si="1035">$L$4-$K$4</f>
        <v>4.0997871954060239E-2</v>
      </c>
      <c r="G1164" s="8">
        <f>IFERROR(VLOOKUP(B1164,EFA!$AC$2:$AD$7,2,0),EFA!$AD$8)</f>
        <v>1.0319245803723991</v>
      </c>
      <c r="H1164" s="24">
        <f>LGD!$D$5</f>
        <v>0.10763423667737435</v>
      </c>
      <c r="I1164" s="10">
        <f t="shared" si="1029"/>
        <v>0</v>
      </c>
      <c r="J1164" s="41">
        <f t="shared" si="1030"/>
        <v>0.34737385585103475</v>
      </c>
      <c r="K1164" s="274">
        <f t="shared" si="1031"/>
        <v>0</v>
      </c>
      <c r="M1164" s="11">
        <v>192</v>
      </c>
      <c r="N1164" s="11">
        <v>1</v>
      </c>
      <c r="O1164" s="21">
        <f t="shared" si="1032"/>
        <v>0.125041534971747</v>
      </c>
      <c r="P1164" s="43">
        <f t="shared" si="1028"/>
        <v>1.2069450577131404E-2</v>
      </c>
      <c r="Q1164" s="141">
        <f t="shared" si="1033"/>
        <v>90</v>
      </c>
      <c r="R1164" s="43">
        <f t="shared" si="1034"/>
        <v>0.70262810902949668</v>
      </c>
      <c r="S1164" s="11">
        <v>102</v>
      </c>
    </row>
    <row r="1165" spans="2:19" x14ac:dyDescent="0.25">
      <c r="B1165" s="16">
        <v>9</v>
      </c>
      <c r="C1165" s="11" t="s">
        <v>15</v>
      </c>
      <c r="D1165" s="139"/>
      <c r="E1165" s="10">
        <f t="shared" si="1027"/>
        <v>0</v>
      </c>
      <c r="F1165" s="134">
        <f t="shared" si="1035"/>
        <v>4.0997871954060239E-2</v>
      </c>
      <c r="G1165" s="8">
        <f>IFERROR(VLOOKUP(B1165,EFA!$AC$2:$AD$7,2,0),EFA!$AD$8)</f>
        <v>1.0319245803723991</v>
      </c>
      <c r="H1165" s="24">
        <f>LGD!$D$6</f>
        <v>0.31756987991080204</v>
      </c>
      <c r="I1165" s="10">
        <f t="shared" si="1029"/>
        <v>0</v>
      </c>
      <c r="J1165" s="41">
        <f t="shared" si="1030"/>
        <v>0.34737385585103475</v>
      </c>
      <c r="K1165" s="274">
        <f t="shared" si="1031"/>
        <v>0</v>
      </c>
      <c r="M1165" s="11">
        <v>192</v>
      </c>
      <c r="N1165" s="11">
        <v>1</v>
      </c>
      <c r="O1165" s="21">
        <f t="shared" si="1032"/>
        <v>0.125041534971747</v>
      </c>
      <c r="P1165" s="43">
        <f t="shared" si="1028"/>
        <v>1.2069450577131404E-2</v>
      </c>
      <c r="Q1165" s="141">
        <f t="shared" si="1033"/>
        <v>90</v>
      </c>
      <c r="R1165" s="43">
        <f t="shared" si="1034"/>
        <v>0.70262810902949668</v>
      </c>
      <c r="S1165" s="11">
        <v>102</v>
      </c>
    </row>
    <row r="1166" spans="2:19" x14ac:dyDescent="0.25">
      <c r="B1166" s="16">
        <v>9</v>
      </c>
      <c r="C1166" s="11" t="s">
        <v>16</v>
      </c>
      <c r="D1166" s="139"/>
      <c r="E1166" s="10">
        <f t="shared" si="1027"/>
        <v>0</v>
      </c>
      <c r="F1166" s="134">
        <f t="shared" si="1035"/>
        <v>4.0997871954060239E-2</v>
      </c>
      <c r="G1166" s="8">
        <f>IFERROR(VLOOKUP(B1166,EFA!$AC$2:$AD$7,2,0),EFA!$AD$8)</f>
        <v>1.0319245803723991</v>
      </c>
      <c r="H1166" s="24">
        <f>LGD!$D$7</f>
        <v>0.35327139683478781</v>
      </c>
      <c r="I1166" s="10">
        <f t="shared" si="1029"/>
        <v>0</v>
      </c>
      <c r="J1166" s="41">
        <f t="shared" si="1030"/>
        <v>0.34737385585103475</v>
      </c>
      <c r="K1166" s="274">
        <f t="shared" si="1031"/>
        <v>0</v>
      </c>
      <c r="M1166" s="11">
        <v>192</v>
      </c>
      <c r="N1166" s="11">
        <v>1</v>
      </c>
      <c r="O1166" s="21">
        <f t="shared" si="1032"/>
        <v>0.125041534971747</v>
      </c>
      <c r="P1166" s="43">
        <f t="shared" si="1028"/>
        <v>1.2069450577131404E-2</v>
      </c>
      <c r="Q1166" s="141">
        <f t="shared" si="1033"/>
        <v>90</v>
      </c>
      <c r="R1166" s="43">
        <f t="shared" si="1034"/>
        <v>0.70262810902949668</v>
      </c>
      <c r="S1166" s="11">
        <v>102</v>
      </c>
    </row>
    <row r="1167" spans="2:19" x14ac:dyDescent="0.25">
      <c r="B1167" s="16">
        <v>9</v>
      </c>
      <c r="C1167" s="11" t="s">
        <v>17</v>
      </c>
      <c r="D1167" s="139"/>
      <c r="E1167" s="10">
        <f t="shared" si="1027"/>
        <v>0</v>
      </c>
      <c r="F1167" s="134">
        <f t="shared" si="1035"/>
        <v>4.0997871954060239E-2</v>
      </c>
      <c r="G1167" s="8">
        <f>IFERROR(VLOOKUP(B1167,EFA!$AC$2:$AD$7,2,0),EFA!$AD$8)</f>
        <v>1.0319245803723991</v>
      </c>
      <c r="H1167" s="24">
        <f>LGD!$D$8</f>
        <v>4.6364209605119888E-2</v>
      </c>
      <c r="I1167" s="10">
        <f t="shared" si="1029"/>
        <v>0</v>
      </c>
      <c r="J1167" s="41">
        <f t="shared" si="1030"/>
        <v>0.34737385585103475</v>
      </c>
      <c r="K1167" s="274">
        <f t="shared" si="1031"/>
        <v>0</v>
      </c>
      <c r="M1167" s="11">
        <v>192</v>
      </c>
      <c r="N1167" s="11">
        <v>1</v>
      </c>
      <c r="O1167" s="21">
        <f t="shared" si="1032"/>
        <v>0.125041534971747</v>
      </c>
      <c r="P1167" s="43">
        <f t="shared" si="1028"/>
        <v>1.2069450577131404E-2</v>
      </c>
      <c r="Q1167" s="141">
        <f t="shared" si="1033"/>
        <v>90</v>
      </c>
      <c r="R1167" s="43">
        <f t="shared" si="1034"/>
        <v>0.70262810902949668</v>
      </c>
      <c r="S1167" s="11">
        <v>102</v>
      </c>
    </row>
    <row r="1168" spans="2:19" x14ac:dyDescent="0.25">
      <c r="B1168" s="16">
        <v>9</v>
      </c>
      <c r="C1168" s="11" t="s">
        <v>18</v>
      </c>
      <c r="D1168" s="139"/>
      <c r="E1168" s="10" t="e">
        <f t="shared" si="1027"/>
        <v>#N/A</v>
      </c>
      <c r="F1168" s="134">
        <f t="shared" si="1035"/>
        <v>4.0997871954060239E-2</v>
      </c>
      <c r="G1168" s="8">
        <f>IFERROR(VLOOKUP(B1168,EFA!$AC$2:$AD$7,2,0),EFA!$AD$8)</f>
        <v>1.0319245803723991</v>
      </c>
      <c r="H1168" s="24">
        <f>LGD!$D$9</f>
        <v>0.5</v>
      </c>
      <c r="I1168" s="10" t="e">
        <f t="shared" si="1029"/>
        <v>#N/A</v>
      </c>
      <c r="J1168" s="41">
        <f t="shared" si="1030"/>
        <v>0.34737385585103475</v>
      </c>
      <c r="K1168" s="274" t="e">
        <f t="shared" si="1031"/>
        <v>#N/A</v>
      </c>
      <c r="M1168" s="11">
        <v>192</v>
      </c>
      <c r="N1168" s="11">
        <v>1</v>
      </c>
      <c r="O1168" s="21">
        <f t="shared" si="1032"/>
        <v>0.125041534971747</v>
      </c>
      <c r="P1168" s="43">
        <f t="shared" si="1028"/>
        <v>1.2069450577131404E-2</v>
      </c>
      <c r="Q1168" s="141">
        <f t="shared" si="1033"/>
        <v>90</v>
      </c>
      <c r="R1168" s="43">
        <f t="shared" si="1034"/>
        <v>0.70262810902949668</v>
      </c>
      <c r="S1168" s="11">
        <v>102</v>
      </c>
    </row>
    <row r="1169" spans="2:19" x14ac:dyDescent="0.25">
      <c r="B1169" s="16">
        <v>9</v>
      </c>
      <c r="C1169" s="11" t="s">
        <v>19</v>
      </c>
      <c r="D1169" s="139"/>
      <c r="E1169" s="10">
        <f t="shared" si="1027"/>
        <v>0</v>
      </c>
      <c r="F1169" s="134">
        <f t="shared" si="1035"/>
        <v>4.0997871954060239E-2</v>
      </c>
      <c r="G1169" s="8">
        <f>IFERROR(VLOOKUP(B1169,EFA!$AC$2:$AD$7,2,0),EFA!$AD$8)</f>
        <v>1.0319245803723991</v>
      </c>
      <c r="H1169" s="24">
        <f>LGD!$D$10</f>
        <v>0.4</v>
      </c>
      <c r="I1169" s="10">
        <f t="shared" si="1029"/>
        <v>0</v>
      </c>
      <c r="J1169" s="41">
        <f t="shared" si="1030"/>
        <v>0.34737385585103475</v>
      </c>
      <c r="K1169" s="274">
        <f t="shared" si="1031"/>
        <v>0</v>
      </c>
      <c r="M1169" s="11">
        <v>192</v>
      </c>
      <c r="N1169" s="11">
        <v>1</v>
      </c>
      <c r="O1169" s="21">
        <f t="shared" si="1032"/>
        <v>0.125041534971747</v>
      </c>
      <c r="P1169" s="43">
        <f t="shared" si="1028"/>
        <v>1.2069450577131404E-2</v>
      </c>
      <c r="Q1169" s="141">
        <f t="shared" si="1033"/>
        <v>90</v>
      </c>
      <c r="R1169" s="43">
        <f t="shared" si="1034"/>
        <v>0.70262810902949668</v>
      </c>
      <c r="S1169" s="11">
        <v>102</v>
      </c>
    </row>
    <row r="1170" spans="2:19" x14ac:dyDescent="0.25">
      <c r="B1170" s="16">
        <v>9</v>
      </c>
      <c r="C1170" s="11" t="s">
        <v>20</v>
      </c>
      <c r="D1170" s="139"/>
      <c r="E1170" s="10">
        <f t="shared" si="1027"/>
        <v>0</v>
      </c>
      <c r="F1170" s="134">
        <f t="shared" si="1035"/>
        <v>4.0997871954060239E-2</v>
      </c>
      <c r="G1170" s="8">
        <f>IFERROR(VLOOKUP(B1170,EFA!$AC$2:$AD$7,2,0),EFA!$AD$8)</f>
        <v>1.0319245803723991</v>
      </c>
      <c r="H1170" s="24">
        <f>LGD!$D$11</f>
        <v>0.6</v>
      </c>
      <c r="I1170" s="10">
        <f t="shared" si="1029"/>
        <v>0</v>
      </c>
      <c r="J1170" s="41">
        <f t="shared" si="1030"/>
        <v>0.34737385585103475</v>
      </c>
      <c r="K1170" s="274">
        <f t="shared" si="1031"/>
        <v>0</v>
      </c>
      <c r="M1170" s="11">
        <v>192</v>
      </c>
      <c r="N1170" s="11">
        <v>1</v>
      </c>
      <c r="O1170" s="21">
        <f t="shared" si="1032"/>
        <v>0.125041534971747</v>
      </c>
      <c r="P1170" s="43">
        <f t="shared" si="1028"/>
        <v>1.2069450577131404E-2</v>
      </c>
      <c r="Q1170" s="141">
        <f t="shared" si="1033"/>
        <v>90</v>
      </c>
      <c r="R1170" s="43">
        <f t="shared" si="1034"/>
        <v>0.70262810902949668</v>
      </c>
      <c r="S1170" s="11">
        <v>102</v>
      </c>
    </row>
    <row r="1171" spans="2:19" ht="15.75" thickBot="1" x14ac:dyDescent="0.3">
      <c r="B1171" s="16"/>
      <c r="C1171" s="51"/>
      <c r="D1171" s="60"/>
      <c r="E1171" s="60"/>
      <c r="F1171" s="56"/>
      <c r="G1171" s="57"/>
      <c r="H1171" s="58"/>
      <c r="I1171" s="60"/>
      <c r="J1171" s="59"/>
      <c r="K1171" s="60"/>
    </row>
    <row r="1172" spans="2:19" x14ac:dyDescent="0.25">
      <c r="B1172" t="s">
        <v>68</v>
      </c>
      <c r="C1172" s="40" t="s">
        <v>9</v>
      </c>
      <c r="D1172" s="40">
        <v>16</v>
      </c>
      <c r="E1172" s="44" t="s">
        <v>26</v>
      </c>
      <c r="F1172" s="44" t="s">
        <v>39</v>
      </c>
      <c r="G1172" s="44" t="s">
        <v>27</v>
      </c>
      <c r="H1172" s="44" t="s">
        <v>28</v>
      </c>
      <c r="I1172" s="44" t="s">
        <v>29</v>
      </c>
      <c r="J1172" s="44" t="s">
        <v>30</v>
      </c>
      <c r="K1172" s="42" t="s">
        <v>31</v>
      </c>
      <c r="M1172" s="42" t="s">
        <v>32</v>
      </c>
      <c r="N1172" s="42" t="s">
        <v>33</v>
      </c>
      <c r="O1172" s="42" t="s">
        <v>34</v>
      </c>
      <c r="P1172" s="42" t="s">
        <v>35</v>
      </c>
      <c r="Q1172" s="42" t="s">
        <v>36</v>
      </c>
      <c r="R1172" s="42" t="s">
        <v>37</v>
      </c>
      <c r="S1172" s="42" t="s">
        <v>38</v>
      </c>
    </row>
    <row r="1173" spans="2:19" x14ac:dyDescent="0.25">
      <c r="B1173" s="16">
        <v>10</v>
      </c>
      <c r="C1173" s="11" t="s">
        <v>12</v>
      </c>
      <c r="D1173" s="139"/>
      <c r="E1173" s="10">
        <f t="shared" ref="E1173:E1181" si="1036">D1074*R1173</f>
        <v>0</v>
      </c>
      <c r="F1173" s="134">
        <f>$M$4-$L$4</f>
        <v>3.7733578455168892E-2</v>
      </c>
      <c r="G1173" s="8">
        <f>IFERROR(VLOOKUP(B1173,EFA!$AC$2:$AD$7,2,0),EFA!$AD$8)</f>
        <v>1.0319245803723991</v>
      </c>
      <c r="H1173" s="24">
        <f>LGD!$D$3</f>
        <v>0</v>
      </c>
      <c r="I1173" s="10">
        <f>E1173*F1173*G1173*H1173</f>
        <v>0</v>
      </c>
      <c r="J1173" s="41">
        <f>1/((1+($O$16/12))^(M1173-Q1173))</f>
        <v>0.30674201222176745</v>
      </c>
      <c r="K1173" s="274">
        <f>I1173*J1173</f>
        <v>0</v>
      </c>
      <c r="M1173" s="11">
        <v>192</v>
      </c>
      <c r="N1173" s="11">
        <v>1</v>
      </c>
      <c r="O1173" s="21">
        <f>$O$16</f>
        <v>0.125041534971747</v>
      </c>
      <c r="P1173" s="43">
        <f t="shared" ref="P1173:P1181" si="1037">PMT(O1173/12,M1173,-N1173,0,0)</f>
        <v>1.2069450577131404E-2</v>
      </c>
      <c r="Q1173" s="141">
        <f>M1173-S1173</f>
        <v>78</v>
      </c>
      <c r="R1173" s="43">
        <f>PV(O1173/12,Q1173,-P1173,0,0)</f>
        <v>0.64227096063023803</v>
      </c>
      <c r="S1173" s="11">
        <v>114</v>
      </c>
    </row>
    <row r="1174" spans="2:19" x14ac:dyDescent="0.25">
      <c r="B1174" s="16">
        <v>10</v>
      </c>
      <c r="C1174" s="11" t="s">
        <v>13</v>
      </c>
      <c r="D1174" s="139"/>
      <c r="E1174" s="10">
        <f t="shared" si="1036"/>
        <v>0</v>
      </c>
      <c r="F1174" s="134">
        <f t="shared" ref="F1174:F1181" si="1038">$M$4-$L$4</f>
        <v>3.7733578455168892E-2</v>
      </c>
      <c r="G1174" s="8">
        <f>IFERROR(VLOOKUP(B1174,EFA!$AC$2:$AD$7,2,0),EFA!$AD$8)</f>
        <v>1.0319245803723991</v>
      </c>
      <c r="H1174" s="24">
        <f>LGD!$D$4</f>
        <v>0.6</v>
      </c>
      <c r="I1174" s="10">
        <f t="shared" ref="I1174:I1181" si="1039">E1174*F1174*G1174*H1174</f>
        <v>0</v>
      </c>
      <c r="J1174" s="41">
        <f t="shared" ref="J1174:J1181" si="1040">1/((1+($O$16/12))^(M1174-Q1174))</f>
        <v>0.30674201222176745</v>
      </c>
      <c r="K1174" s="274">
        <f t="shared" ref="K1174:K1181" si="1041">I1174*J1174</f>
        <v>0</v>
      </c>
      <c r="M1174" s="11">
        <v>192</v>
      </c>
      <c r="N1174" s="11">
        <v>1</v>
      </c>
      <c r="O1174" s="21">
        <f t="shared" ref="O1174:O1181" si="1042">$O$16</f>
        <v>0.125041534971747</v>
      </c>
      <c r="P1174" s="43">
        <f t="shared" si="1037"/>
        <v>1.2069450577131404E-2</v>
      </c>
      <c r="Q1174" s="141">
        <f t="shared" ref="Q1174:Q1181" si="1043">M1174-S1174</f>
        <v>78</v>
      </c>
      <c r="R1174" s="43">
        <f t="shared" ref="R1174:R1181" si="1044">PV(O1174/12,Q1174,-P1174,0,0)</f>
        <v>0.64227096063023803</v>
      </c>
      <c r="S1174" s="11">
        <v>114</v>
      </c>
    </row>
    <row r="1175" spans="2:19" x14ac:dyDescent="0.25">
      <c r="B1175" s="16">
        <v>10</v>
      </c>
      <c r="C1175" s="11" t="s">
        <v>14</v>
      </c>
      <c r="D1175" s="139"/>
      <c r="E1175" s="10">
        <f t="shared" si="1036"/>
        <v>0</v>
      </c>
      <c r="F1175" s="134">
        <f t="shared" si="1038"/>
        <v>3.7733578455168892E-2</v>
      </c>
      <c r="G1175" s="8">
        <f>IFERROR(VLOOKUP(B1175,EFA!$AC$2:$AD$7,2,0),EFA!$AD$8)</f>
        <v>1.0319245803723991</v>
      </c>
      <c r="H1175" s="24">
        <f>LGD!$D$5</f>
        <v>0.10763423667737435</v>
      </c>
      <c r="I1175" s="10">
        <f t="shared" si="1039"/>
        <v>0</v>
      </c>
      <c r="J1175" s="41">
        <f t="shared" si="1040"/>
        <v>0.30674201222176745</v>
      </c>
      <c r="K1175" s="274">
        <f t="shared" si="1041"/>
        <v>0</v>
      </c>
      <c r="M1175" s="11">
        <v>192</v>
      </c>
      <c r="N1175" s="11">
        <v>1</v>
      </c>
      <c r="O1175" s="21">
        <f t="shared" si="1042"/>
        <v>0.125041534971747</v>
      </c>
      <c r="P1175" s="43">
        <f t="shared" si="1037"/>
        <v>1.2069450577131404E-2</v>
      </c>
      <c r="Q1175" s="141">
        <f t="shared" si="1043"/>
        <v>78</v>
      </c>
      <c r="R1175" s="43">
        <f t="shared" si="1044"/>
        <v>0.64227096063023803</v>
      </c>
      <c r="S1175" s="11">
        <v>114</v>
      </c>
    </row>
    <row r="1176" spans="2:19" x14ac:dyDescent="0.25">
      <c r="B1176" s="16">
        <v>10</v>
      </c>
      <c r="C1176" s="11" t="s">
        <v>15</v>
      </c>
      <c r="D1176" s="139"/>
      <c r="E1176" s="10">
        <f t="shared" si="1036"/>
        <v>0</v>
      </c>
      <c r="F1176" s="134">
        <f t="shared" si="1038"/>
        <v>3.7733578455168892E-2</v>
      </c>
      <c r="G1176" s="8">
        <f>IFERROR(VLOOKUP(B1176,EFA!$AC$2:$AD$7,2,0),EFA!$AD$8)</f>
        <v>1.0319245803723991</v>
      </c>
      <c r="H1176" s="24">
        <f>LGD!$D$6</f>
        <v>0.31756987991080204</v>
      </c>
      <c r="I1176" s="10">
        <f t="shared" si="1039"/>
        <v>0</v>
      </c>
      <c r="J1176" s="41">
        <f t="shared" si="1040"/>
        <v>0.30674201222176745</v>
      </c>
      <c r="K1176" s="274">
        <f t="shared" si="1041"/>
        <v>0</v>
      </c>
      <c r="M1176" s="11">
        <v>192</v>
      </c>
      <c r="N1176" s="11">
        <v>1</v>
      </c>
      <c r="O1176" s="21">
        <f t="shared" si="1042"/>
        <v>0.125041534971747</v>
      </c>
      <c r="P1176" s="43">
        <f t="shared" si="1037"/>
        <v>1.2069450577131404E-2</v>
      </c>
      <c r="Q1176" s="141">
        <f t="shared" si="1043"/>
        <v>78</v>
      </c>
      <c r="R1176" s="43">
        <f t="shared" si="1044"/>
        <v>0.64227096063023803</v>
      </c>
      <c r="S1176" s="11">
        <v>114</v>
      </c>
    </row>
    <row r="1177" spans="2:19" x14ac:dyDescent="0.25">
      <c r="B1177" s="16">
        <v>10</v>
      </c>
      <c r="C1177" s="11" t="s">
        <v>16</v>
      </c>
      <c r="D1177" s="139"/>
      <c r="E1177" s="10">
        <f t="shared" si="1036"/>
        <v>0</v>
      </c>
      <c r="F1177" s="134">
        <f t="shared" si="1038"/>
        <v>3.7733578455168892E-2</v>
      </c>
      <c r="G1177" s="8">
        <f>IFERROR(VLOOKUP(B1177,EFA!$AC$2:$AD$7,2,0),EFA!$AD$8)</f>
        <v>1.0319245803723991</v>
      </c>
      <c r="H1177" s="24">
        <f>LGD!$D$7</f>
        <v>0.35327139683478781</v>
      </c>
      <c r="I1177" s="10">
        <f t="shared" si="1039"/>
        <v>0</v>
      </c>
      <c r="J1177" s="41">
        <f t="shared" si="1040"/>
        <v>0.30674201222176745</v>
      </c>
      <c r="K1177" s="274">
        <f t="shared" si="1041"/>
        <v>0</v>
      </c>
      <c r="M1177" s="11">
        <v>192</v>
      </c>
      <c r="N1177" s="11">
        <v>1</v>
      </c>
      <c r="O1177" s="21">
        <f t="shared" si="1042"/>
        <v>0.125041534971747</v>
      </c>
      <c r="P1177" s="43">
        <f t="shared" si="1037"/>
        <v>1.2069450577131404E-2</v>
      </c>
      <c r="Q1177" s="141">
        <f t="shared" si="1043"/>
        <v>78</v>
      </c>
      <c r="R1177" s="43">
        <f t="shared" si="1044"/>
        <v>0.64227096063023803</v>
      </c>
      <c r="S1177" s="11">
        <v>114</v>
      </c>
    </row>
    <row r="1178" spans="2:19" x14ac:dyDescent="0.25">
      <c r="B1178" s="16">
        <v>10</v>
      </c>
      <c r="C1178" s="11" t="s">
        <v>17</v>
      </c>
      <c r="D1178" s="139"/>
      <c r="E1178" s="10">
        <f t="shared" si="1036"/>
        <v>0</v>
      </c>
      <c r="F1178" s="134">
        <f t="shared" si="1038"/>
        <v>3.7733578455168892E-2</v>
      </c>
      <c r="G1178" s="8">
        <f>IFERROR(VLOOKUP(B1178,EFA!$AC$2:$AD$7,2,0),EFA!$AD$8)</f>
        <v>1.0319245803723991</v>
      </c>
      <c r="H1178" s="24">
        <f>LGD!$D$8</f>
        <v>4.6364209605119888E-2</v>
      </c>
      <c r="I1178" s="10">
        <f t="shared" si="1039"/>
        <v>0</v>
      </c>
      <c r="J1178" s="41">
        <f t="shared" si="1040"/>
        <v>0.30674201222176745</v>
      </c>
      <c r="K1178" s="274">
        <f t="shared" si="1041"/>
        <v>0</v>
      </c>
      <c r="M1178" s="11">
        <v>192</v>
      </c>
      <c r="N1178" s="11">
        <v>1</v>
      </c>
      <c r="O1178" s="21">
        <f t="shared" si="1042"/>
        <v>0.125041534971747</v>
      </c>
      <c r="P1178" s="43">
        <f t="shared" si="1037"/>
        <v>1.2069450577131404E-2</v>
      </c>
      <c r="Q1178" s="141">
        <f t="shared" si="1043"/>
        <v>78</v>
      </c>
      <c r="R1178" s="43">
        <f t="shared" si="1044"/>
        <v>0.64227096063023803</v>
      </c>
      <c r="S1178" s="11">
        <v>114</v>
      </c>
    </row>
    <row r="1179" spans="2:19" x14ac:dyDescent="0.25">
      <c r="B1179" s="16">
        <v>10</v>
      </c>
      <c r="C1179" s="11" t="s">
        <v>18</v>
      </c>
      <c r="D1179" s="139"/>
      <c r="E1179" s="10" t="e">
        <f t="shared" si="1036"/>
        <v>#N/A</v>
      </c>
      <c r="F1179" s="134">
        <f t="shared" si="1038"/>
        <v>3.7733578455168892E-2</v>
      </c>
      <c r="G1179" s="8">
        <f>IFERROR(VLOOKUP(B1179,EFA!$AC$2:$AD$7,2,0),EFA!$AD$8)</f>
        <v>1.0319245803723991</v>
      </c>
      <c r="H1179" s="24">
        <f>LGD!$D$9</f>
        <v>0.5</v>
      </c>
      <c r="I1179" s="10" t="e">
        <f t="shared" si="1039"/>
        <v>#N/A</v>
      </c>
      <c r="J1179" s="41">
        <f t="shared" si="1040"/>
        <v>0.30674201222176745</v>
      </c>
      <c r="K1179" s="274" t="e">
        <f t="shared" si="1041"/>
        <v>#N/A</v>
      </c>
      <c r="M1179" s="11">
        <v>192</v>
      </c>
      <c r="N1179" s="11">
        <v>1</v>
      </c>
      <c r="O1179" s="21">
        <f t="shared" si="1042"/>
        <v>0.125041534971747</v>
      </c>
      <c r="P1179" s="43">
        <f t="shared" si="1037"/>
        <v>1.2069450577131404E-2</v>
      </c>
      <c r="Q1179" s="141">
        <f t="shared" si="1043"/>
        <v>78</v>
      </c>
      <c r="R1179" s="43">
        <f t="shared" si="1044"/>
        <v>0.64227096063023803</v>
      </c>
      <c r="S1179" s="11">
        <v>114</v>
      </c>
    </row>
    <row r="1180" spans="2:19" x14ac:dyDescent="0.25">
      <c r="B1180" s="16">
        <v>10</v>
      </c>
      <c r="C1180" s="11" t="s">
        <v>19</v>
      </c>
      <c r="D1180" s="139"/>
      <c r="E1180" s="10">
        <f t="shared" si="1036"/>
        <v>0</v>
      </c>
      <c r="F1180" s="134">
        <f t="shared" si="1038"/>
        <v>3.7733578455168892E-2</v>
      </c>
      <c r="G1180" s="8">
        <f>IFERROR(VLOOKUP(B1180,EFA!$AC$2:$AD$7,2,0),EFA!$AD$8)</f>
        <v>1.0319245803723991</v>
      </c>
      <c r="H1180" s="24">
        <f>LGD!$D$10</f>
        <v>0.4</v>
      </c>
      <c r="I1180" s="10">
        <f t="shared" si="1039"/>
        <v>0</v>
      </c>
      <c r="J1180" s="41">
        <f t="shared" si="1040"/>
        <v>0.30674201222176745</v>
      </c>
      <c r="K1180" s="274">
        <f t="shared" si="1041"/>
        <v>0</v>
      </c>
      <c r="M1180" s="11">
        <v>192</v>
      </c>
      <c r="N1180" s="11">
        <v>1</v>
      </c>
      <c r="O1180" s="21">
        <f t="shared" si="1042"/>
        <v>0.125041534971747</v>
      </c>
      <c r="P1180" s="43">
        <f t="shared" si="1037"/>
        <v>1.2069450577131404E-2</v>
      </c>
      <c r="Q1180" s="141">
        <f t="shared" si="1043"/>
        <v>78</v>
      </c>
      <c r="R1180" s="43">
        <f t="shared" si="1044"/>
        <v>0.64227096063023803</v>
      </c>
      <c r="S1180" s="11">
        <v>114</v>
      </c>
    </row>
    <row r="1181" spans="2:19" x14ac:dyDescent="0.25">
      <c r="B1181" s="16">
        <v>10</v>
      </c>
      <c r="C1181" s="11" t="s">
        <v>20</v>
      </c>
      <c r="D1181" s="139"/>
      <c r="E1181" s="10">
        <f t="shared" si="1036"/>
        <v>0</v>
      </c>
      <c r="F1181" s="134">
        <f t="shared" si="1038"/>
        <v>3.7733578455168892E-2</v>
      </c>
      <c r="G1181" s="8">
        <f>IFERROR(VLOOKUP(B1181,EFA!$AC$2:$AD$7,2,0),EFA!$AD$8)</f>
        <v>1.0319245803723991</v>
      </c>
      <c r="H1181" s="24">
        <f>LGD!$D$11</f>
        <v>0.6</v>
      </c>
      <c r="I1181" s="10">
        <f t="shared" si="1039"/>
        <v>0</v>
      </c>
      <c r="J1181" s="41">
        <f t="shared" si="1040"/>
        <v>0.30674201222176745</v>
      </c>
      <c r="K1181" s="274">
        <f t="shared" si="1041"/>
        <v>0</v>
      </c>
      <c r="M1181" s="11">
        <v>192</v>
      </c>
      <c r="N1181" s="11">
        <v>1</v>
      </c>
      <c r="O1181" s="21">
        <f t="shared" si="1042"/>
        <v>0.125041534971747</v>
      </c>
      <c r="P1181" s="43">
        <f t="shared" si="1037"/>
        <v>1.2069450577131404E-2</v>
      </c>
      <c r="Q1181" s="141">
        <f t="shared" si="1043"/>
        <v>78</v>
      </c>
      <c r="R1181" s="43">
        <f t="shared" si="1044"/>
        <v>0.64227096063023803</v>
      </c>
      <c r="S1181" s="11">
        <v>114</v>
      </c>
    </row>
    <row r="1182" spans="2:19" s="70" customFormat="1" x14ac:dyDescent="0.25">
      <c r="D1182" s="69"/>
      <c r="E1182" s="69"/>
      <c r="F1182" s="121"/>
      <c r="G1182" s="123"/>
      <c r="H1182" s="124"/>
      <c r="I1182" s="69"/>
      <c r="J1182" s="117"/>
      <c r="K1182" s="69"/>
      <c r="O1182" s="121"/>
      <c r="P1182" s="125"/>
      <c r="R1182" s="125"/>
    </row>
    <row r="1183" spans="2:19" s="70" customFormat="1" x14ac:dyDescent="0.25">
      <c r="B1183" t="s">
        <v>68</v>
      </c>
      <c r="C1183" s="40" t="s">
        <v>9</v>
      </c>
      <c r="D1183" s="40">
        <v>16</v>
      </c>
      <c r="E1183" s="44" t="s">
        <v>26</v>
      </c>
      <c r="F1183" s="44" t="s">
        <v>39</v>
      </c>
      <c r="G1183" s="44" t="s">
        <v>27</v>
      </c>
      <c r="H1183" s="44" t="s">
        <v>28</v>
      </c>
      <c r="I1183" s="44" t="s">
        <v>29</v>
      </c>
      <c r="J1183" s="44" t="s">
        <v>30</v>
      </c>
      <c r="K1183" s="42" t="s">
        <v>31</v>
      </c>
      <c r="L1183"/>
      <c r="M1183" s="42" t="s">
        <v>32</v>
      </c>
      <c r="N1183" s="42" t="s">
        <v>33</v>
      </c>
      <c r="O1183" s="42" t="s">
        <v>34</v>
      </c>
      <c r="P1183" s="42" t="s">
        <v>35</v>
      </c>
      <c r="Q1183" s="42" t="s">
        <v>36</v>
      </c>
      <c r="R1183" s="42" t="s">
        <v>37</v>
      </c>
      <c r="S1183" s="42" t="s">
        <v>38</v>
      </c>
    </row>
    <row r="1184" spans="2:19" s="70" customFormat="1" x14ac:dyDescent="0.25">
      <c r="B1184" s="16">
        <v>11</v>
      </c>
      <c r="C1184" s="11" t="s">
        <v>12</v>
      </c>
      <c r="D1184" s="139"/>
      <c r="E1184" s="10">
        <f>D1074*R1184</f>
        <v>0</v>
      </c>
      <c r="F1184" s="134">
        <f t="shared" ref="F1184:F1191" si="1045">$N$4-$M$4</f>
        <v>3.4729191423102046E-2</v>
      </c>
      <c r="G1184" s="8">
        <f>IFERROR(VLOOKUP(B1184,EFA!$AC$2:$AD$7,2,0),EFA!$AD$8)</f>
        <v>1.0319245803723991</v>
      </c>
      <c r="H1184" s="24">
        <f>LGD!$D$3</f>
        <v>0</v>
      </c>
      <c r="I1184" s="10">
        <f>E1184*F1184*G1184*H1184</f>
        <v>0</v>
      </c>
      <c r="J1184" s="41">
        <f>1/((1+($O$16/12))^(M1184-Q1184))</f>
        <v>0.27086281963087083</v>
      </c>
      <c r="K1184" s="274">
        <f>I1184*J1184</f>
        <v>0</v>
      </c>
      <c r="L1184"/>
      <c r="M1184" s="11">
        <v>192</v>
      </c>
      <c r="N1184" s="11">
        <v>1</v>
      </c>
      <c r="O1184" s="21">
        <f>$O$16</f>
        <v>0.125041534971747</v>
      </c>
      <c r="P1184" s="43">
        <f t="shared" ref="P1184:P1192" si="1046">PMT(O1184/12,M1184,-N1184,0,0)</f>
        <v>1.2069450577131404E-2</v>
      </c>
      <c r="Q1184" s="141">
        <f>M1184-S1184</f>
        <v>66</v>
      </c>
      <c r="R1184" s="43">
        <f>PV(O1184/12,Q1184,-P1184,0,0)</f>
        <v>0.57391874759048911</v>
      </c>
      <c r="S1184" s="11">
        <v>126</v>
      </c>
    </row>
    <row r="1185" spans="2:19" s="70" customFormat="1" x14ac:dyDescent="0.25">
      <c r="B1185" s="16">
        <v>11</v>
      </c>
      <c r="C1185" s="11" t="s">
        <v>13</v>
      </c>
      <c r="D1185" s="139"/>
      <c r="E1185" s="10">
        <f t="shared" ref="E1185:E1192" si="1047">D1075*R1185</f>
        <v>0</v>
      </c>
      <c r="F1185" s="134">
        <f t="shared" si="1045"/>
        <v>3.4729191423102046E-2</v>
      </c>
      <c r="G1185" s="8">
        <f>IFERROR(VLOOKUP(B1185,EFA!$AC$2:$AD$7,2,0),EFA!$AD$8)</f>
        <v>1.0319245803723991</v>
      </c>
      <c r="H1185" s="24">
        <f>LGD!$D$4</f>
        <v>0.6</v>
      </c>
      <c r="I1185" s="10">
        <f t="shared" ref="I1185:I1192" si="1048">E1185*F1185*G1185*H1185</f>
        <v>0</v>
      </c>
      <c r="J1185" s="41">
        <f t="shared" ref="J1185:J1192" si="1049">1/((1+($O$16/12))^(M1185-Q1185))</f>
        <v>0.27086281963087083</v>
      </c>
      <c r="K1185" s="274">
        <f t="shared" ref="K1185:K1192" si="1050">I1185*J1185</f>
        <v>0</v>
      </c>
      <c r="L1185"/>
      <c r="M1185" s="11">
        <v>192</v>
      </c>
      <c r="N1185" s="11">
        <v>1</v>
      </c>
      <c r="O1185" s="21">
        <f t="shared" ref="O1185:O1192" si="1051">$O$16</f>
        <v>0.125041534971747</v>
      </c>
      <c r="P1185" s="43">
        <f t="shared" si="1046"/>
        <v>1.2069450577131404E-2</v>
      </c>
      <c r="Q1185" s="141">
        <f t="shared" ref="Q1185:Q1192" si="1052">M1185-S1185</f>
        <v>66</v>
      </c>
      <c r="R1185" s="43">
        <f t="shared" ref="R1185:R1192" si="1053">PV(O1185/12,Q1185,-P1185,0,0)</f>
        <v>0.57391874759048911</v>
      </c>
      <c r="S1185" s="11">
        <v>126</v>
      </c>
    </row>
    <row r="1186" spans="2:19" s="70" customFormat="1" x14ac:dyDescent="0.25">
      <c r="B1186" s="16">
        <v>11</v>
      </c>
      <c r="C1186" s="11" t="s">
        <v>14</v>
      </c>
      <c r="D1186" s="139"/>
      <c r="E1186" s="10">
        <f t="shared" si="1047"/>
        <v>0</v>
      </c>
      <c r="F1186" s="134">
        <f t="shared" si="1045"/>
        <v>3.4729191423102046E-2</v>
      </c>
      <c r="G1186" s="8">
        <f>IFERROR(VLOOKUP(B1186,EFA!$AC$2:$AD$7,2,0),EFA!$AD$8)</f>
        <v>1.0319245803723991</v>
      </c>
      <c r="H1186" s="24">
        <f>LGD!$D$5</f>
        <v>0.10763423667737435</v>
      </c>
      <c r="I1186" s="10">
        <f t="shared" si="1048"/>
        <v>0</v>
      </c>
      <c r="J1186" s="41">
        <f t="shared" si="1049"/>
        <v>0.27086281963087083</v>
      </c>
      <c r="K1186" s="274">
        <f t="shared" si="1050"/>
        <v>0</v>
      </c>
      <c r="L1186"/>
      <c r="M1186" s="11">
        <v>192</v>
      </c>
      <c r="N1186" s="11">
        <v>1</v>
      </c>
      <c r="O1186" s="21">
        <f t="shared" si="1051"/>
        <v>0.125041534971747</v>
      </c>
      <c r="P1186" s="43">
        <f t="shared" si="1046"/>
        <v>1.2069450577131404E-2</v>
      </c>
      <c r="Q1186" s="141">
        <f t="shared" si="1052"/>
        <v>66</v>
      </c>
      <c r="R1186" s="43">
        <f t="shared" si="1053"/>
        <v>0.57391874759048911</v>
      </c>
      <c r="S1186" s="11">
        <v>126</v>
      </c>
    </row>
    <row r="1187" spans="2:19" s="70" customFormat="1" x14ac:dyDescent="0.25">
      <c r="B1187" s="16">
        <v>11</v>
      </c>
      <c r="C1187" s="11" t="s">
        <v>15</v>
      </c>
      <c r="D1187" s="139"/>
      <c r="E1187" s="10">
        <f t="shared" si="1047"/>
        <v>0</v>
      </c>
      <c r="F1187" s="134">
        <f t="shared" si="1045"/>
        <v>3.4729191423102046E-2</v>
      </c>
      <c r="G1187" s="8">
        <f>IFERROR(VLOOKUP(B1187,EFA!$AC$2:$AD$7,2,0),EFA!$AD$8)</f>
        <v>1.0319245803723991</v>
      </c>
      <c r="H1187" s="24">
        <f>LGD!$D$6</f>
        <v>0.31756987991080204</v>
      </c>
      <c r="I1187" s="10">
        <f t="shared" si="1048"/>
        <v>0</v>
      </c>
      <c r="J1187" s="41">
        <f t="shared" si="1049"/>
        <v>0.27086281963087083</v>
      </c>
      <c r="K1187" s="274">
        <f t="shared" si="1050"/>
        <v>0</v>
      </c>
      <c r="L1187"/>
      <c r="M1187" s="11">
        <v>192</v>
      </c>
      <c r="N1187" s="11">
        <v>1</v>
      </c>
      <c r="O1187" s="21">
        <f t="shared" si="1051"/>
        <v>0.125041534971747</v>
      </c>
      <c r="P1187" s="43">
        <f t="shared" si="1046"/>
        <v>1.2069450577131404E-2</v>
      </c>
      <c r="Q1187" s="141">
        <f t="shared" si="1052"/>
        <v>66</v>
      </c>
      <c r="R1187" s="43">
        <f t="shared" si="1053"/>
        <v>0.57391874759048911</v>
      </c>
      <c r="S1187" s="11">
        <v>126</v>
      </c>
    </row>
    <row r="1188" spans="2:19" s="70" customFormat="1" x14ac:dyDescent="0.25">
      <c r="B1188" s="16">
        <v>11</v>
      </c>
      <c r="C1188" s="11" t="s">
        <v>16</v>
      </c>
      <c r="D1188" s="139"/>
      <c r="E1188" s="10">
        <f t="shared" si="1047"/>
        <v>0</v>
      </c>
      <c r="F1188" s="134">
        <f t="shared" si="1045"/>
        <v>3.4729191423102046E-2</v>
      </c>
      <c r="G1188" s="8">
        <f>IFERROR(VLOOKUP(B1188,EFA!$AC$2:$AD$7,2,0),EFA!$AD$8)</f>
        <v>1.0319245803723991</v>
      </c>
      <c r="H1188" s="24">
        <f>LGD!$D$7</f>
        <v>0.35327139683478781</v>
      </c>
      <c r="I1188" s="10">
        <f t="shared" si="1048"/>
        <v>0</v>
      </c>
      <c r="J1188" s="41">
        <f t="shared" si="1049"/>
        <v>0.27086281963087083</v>
      </c>
      <c r="K1188" s="274">
        <f t="shared" si="1050"/>
        <v>0</v>
      </c>
      <c r="L1188"/>
      <c r="M1188" s="11">
        <v>192</v>
      </c>
      <c r="N1188" s="11">
        <v>1</v>
      </c>
      <c r="O1188" s="21">
        <f t="shared" si="1051"/>
        <v>0.125041534971747</v>
      </c>
      <c r="P1188" s="43">
        <f t="shared" si="1046"/>
        <v>1.2069450577131404E-2</v>
      </c>
      <c r="Q1188" s="141">
        <f t="shared" si="1052"/>
        <v>66</v>
      </c>
      <c r="R1188" s="43">
        <f t="shared" si="1053"/>
        <v>0.57391874759048911</v>
      </c>
      <c r="S1188" s="11">
        <v>126</v>
      </c>
    </row>
    <row r="1189" spans="2:19" s="70" customFormat="1" x14ac:dyDescent="0.25">
      <c r="B1189" s="16">
        <v>11</v>
      </c>
      <c r="C1189" s="11" t="s">
        <v>17</v>
      </c>
      <c r="D1189" s="139"/>
      <c r="E1189" s="10">
        <f t="shared" si="1047"/>
        <v>0</v>
      </c>
      <c r="F1189" s="134">
        <f t="shared" si="1045"/>
        <v>3.4729191423102046E-2</v>
      </c>
      <c r="G1189" s="8">
        <f>IFERROR(VLOOKUP(B1189,EFA!$AC$2:$AD$7,2,0),EFA!$AD$8)</f>
        <v>1.0319245803723991</v>
      </c>
      <c r="H1189" s="24">
        <f>LGD!$D$8</f>
        <v>4.6364209605119888E-2</v>
      </c>
      <c r="I1189" s="10">
        <f t="shared" si="1048"/>
        <v>0</v>
      </c>
      <c r="J1189" s="41">
        <f t="shared" si="1049"/>
        <v>0.27086281963087083</v>
      </c>
      <c r="K1189" s="274">
        <f t="shared" si="1050"/>
        <v>0</v>
      </c>
      <c r="L1189"/>
      <c r="M1189" s="11">
        <v>192</v>
      </c>
      <c r="N1189" s="11">
        <v>1</v>
      </c>
      <c r="O1189" s="21">
        <f t="shared" si="1051"/>
        <v>0.125041534971747</v>
      </c>
      <c r="P1189" s="43">
        <f t="shared" si="1046"/>
        <v>1.2069450577131404E-2</v>
      </c>
      <c r="Q1189" s="141">
        <f t="shared" si="1052"/>
        <v>66</v>
      </c>
      <c r="R1189" s="43">
        <f t="shared" si="1053"/>
        <v>0.57391874759048911</v>
      </c>
      <c r="S1189" s="11">
        <v>126</v>
      </c>
    </row>
    <row r="1190" spans="2:19" s="70" customFormat="1" x14ac:dyDescent="0.25">
      <c r="B1190" s="16">
        <v>11</v>
      </c>
      <c r="C1190" s="11" t="s">
        <v>18</v>
      </c>
      <c r="D1190" s="139"/>
      <c r="E1190" s="10" t="e">
        <f t="shared" si="1047"/>
        <v>#N/A</v>
      </c>
      <c r="F1190" s="134">
        <f t="shared" si="1045"/>
        <v>3.4729191423102046E-2</v>
      </c>
      <c r="G1190" s="8">
        <f>IFERROR(VLOOKUP(B1190,EFA!$AC$2:$AD$7,2,0),EFA!$AD$8)</f>
        <v>1.0319245803723991</v>
      </c>
      <c r="H1190" s="24">
        <f>LGD!$D$9</f>
        <v>0.5</v>
      </c>
      <c r="I1190" s="10" t="e">
        <f t="shared" si="1048"/>
        <v>#N/A</v>
      </c>
      <c r="J1190" s="41">
        <f t="shared" si="1049"/>
        <v>0.27086281963087083</v>
      </c>
      <c r="K1190" s="274" t="e">
        <f t="shared" si="1050"/>
        <v>#N/A</v>
      </c>
      <c r="L1190"/>
      <c r="M1190" s="11">
        <v>192</v>
      </c>
      <c r="N1190" s="11">
        <v>1</v>
      </c>
      <c r="O1190" s="21">
        <f t="shared" si="1051"/>
        <v>0.125041534971747</v>
      </c>
      <c r="P1190" s="43">
        <f t="shared" si="1046"/>
        <v>1.2069450577131404E-2</v>
      </c>
      <c r="Q1190" s="141">
        <f t="shared" si="1052"/>
        <v>66</v>
      </c>
      <c r="R1190" s="43">
        <f t="shared" si="1053"/>
        <v>0.57391874759048911</v>
      </c>
      <c r="S1190" s="11">
        <v>126</v>
      </c>
    </row>
    <row r="1191" spans="2:19" s="70" customFormat="1" x14ac:dyDescent="0.25">
      <c r="B1191" s="16">
        <v>11</v>
      </c>
      <c r="C1191" s="11" t="s">
        <v>19</v>
      </c>
      <c r="D1191" s="139"/>
      <c r="E1191" s="10">
        <f t="shared" si="1047"/>
        <v>0</v>
      </c>
      <c r="F1191" s="134">
        <f t="shared" si="1045"/>
        <v>3.4729191423102046E-2</v>
      </c>
      <c r="G1191" s="8">
        <f>IFERROR(VLOOKUP(B1191,EFA!$AC$2:$AD$7,2,0),EFA!$AD$8)</f>
        <v>1.0319245803723991</v>
      </c>
      <c r="H1191" s="24">
        <f>LGD!$D$10</f>
        <v>0.4</v>
      </c>
      <c r="I1191" s="10">
        <f t="shared" si="1048"/>
        <v>0</v>
      </c>
      <c r="J1191" s="41">
        <f t="shared" si="1049"/>
        <v>0.27086281963087083</v>
      </c>
      <c r="K1191" s="274">
        <f t="shared" si="1050"/>
        <v>0</v>
      </c>
      <c r="L1191"/>
      <c r="M1191" s="11">
        <v>192</v>
      </c>
      <c r="N1191" s="11">
        <v>1</v>
      </c>
      <c r="O1191" s="21">
        <f t="shared" si="1051"/>
        <v>0.125041534971747</v>
      </c>
      <c r="P1191" s="43">
        <f t="shared" si="1046"/>
        <v>1.2069450577131404E-2</v>
      </c>
      <c r="Q1191" s="141">
        <f t="shared" si="1052"/>
        <v>66</v>
      </c>
      <c r="R1191" s="43">
        <f t="shared" si="1053"/>
        <v>0.57391874759048911</v>
      </c>
      <c r="S1191" s="11">
        <v>126</v>
      </c>
    </row>
    <row r="1192" spans="2:19" s="70" customFormat="1" x14ac:dyDescent="0.25">
      <c r="B1192" s="16">
        <v>11</v>
      </c>
      <c r="C1192" s="11" t="s">
        <v>20</v>
      </c>
      <c r="D1192" s="139"/>
      <c r="E1192" s="10">
        <f t="shared" si="1047"/>
        <v>0</v>
      </c>
      <c r="F1192" s="134">
        <f>$N$4-$M$4</f>
        <v>3.4729191423102046E-2</v>
      </c>
      <c r="G1192" s="8">
        <f>IFERROR(VLOOKUP(B1192,EFA!$AC$2:$AD$7,2,0),EFA!$AD$8)</f>
        <v>1.0319245803723991</v>
      </c>
      <c r="H1192" s="24">
        <f>LGD!$D$11</f>
        <v>0.6</v>
      </c>
      <c r="I1192" s="10">
        <f t="shared" si="1048"/>
        <v>0</v>
      </c>
      <c r="J1192" s="41">
        <f t="shared" si="1049"/>
        <v>0.27086281963087083</v>
      </c>
      <c r="K1192" s="274">
        <f t="shared" si="1050"/>
        <v>0</v>
      </c>
      <c r="L1192"/>
      <c r="M1192" s="11">
        <v>192</v>
      </c>
      <c r="N1192" s="11">
        <v>1</v>
      </c>
      <c r="O1192" s="21">
        <f t="shared" si="1051"/>
        <v>0.125041534971747</v>
      </c>
      <c r="P1192" s="43">
        <f t="shared" si="1046"/>
        <v>1.2069450577131404E-2</v>
      </c>
      <c r="Q1192" s="141">
        <f t="shared" si="1052"/>
        <v>66</v>
      </c>
      <c r="R1192" s="43">
        <f t="shared" si="1053"/>
        <v>0.57391874759048911</v>
      </c>
      <c r="S1192" s="11">
        <v>126</v>
      </c>
    </row>
    <row r="1193" spans="2:19" s="70" customFormat="1" x14ac:dyDescent="0.25">
      <c r="D1193" s="69"/>
      <c r="E1193" s="69"/>
      <c r="F1193" s="121"/>
      <c r="G1193" s="123"/>
      <c r="H1193" s="124"/>
      <c r="I1193" s="69"/>
      <c r="J1193" s="117"/>
      <c r="K1193" s="69"/>
      <c r="O1193" s="121"/>
      <c r="P1193" s="125"/>
      <c r="R1193" s="125"/>
    </row>
    <row r="1194" spans="2:19" s="70" customFormat="1" x14ac:dyDescent="0.25">
      <c r="B1194" t="s">
        <v>68</v>
      </c>
      <c r="C1194" s="40" t="s">
        <v>9</v>
      </c>
      <c r="D1194" s="40">
        <v>16</v>
      </c>
      <c r="E1194" s="44" t="s">
        <v>26</v>
      </c>
      <c r="F1194" s="44" t="s">
        <v>39</v>
      </c>
      <c r="G1194" s="44" t="s">
        <v>27</v>
      </c>
      <c r="H1194" s="44" t="s">
        <v>28</v>
      </c>
      <c r="I1194" s="44" t="s">
        <v>29</v>
      </c>
      <c r="J1194" s="44" t="s">
        <v>30</v>
      </c>
      <c r="K1194" s="42" t="s">
        <v>31</v>
      </c>
      <c r="L1194"/>
      <c r="M1194" s="42" t="s">
        <v>32</v>
      </c>
      <c r="N1194" s="42" t="s">
        <v>33</v>
      </c>
      <c r="O1194" s="42" t="s">
        <v>34</v>
      </c>
      <c r="P1194" s="42" t="s">
        <v>35</v>
      </c>
      <c r="Q1194" s="42" t="s">
        <v>36</v>
      </c>
      <c r="R1194" s="42" t="s">
        <v>37</v>
      </c>
      <c r="S1194" s="42" t="s">
        <v>38</v>
      </c>
    </row>
    <row r="1195" spans="2:19" s="70" customFormat="1" x14ac:dyDescent="0.25">
      <c r="B1195" s="16">
        <v>12</v>
      </c>
      <c r="C1195" s="11" t="s">
        <v>12</v>
      </c>
      <c r="D1195" s="139"/>
      <c r="E1195" s="10">
        <f>D1074*R1195</f>
        <v>0</v>
      </c>
      <c r="F1195" s="134">
        <f t="shared" ref="F1195:F1202" si="1054">$O$4-$N$4</f>
        <v>3.1964016832791375E-2</v>
      </c>
      <c r="G1195" s="8">
        <f>IFERROR(VLOOKUP(B1195,EFA!$AC$2:$AD$7,2,0),EFA!$AD$8)</f>
        <v>1.0319245803723991</v>
      </c>
      <c r="H1195" s="24">
        <f>LGD!$D$3</f>
        <v>0</v>
      </c>
      <c r="I1195" s="10">
        <f>E1195*F1195*G1195*H1195</f>
        <v>0</v>
      </c>
      <c r="J1195" s="41">
        <f>1/((1+($O$16/12))^(M1195-Q1195))</f>
        <v>0.23918036700281942</v>
      </c>
      <c r="K1195" s="274">
        <f>I1195*J1195</f>
        <v>0</v>
      </c>
      <c r="L1195"/>
      <c r="M1195" s="11">
        <v>192</v>
      </c>
      <c r="N1195" s="11">
        <v>1</v>
      </c>
      <c r="O1195" s="21">
        <f>$O$16</f>
        <v>0.125041534971747</v>
      </c>
      <c r="P1195" s="43">
        <f t="shared" ref="P1195:P1203" si="1055">PMT(O1195/12,M1195,-N1195,0,0)</f>
        <v>1.2069450577131404E-2</v>
      </c>
      <c r="Q1195" s="141">
        <f>M1195-S1195</f>
        <v>54</v>
      </c>
      <c r="R1195" s="43">
        <f>PV(O1195/12,Q1195,-P1195,0,0)</f>
        <v>0.49651242288266639</v>
      </c>
      <c r="S1195" s="11">
        <v>138</v>
      </c>
    </row>
    <row r="1196" spans="2:19" s="70" customFormat="1" x14ac:dyDescent="0.25">
      <c r="B1196" s="16">
        <v>12</v>
      </c>
      <c r="C1196" s="11" t="s">
        <v>13</v>
      </c>
      <c r="D1196" s="139"/>
      <c r="E1196" s="10">
        <f t="shared" ref="E1196:E1203" si="1056">D1075*R1196</f>
        <v>0</v>
      </c>
      <c r="F1196" s="134">
        <f t="shared" si="1054"/>
        <v>3.1964016832791375E-2</v>
      </c>
      <c r="G1196" s="8">
        <f>IFERROR(VLOOKUP(B1196,EFA!$AC$2:$AD$7,2,0),EFA!$AD$8)</f>
        <v>1.0319245803723991</v>
      </c>
      <c r="H1196" s="24">
        <f>LGD!$D$4</f>
        <v>0.6</v>
      </c>
      <c r="I1196" s="10">
        <f t="shared" ref="I1196:I1203" si="1057">E1196*F1196*G1196*H1196</f>
        <v>0</v>
      </c>
      <c r="J1196" s="41">
        <f t="shared" ref="J1196:J1203" si="1058">1/((1+($O$16/12))^(M1196-Q1196))</f>
        <v>0.23918036700281942</v>
      </c>
      <c r="K1196" s="274">
        <f t="shared" ref="K1196:K1203" si="1059">I1196*J1196</f>
        <v>0</v>
      </c>
      <c r="L1196"/>
      <c r="M1196" s="11">
        <v>192</v>
      </c>
      <c r="N1196" s="11">
        <v>1</v>
      </c>
      <c r="O1196" s="21">
        <f t="shared" ref="O1196:O1203" si="1060">$O$16</f>
        <v>0.125041534971747</v>
      </c>
      <c r="P1196" s="43">
        <f t="shared" si="1055"/>
        <v>1.2069450577131404E-2</v>
      </c>
      <c r="Q1196" s="141">
        <f t="shared" ref="Q1196:Q1203" si="1061">M1196-S1196</f>
        <v>54</v>
      </c>
      <c r="R1196" s="43">
        <f t="shared" ref="R1196:R1203" si="1062">PV(O1196/12,Q1196,-P1196,0,0)</f>
        <v>0.49651242288266639</v>
      </c>
      <c r="S1196" s="11">
        <v>138</v>
      </c>
    </row>
    <row r="1197" spans="2:19" s="70" customFormat="1" x14ac:dyDescent="0.25">
      <c r="B1197" s="16">
        <v>12</v>
      </c>
      <c r="C1197" s="11" t="s">
        <v>14</v>
      </c>
      <c r="D1197" s="139"/>
      <c r="E1197" s="10">
        <f t="shared" si="1056"/>
        <v>0</v>
      </c>
      <c r="F1197" s="134">
        <f t="shared" si="1054"/>
        <v>3.1964016832791375E-2</v>
      </c>
      <c r="G1197" s="8">
        <f>IFERROR(VLOOKUP(B1197,EFA!$AC$2:$AD$7,2,0),EFA!$AD$8)</f>
        <v>1.0319245803723991</v>
      </c>
      <c r="H1197" s="24">
        <f>LGD!$D$5</f>
        <v>0.10763423667737435</v>
      </c>
      <c r="I1197" s="10">
        <f t="shared" si="1057"/>
        <v>0</v>
      </c>
      <c r="J1197" s="41">
        <f t="shared" si="1058"/>
        <v>0.23918036700281942</v>
      </c>
      <c r="K1197" s="274">
        <f t="shared" si="1059"/>
        <v>0</v>
      </c>
      <c r="L1197"/>
      <c r="M1197" s="11">
        <v>192</v>
      </c>
      <c r="N1197" s="11">
        <v>1</v>
      </c>
      <c r="O1197" s="21">
        <f t="shared" si="1060"/>
        <v>0.125041534971747</v>
      </c>
      <c r="P1197" s="43">
        <f t="shared" si="1055"/>
        <v>1.2069450577131404E-2</v>
      </c>
      <c r="Q1197" s="141">
        <f t="shared" si="1061"/>
        <v>54</v>
      </c>
      <c r="R1197" s="43">
        <f t="shared" si="1062"/>
        <v>0.49651242288266639</v>
      </c>
      <c r="S1197" s="11">
        <v>138</v>
      </c>
    </row>
    <row r="1198" spans="2:19" s="70" customFormat="1" x14ac:dyDescent="0.25">
      <c r="B1198" s="16">
        <v>12</v>
      </c>
      <c r="C1198" s="11" t="s">
        <v>15</v>
      </c>
      <c r="D1198" s="139"/>
      <c r="E1198" s="10">
        <f t="shared" si="1056"/>
        <v>0</v>
      </c>
      <c r="F1198" s="134">
        <f t="shared" si="1054"/>
        <v>3.1964016832791375E-2</v>
      </c>
      <c r="G1198" s="8">
        <f>IFERROR(VLOOKUP(B1198,EFA!$AC$2:$AD$7,2,0),EFA!$AD$8)</f>
        <v>1.0319245803723991</v>
      </c>
      <c r="H1198" s="24">
        <f>LGD!$D$6</f>
        <v>0.31756987991080204</v>
      </c>
      <c r="I1198" s="10">
        <f t="shared" si="1057"/>
        <v>0</v>
      </c>
      <c r="J1198" s="41">
        <f t="shared" si="1058"/>
        <v>0.23918036700281942</v>
      </c>
      <c r="K1198" s="274">
        <f t="shared" si="1059"/>
        <v>0</v>
      </c>
      <c r="L1198"/>
      <c r="M1198" s="11">
        <v>192</v>
      </c>
      <c r="N1198" s="11">
        <v>1</v>
      </c>
      <c r="O1198" s="21">
        <f t="shared" si="1060"/>
        <v>0.125041534971747</v>
      </c>
      <c r="P1198" s="43">
        <f t="shared" si="1055"/>
        <v>1.2069450577131404E-2</v>
      </c>
      <c r="Q1198" s="141">
        <f t="shared" si="1061"/>
        <v>54</v>
      </c>
      <c r="R1198" s="43">
        <f t="shared" si="1062"/>
        <v>0.49651242288266639</v>
      </c>
      <c r="S1198" s="11">
        <v>138</v>
      </c>
    </row>
    <row r="1199" spans="2:19" s="70" customFormat="1" x14ac:dyDescent="0.25">
      <c r="B1199" s="16">
        <v>12</v>
      </c>
      <c r="C1199" s="11" t="s">
        <v>16</v>
      </c>
      <c r="D1199" s="139"/>
      <c r="E1199" s="10">
        <f t="shared" si="1056"/>
        <v>0</v>
      </c>
      <c r="F1199" s="134">
        <f t="shared" si="1054"/>
        <v>3.1964016832791375E-2</v>
      </c>
      <c r="G1199" s="8">
        <f>IFERROR(VLOOKUP(B1199,EFA!$AC$2:$AD$7,2,0),EFA!$AD$8)</f>
        <v>1.0319245803723991</v>
      </c>
      <c r="H1199" s="24">
        <f>LGD!$D$7</f>
        <v>0.35327139683478781</v>
      </c>
      <c r="I1199" s="10">
        <f t="shared" si="1057"/>
        <v>0</v>
      </c>
      <c r="J1199" s="41">
        <f t="shared" si="1058"/>
        <v>0.23918036700281942</v>
      </c>
      <c r="K1199" s="274">
        <f t="shared" si="1059"/>
        <v>0</v>
      </c>
      <c r="L1199"/>
      <c r="M1199" s="11">
        <v>192</v>
      </c>
      <c r="N1199" s="11">
        <v>1</v>
      </c>
      <c r="O1199" s="21">
        <f t="shared" si="1060"/>
        <v>0.125041534971747</v>
      </c>
      <c r="P1199" s="43">
        <f t="shared" si="1055"/>
        <v>1.2069450577131404E-2</v>
      </c>
      <c r="Q1199" s="141">
        <f t="shared" si="1061"/>
        <v>54</v>
      </c>
      <c r="R1199" s="43">
        <f t="shared" si="1062"/>
        <v>0.49651242288266639</v>
      </c>
      <c r="S1199" s="11">
        <v>138</v>
      </c>
    </row>
    <row r="1200" spans="2:19" s="70" customFormat="1" x14ac:dyDescent="0.25">
      <c r="B1200" s="16">
        <v>12</v>
      </c>
      <c r="C1200" s="11" t="s">
        <v>17</v>
      </c>
      <c r="D1200" s="139"/>
      <c r="E1200" s="10">
        <f t="shared" si="1056"/>
        <v>0</v>
      </c>
      <c r="F1200" s="134">
        <f t="shared" si="1054"/>
        <v>3.1964016832791375E-2</v>
      </c>
      <c r="G1200" s="8">
        <f>IFERROR(VLOOKUP(B1200,EFA!$AC$2:$AD$7,2,0),EFA!$AD$8)</f>
        <v>1.0319245803723991</v>
      </c>
      <c r="H1200" s="24">
        <f>LGD!$D$8</f>
        <v>4.6364209605119888E-2</v>
      </c>
      <c r="I1200" s="10">
        <f t="shared" si="1057"/>
        <v>0</v>
      </c>
      <c r="J1200" s="41">
        <f t="shared" si="1058"/>
        <v>0.23918036700281942</v>
      </c>
      <c r="K1200" s="274">
        <f t="shared" si="1059"/>
        <v>0</v>
      </c>
      <c r="L1200"/>
      <c r="M1200" s="11">
        <v>192</v>
      </c>
      <c r="N1200" s="11">
        <v>1</v>
      </c>
      <c r="O1200" s="21">
        <f t="shared" si="1060"/>
        <v>0.125041534971747</v>
      </c>
      <c r="P1200" s="43">
        <f t="shared" si="1055"/>
        <v>1.2069450577131404E-2</v>
      </c>
      <c r="Q1200" s="141">
        <f t="shared" si="1061"/>
        <v>54</v>
      </c>
      <c r="R1200" s="43">
        <f t="shared" si="1062"/>
        <v>0.49651242288266639</v>
      </c>
      <c r="S1200" s="11">
        <v>138</v>
      </c>
    </row>
    <row r="1201" spans="2:19" s="70" customFormat="1" x14ac:dyDescent="0.25">
      <c r="B1201" s="16">
        <v>12</v>
      </c>
      <c r="C1201" s="11" t="s">
        <v>18</v>
      </c>
      <c r="D1201" s="139"/>
      <c r="E1201" s="10" t="e">
        <f t="shared" si="1056"/>
        <v>#N/A</v>
      </c>
      <c r="F1201" s="134">
        <f t="shared" si="1054"/>
        <v>3.1964016832791375E-2</v>
      </c>
      <c r="G1201" s="8">
        <f>IFERROR(VLOOKUP(B1201,EFA!$AC$2:$AD$7,2,0),EFA!$AD$8)</f>
        <v>1.0319245803723991</v>
      </c>
      <c r="H1201" s="24">
        <f>LGD!$D$9</f>
        <v>0.5</v>
      </c>
      <c r="I1201" s="10" t="e">
        <f t="shared" si="1057"/>
        <v>#N/A</v>
      </c>
      <c r="J1201" s="41">
        <f t="shared" si="1058"/>
        <v>0.23918036700281942</v>
      </c>
      <c r="K1201" s="274" t="e">
        <f t="shared" si="1059"/>
        <v>#N/A</v>
      </c>
      <c r="L1201"/>
      <c r="M1201" s="11">
        <v>192</v>
      </c>
      <c r="N1201" s="11">
        <v>1</v>
      </c>
      <c r="O1201" s="21">
        <f t="shared" si="1060"/>
        <v>0.125041534971747</v>
      </c>
      <c r="P1201" s="43">
        <f t="shared" si="1055"/>
        <v>1.2069450577131404E-2</v>
      </c>
      <c r="Q1201" s="141">
        <f t="shared" si="1061"/>
        <v>54</v>
      </c>
      <c r="R1201" s="43">
        <f t="shared" si="1062"/>
        <v>0.49651242288266639</v>
      </c>
      <c r="S1201" s="11">
        <v>138</v>
      </c>
    </row>
    <row r="1202" spans="2:19" s="70" customFormat="1" x14ac:dyDescent="0.25">
      <c r="B1202" s="16">
        <v>12</v>
      </c>
      <c r="C1202" s="11" t="s">
        <v>19</v>
      </c>
      <c r="D1202" s="139"/>
      <c r="E1202" s="10">
        <f t="shared" si="1056"/>
        <v>0</v>
      </c>
      <c r="F1202" s="134">
        <f t="shared" si="1054"/>
        <v>3.1964016832791375E-2</v>
      </c>
      <c r="G1202" s="8">
        <f>IFERROR(VLOOKUP(B1202,EFA!$AC$2:$AD$7,2,0),EFA!$AD$8)</f>
        <v>1.0319245803723991</v>
      </c>
      <c r="H1202" s="24">
        <f>LGD!$D$10</f>
        <v>0.4</v>
      </c>
      <c r="I1202" s="10">
        <f t="shared" si="1057"/>
        <v>0</v>
      </c>
      <c r="J1202" s="41">
        <f t="shared" si="1058"/>
        <v>0.23918036700281942</v>
      </c>
      <c r="K1202" s="274">
        <f t="shared" si="1059"/>
        <v>0</v>
      </c>
      <c r="L1202"/>
      <c r="M1202" s="11">
        <v>192</v>
      </c>
      <c r="N1202" s="11">
        <v>1</v>
      </c>
      <c r="O1202" s="21">
        <f t="shared" si="1060"/>
        <v>0.125041534971747</v>
      </c>
      <c r="P1202" s="43">
        <f t="shared" si="1055"/>
        <v>1.2069450577131404E-2</v>
      </c>
      <c r="Q1202" s="141">
        <f t="shared" si="1061"/>
        <v>54</v>
      </c>
      <c r="R1202" s="43">
        <f t="shared" si="1062"/>
        <v>0.49651242288266639</v>
      </c>
      <c r="S1202" s="11">
        <v>138</v>
      </c>
    </row>
    <row r="1203" spans="2:19" s="70" customFormat="1" x14ac:dyDescent="0.25">
      <c r="B1203" s="16">
        <v>12</v>
      </c>
      <c r="C1203" s="11" t="s">
        <v>20</v>
      </c>
      <c r="D1203" s="139"/>
      <c r="E1203" s="10">
        <f t="shared" si="1056"/>
        <v>0</v>
      </c>
      <c r="F1203" s="134">
        <f>$O$4-$N$4</f>
        <v>3.1964016832791375E-2</v>
      </c>
      <c r="G1203" s="8">
        <f>IFERROR(VLOOKUP(B1203,EFA!$AC$2:$AD$7,2,0),EFA!$AD$8)</f>
        <v>1.0319245803723991</v>
      </c>
      <c r="H1203" s="24">
        <f>LGD!$D$11</f>
        <v>0.6</v>
      </c>
      <c r="I1203" s="10">
        <f t="shared" si="1057"/>
        <v>0</v>
      </c>
      <c r="J1203" s="41">
        <f t="shared" si="1058"/>
        <v>0.23918036700281942</v>
      </c>
      <c r="K1203" s="274">
        <f t="shared" si="1059"/>
        <v>0</v>
      </c>
      <c r="L1203"/>
      <c r="M1203" s="11">
        <v>192</v>
      </c>
      <c r="N1203" s="11">
        <v>1</v>
      </c>
      <c r="O1203" s="21">
        <f t="shared" si="1060"/>
        <v>0.125041534971747</v>
      </c>
      <c r="P1203" s="43">
        <f t="shared" si="1055"/>
        <v>1.2069450577131404E-2</v>
      </c>
      <c r="Q1203" s="141">
        <f t="shared" si="1061"/>
        <v>54</v>
      </c>
      <c r="R1203" s="43">
        <f t="shared" si="1062"/>
        <v>0.49651242288266639</v>
      </c>
      <c r="S1203" s="11">
        <v>138</v>
      </c>
    </row>
    <row r="1204" spans="2:19" s="70" customFormat="1" x14ac:dyDescent="0.25">
      <c r="D1204" s="69"/>
      <c r="E1204" s="69"/>
      <c r="F1204" s="121"/>
      <c r="G1204" s="123"/>
      <c r="H1204" s="124"/>
      <c r="I1204" s="69"/>
      <c r="J1204" s="117"/>
      <c r="K1204" s="69"/>
      <c r="O1204" s="121"/>
      <c r="P1204" s="125"/>
      <c r="R1204" s="125"/>
    </row>
    <row r="1205" spans="2:19" s="70" customFormat="1" x14ac:dyDescent="0.25">
      <c r="B1205" t="s">
        <v>68</v>
      </c>
      <c r="C1205" s="40" t="s">
        <v>9</v>
      </c>
      <c r="D1205" s="40">
        <v>16</v>
      </c>
      <c r="E1205" s="44" t="s">
        <v>26</v>
      </c>
      <c r="F1205" s="44" t="s">
        <v>39</v>
      </c>
      <c r="G1205" s="44" t="s">
        <v>27</v>
      </c>
      <c r="H1205" s="44" t="s">
        <v>28</v>
      </c>
      <c r="I1205" s="44" t="s">
        <v>29</v>
      </c>
      <c r="J1205" s="44" t="s">
        <v>30</v>
      </c>
      <c r="K1205" s="42" t="s">
        <v>31</v>
      </c>
      <c r="L1205"/>
      <c r="M1205" s="42" t="s">
        <v>32</v>
      </c>
      <c r="N1205" s="42" t="s">
        <v>33</v>
      </c>
      <c r="O1205" s="42" t="s">
        <v>34</v>
      </c>
      <c r="P1205" s="42" t="s">
        <v>35</v>
      </c>
      <c r="Q1205" s="42" t="s">
        <v>36</v>
      </c>
      <c r="R1205" s="42" t="s">
        <v>37</v>
      </c>
      <c r="S1205" s="42" t="s">
        <v>38</v>
      </c>
    </row>
    <row r="1206" spans="2:19" s="70" customFormat="1" x14ac:dyDescent="0.25">
      <c r="B1206" s="16">
        <v>13</v>
      </c>
      <c r="C1206" s="11" t="s">
        <v>12</v>
      </c>
      <c r="D1206" s="139"/>
      <c r="E1206" s="10">
        <f>D1074*R1206</f>
        <v>0</v>
      </c>
      <c r="F1206" s="134">
        <f t="shared" ref="F1206:F1213" si="1063">$P$4-$O$4</f>
        <v>2.9419008339115149E-2</v>
      </c>
      <c r="G1206" s="8">
        <f>IFERROR(VLOOKUP(B1206,EFA!$AC$2:$AD$7,2,0),EFA!$AD$8)</f>
        <v>1.0319245803723991</v>
      </c>
      <c r="H1206" s="24">
        <f>LGD!$D$3</f>
        <v>0</v>
      </c>
      <c r="I1206" s="10">
        <f>E1206*F1206*G1206*H1206</f>
        <v>0</v>
      </c>
      <c r="J1206" s="41">
        <f>1/((1+($O$16/12))^(M1206-Q1206))</f>
        <v>0.21120376741837385</v>
      </c>
      <c r="K1206" s="274">
        <f>I1206*J1206</f>
        <v>0</v>
      </c>
      <c r="L1206"/>
      <c r="M1206" s="11">
        <v>192</v>
      </c>
      <c r="N1206" s="11">
        <v>1</v>
      </c>
      <c r="O1206" s="21">
        <f>$O$16</f>
        <v>0.125041534971747</v>
      </c>
      <c r="P1206" s="43">
        <f t="shared" ref="P1206:P1214" si="1064">PMT(O1206/12,M1206,-N1206,0,0)</f>
        <v>1.2069450577131404E-2</v>
      </c>
      <c r="Q1206" s="141">
        <f>M1206-S1206</f>
        <v>42</v>
      </c>
      <c r="R1206" s="43">
        <f>PV(O1206/12,Q1206,-P1206,0,0)</f>
        <v>0.40885265535928783</v>
      </c>
      <c r="S1206" s="11">
        <v>150</v>
      </c>
    </row>
    <row r="1207" spans="2:19" s="70" customFormat="1" x14ac:dyDescent="0.25">
      <c r="B1207" s="16">
        <v>13</v>
      </c>
      <c r="C1207" s="11" t="s">
        <v>13</v>
      </c>
      <c r="D1207" s="139"/>
      <c r="E1207" s="10">
        <f t="shared" ref="E1207:E1214" si="1065">D1075*R1207</f>
        <v>0</v>
      </c>
      <c r="F1207" s="134">
        <f t="shared" si="1063"/>
        <v>2.9419008339115149E-2</v>
      </c>
      <c r="G1207" s="8">
        <f>IFERROR(VLOOKUP(B1207,EFA!$AC$2:$AD$7,2,0),EFA!$AD$8)</f>
        <v>1.0319245803723991</v>
      </c>
      <c r="H1207" s="24">
        <f>LGD!$D$4</f>
        <v>0.6</v>
      </c>
      <c r="I1207" s="10">
        <f t="shared" ref="I1207:I1214" si="1066">E1207*F1207*G1207*H1207</f>
        <v>0</v>
      </c>
      <c r="J1207" s="41">
        <f t="shared" ref="J1207:J1214" si="1067">1/((1+($O$16/12))^(M1207-Q1207))</f>
        <v>0.21120376741837385</v>
      </c>
      <c r="K1207" s="274">
        <f t="shared" ref="K1207:K1214" si="1068">I1207*J1207</f>
        <v>0</v>
      </c>
      <c r="L1207"/>
      <c r="M1207" s="11">
        <v>192</v>
      </c>
      <c r="N1207" s="11">
        <v>1</v>
      </c>
      <c r="O1207" s="21">
        <f t="shared" ref="O1207:O1214" si="1069">$O$16</f>
        <v>0.125041534971747</v>
      </c>
      <c r="P1207" s="43">
        <f t="shared" si="1064"/>
        <v>1.2069450577131404E-2</v>
      </c>
      <c r="Q1207" s="141">
        <f t="shared" ref="Q1207:Q1214" si="1070">M1207-S1207</f>
        <v>42</v>
      </c>
      <c r="R1207" s="43">
        <f t="shared" ref="R1207:R1214" si="1071">PV(O1207/12,Q1207,-P1207,0,0)</f>
        <v>0.40885265535928783</v>
      </c>
      <c r="S1207" s="11">
        <v>150</v>
      </c>
    </row>
    <row r="1208" spans="2:19" s="70" customFormat="1" x14ac:dyDescent="0.25">
      <c r="B1208" s="16">
        <v>13</v>
      </c>
      <c r="C1208" s="11" t="s">
        <v>14</v>
      </c>
      <c r="D1208" s="139"/>
      <c r="E1208" s="10">
        <f t="shared" si="1065"/>
        <v>0</v>
      </c>
      <c r="F1208" s="134">
        <f t="shared" si="1063"/>
        <v>2.9419008339115149E-2</v>
      </c>
      <c r="G1208" s="8">
        <f>IFERROR(VLOOKUP(B1208,EFA!$AC$2:$AD$7,2,0),EFA!$AD$8)</f>
        <v>1.0319245803723991</v>
      </c>
      <c r="H1208" s="24">
        <f>LGD!$D$5</f>
        <v>0.10763423667737435</v>
      </c>
      <c r="I1208" s="10">
        <f t="shared" si="1066"/>
        <v>0</v>
      </c>
      <c r="J1208" s="41">
        <f t="shared" si="1067"/>
        <v>0.21120376741837385</v>
      </c>
      <c r="K1208" s="274">
        <f t="shared" si="1068"/>
        <v>0</v>
      </c>
      <c r="L1208"/>
      <c r="M1208" s="11">
        <v>192</v>
      </c>
      <c r="N1208" s="11">
        <v>1</v>
      </c>
      <c r="O1208" s="21">
        <f t="shared" si="1069"/>
        <v>0.125041534971747</v>
      </c>
      <c r="P1208" s="43">
        <f t="shared" si="1064"/>
        <v>1.2069450577131404E-2</v>
      </c>
      <c r="Q1208" s="141">
        <f t="shared" si="1070"/>
        <v>42</v>
      </c>
      <c r="R1208" s="43">
        <f t="shared" si="1071"/>
        <v>0.40885265535928783</v>
      </c>
      <c r="S1208" s="11">
        <v>150</v>
      </c>
    </row>
    <row r="1209" spans="2:19" s="70" customFormat="1" x14ac:dyDescent="0.25">
      <c r="B1209" s="16">
        <v>13</v>
      </c>
      <c r="C1209" s="11" t="s">
        <v>15</v>
      </c>
      <c r="D1209" s="139"/>
      <c r="E1209" s="10">
        <f t="shared" si="1065"/>
        <v>0</v>
      </c>
      <c r="F1209" s="134">
        <f t="shared" si="1063"/>
        <v>2.9419008339115149E-2</v>
      </c>
      <c r="G1209" s="8">
        <f>IFERROR(VLOOKUP(B1209,EFA!$AC$2:$AD$7,2,0),EFA!$AD$8)</f>
        <v>1.0319245803723991</v>
      </c>
      <c r="H1209" s="24">
        <f>LGD!$D$6</f>
        <v>0.31756987991080204</v>
      </c>
      <c r="I1209" s="10">
        <f t="shared" si="1066"/>
        <v>0</v>
      </c>
      <c r="J1209" s="41">
        <f t="shared" si="1067"/>
        <v>0.21120376741837385</v>
      </c>
      <c r="K1209" s="274">
        <f t="shared" si="1068"/>
        <v>0</v>
      </c>
      <c r="L1209"/>
      <c r="M1209" s="11">
        <v>192</v>
      </c>
      <c r="N1209" s="11">
        <v>1</v>
      </c>
      <c r="O1209" s="21">
        <f t="shared" si="1069"/>
        <v>0.125041534971747</v>
      </c>
      <c r="P1209" s="43">
        <f t="shared" si="1064"/>
        <v>1.2069450577131404E-2</v>
      </c>
      <c r="Q1209" s="141">
        <f t="shared" si="1070"/>
        <v>42</v>
      </c>
      <c r="R1209" s="43">
        <f t="shared" si="1071"/>
        <v>0.40885265535928783</v>
      </c>
      <c r="S1209" s="11">
        <v>150</v>
      </c>
    </row>
    <row r="1210" spans="2:19" s="70" customFormat="1" x14ac:dyDescent="0.25">
      <c r="B1210" s="16">
        <v>13</v>
      </c>
      <c r="C1210" s="11" t="s">
        <v>16</v>
      </c>
      <c r="D1210" s="139"/>
      <c r="E1210" s="10">
        <f t="shared" si="1065"/>
        <v>0</v>
      </c>
      <c r="F1210" s="134">
        <f t="shared" si="1063"/>
        <v>2.9419008339115149E-2</v>
      </c>
      <c r="G1210" s="8">
        <f>IFERROR(VLOOKUP(B1210,EFA!$AC$2:$AD$7,2,0),EFA!$AD$8)</f>
        <v>1.0319245803723991</v>
      </c>
      <c r="H1210" s="24">
        <f>LGD!$D$7</f>
        <v>0.35327139683478781</v>
      </c>
      <c r="I1210" s="10">
        <f t="shared" si="1066"/>
        <v>0</v>
      </c>
      <c r="J1210" s="41">
        <f t="shared" si="1067"/>
        <v>0.21120376741837385</v>
      </c>
      <c r="K1210" s="274">
        <f t="shared" si="1068"/>
        <v>0</v>
      </c>
      <c r="L1210"/>
      <c r="M1210" s="11">
        <v>192</v>
      </c>
      <c r="N1210" s="11">
        <v>1</v>
      </c>
      <c r="O1210" s="21">
        <f t="shared" si="1069"/>
        <v>0.125041534971747</v>
      </c>
      <c r="P1210" s="43">
        <f t="shared" si="1064"/>
        <v>1.2069450577131404E-2</v>
      </c>
      <c r="Q1210" s="141">
        <f t="shared" si="1070"/>
        <v>42</v>
      </c>
      <c r="R1210" s="43">
        <f t="shared" si="1071"/>
        <v>0.40885265535928783</v>
      </c>
      <c r="S1210" s="11">
        <v>150</v>
      </c>
    </row>
    <row r="1211" spans="2:19" s="70" customFormat="1" x14ac:dyDescent="0.25">
      <c r="B1211" s="16">
        <v>13</v>
      </c>
      <c r="C1211" s="11" t="s">
        <v>17</v>
      </c>
      <c r="D1211" s="139"/>
      <c r="E1211" s="10">
        <f t="shared" si="1065"/>
        <v>0</v>
      </c>
      <c r="F1211" s="134">
        <f t="shared" si="1063"/>
        <v>2.9419008339115149E-2</v>
      </c>
      <c r="G1211" s="8">
        <f>IFERROR(VLOOKUP(B1211,EFA!$AC$2:$AD$7,2,0),EFA!$AD$8)</f>
        <v>1.0319245803723991</v>
      </c>
      <c r="H1211" s="24">
        <f>LGD!$D$8</f>
        <v>4.6364209605119888E-2</v>
      </c>
      <c r="I1211" s="10">
        <f t="shared" si="1066"/>
        <v>0</v>
      </c>
      <c r="J1211" s="41">
        <f t="shared" si="1067"/>
        <v>0.21120376741837385</v>
      </c>
      <c r="K1211" s="274">
        <f t="shared" si="1068"/>
        <v>0</v>
      </c>
      <c r="L1211"/>
      <c r="M1211" s="11">
        <v>192</v>
      </c>
      <c r="N1211" s="11">
        <v>1</v>
      </c>
      <c r="O1211" s="21">
        <f t="shared" si="1069"/>
        <v>0.125041534971747</v>
      </c>
      <c r="P1211" s="43">
        <f t="shared" si="1064"/>
        <v>1.2069450577131404E-2</v>
      </c>
      <c r="Q1211" s="141">
        <f t="shared" si="1070"/>
        <v>42</v>
      </c>
      <c r="R1211" s="43">
        <f t="shared" si="1071"/>
        <v>0.40885265535928783</v>
      </c>
      <c r="S1211" s="11">
        <v>150</v>
      </c>
    </row>
    <row r="1212" spans="2:19" s="70" customFormat="1" x14ac:dyDescent="0.25">
      <c r="B1212" s="16">
        <v>13</v>
      </c>
      <c r="C1212" s="11" t="s">
        <v>18</v>
      </c>
      <c r="D1212" s="139"/>
      <c r="E1212" s="10" t="e">
        <f t="shared" si="1065"/>
        <v>#N/A</v>
      </c>
      <c r="F1212" s="134">
        <f t="shared" si="1063"/>
        <v>2.9419008339115149E-2</v>
      </c>
      <c r="G1212" s="8">
        <f>IFERROR(VLOOKUP(B1212,EFA!$AC$2:$AD$7,2,0),EFA!$AD$8)</f>
        <v>1.0319245803723991</v>
      </c>
      <c r="H1212" s="24">
        <f>LGD!$D$9</f>
        <v>0.5</v>
      </c>
      <c r="I1212" s="10" t="e">
        <f t="shared" si="1066"/>
        <v>#N/A</v>
      </c>
      <c r="J1212" s="41">
        <f t="shared" si="1067"/>
        <v>0.21120376741837385</v>
      </c>
      <c r="K1212" s="274" t="e">
        <f t="shared" si="1068"/>
        <v>#N/A</v>
      </c>
      <c r="L1212"/>
      <c r="M1212" s="11">
        <v>192</v>
      </c>
      <c r="N1212" s="11">
        <v>1</v>
      </c>
      <c r="O1212" s="21">
        <f t="shared" si="1069"/>
        <v>0.125041534971747</v>
      </c>
      <c r="P1212" s="43">
        <f t="shared" si="1064"/>
        <v>1.2069450577131404E-2</v>
      </c>
      <c r="Q1212" s="141">
        <f t="shared" si="1070"/>
        <v>42</v>
      </c>
      <c r="R1212" s="43">
        <f t="shared" si="1071"/>
        <v>0.40885265535928783</v>
      </c>
      <c r="S1212" s="11">
        <v>150</v>
      </c>
    </row>
    <row r="1213" spans="2:19" s="70" customFormat="1" x14ac:dyDescent="0.25">
      <c r="B1213" s="16">
        <v>13</v>
      </c>
      <c r="C1213" s="11" t="s">
        <v>19</v>
      </c>
      <c r="D1213" s="139"/>
      <c r="E1213" s="10">
        <f t="shared" si="1065"/>
        <v>0</v>
      </c>
      <c r="F1213" s="134">
        <f t="shared" si="1063"/>
        <v>2.9419008339115149E-2</v>
      </c>
      <c r="G1213" s="8">
        <f>IFERROR(VLOOKUP(B1213,EFA!$AC$2:$AD$7,2,0),EFA!$AD$8)</f>
        <v>1.0319245803723991</v>
      </c>
      <c r="H1213" s="24">
        <f>LGD!$D$10</f>
        <v>0.4</v>
      </c>
      <c r="I1213" s="10">
        <f t="shared" si="1066"/>
        <v>0</v>
      </c>
      <c r="J1213" s="41">
        <f t="shared" si="1067"/>
        <v>0.21120376741837385</v>
      </c>
      <c r="K1213" s="274">
        <f t="shared" si="1068"/>
        <v>0</v>
      </c>
      <c r="L1213"/>
      <c r="M1213" s="11">
        <v>192</v>
      </c>
      <c r="N1213" s="11">
        <v>1</v>
      </c>
      <c r="O1213" s="21">
        <f t="shared" si="1069"/>
        <v>0.125041534971747</v>
      </c>
      <c r="P1213" s="43">
        <f t="shared" si="1064"/>
        <v>1.2069450577131404E-2</v>
      </c>
      <c r="Q1213" s="141">
        <f t="shared" si="1070"/>
        <v>42</v>
      </c>
      <c r="R1213" s="43">
        <f t="shared" si="1071"/>
        <v>0.40885265535928783</v>
      </c>
      <c r="S1213" s="11">
        <v>150</v>
      </c>
    </row>
    <row r="1214" spans="2:19" s="70" customFormat="1" x14ac:dyDescent="0.25">
      <c r="B1214" s="16">
        <v>13</v>
      </c>
      <c r="C1214" s="11" t="s">
        <v>20</v>
      </c>
      <c r="D1214" s="139"/>
      <c r="E1214" s="10">
        <f t="shared" si="1065"/>
        <v>0</v>
      </c>
      <c r="F1214" s="134">
        <f>$P$4-$O$4</f>
        <v>2.9419008339115149E-2</v>
      </c>
      <c r="G1214" s="8">
        <f>IFERROR(VLOOKUP(B1214,EFA!$AC$2:$AD$7,2,0),EFA!$AD$8)</f>
        <v>1.0319245803723991</v>
      </c>
      <c r="H1214" s="24">
        <f>LGD!$D$11</f>
        <v>0.6</v>
      </c>
      <c r="I1214" s="10">
        <f t="shared" si="1066"/>
        <v>0</v>
      </c>
      <c r="J1214" s="41">
        <f t="shared" si="1067"/>
        <v>0.21120376741837385</v>
      </c>
      <c r="K1214" s="274">
        <f t="shared" si="1068"/>
        <v>0</v>
      </c>
      <c r="L1214"/>
      <c r="M1214" s="11">
        <v>192</v>
      </c>
      <c r="N1214" s="11">
        <v>1</v>
      </c>
      <c r="O1214" s="21">
        <f t="shared" si="1069"/>
        <v>0.125041534971747</v>
      </c>
      <c r="P1214" s="43">
        <f t="shared" si="1064"/>
        <v>1.2069450577131404E-2</v>
      </c>
      <c r="Q1214" s="141">
        <f t="shared" si="1070"/>
        <v>42</v>
      </c>
      <c r="R1214" s="43">
        <f t="shared" si="1071"/>
        <v>0.40885265535928783</v>
      </c>
      <c r="S1214" s="11">
        <v>150</v>
      </c>
    </row>
    <row r="1215" spans="2:19" s="70" customFormat="1" x14ac:dyDescent="0.25">
      <c r="D1215" s="69"/>
      <c r="E1215" s="69"/>
      <c r="F1215" s="121"/>
      <c r="G1215" s="123"/>
      <c r="H1215" s="124"/>
      <c r="I1215" s="69"/>
      <c r="J1215" s="117"/>
      <c r="K1215" s="69"/>
      <c r="O1215" s="121"/>
      <c r="P1215" s="125"/>
      <c r="R1215" s="125"/>
    </row>
    <row r="1216" spans="2:19" s="70" customFormat="1" x14ac:dyDescent="0.25">
      <c r="B1216" t="s">
        <v>68</v>
      </c>
      <c r="C1216" s="40" t="s">
        <v>9</v>
      </c>
      <c r="D1216" s="40">
        <v>16</v>
      </c>
      <c r="E1216" s="44" t="s">
        <v>26</v>
      </c>
      <c r="F1216" s="44" t="s">
        <v>39</v>
      </c>
      <c r="G1216" s="44" t="s">
        <v>27</v>
      </c>
      <c r="H1216" s="44" t="s">
        <v>28</v>
      </c>
      <c r="I1216" s="44" t="s">
        <v>29</v>
      </c>
      <c r="J1216" s="44" t="s">
        <v>30</v>
      </c>
      <c r="K1216" s="42" t="s">
        <v>31</v>
      </c>
      <c r="L1216"/>
      <c r="M1216" s="42" t="s">
        <v>32</v>
      </c>
      <c r="N1216" s="42" t="s">
        <v>33</v>
      </c>
      <c r="O1216" s="42" t="s">
        <v>34</v>
      </c>
      <c r="P1216" s="42" t="s">
        <v>35</v>
      </c>
      <c r="Q1216" s="42" t="s">
        <v>36</v>
      </c>
      <c r="R1216" s="42" t="s">
        <v>37</v>
      </c>
      <c r="S1216" s="42" t="s">
        <v>38</v>
      </c>
    </row>
    <row r="1217" spans="2:19" s="70" customFormat="1" x14ac:dyDescent="0.25">
      <c r="B1217" s="16">
        <v>14</v>
      </c>
      <c r="C1217" s="11" t="s">
        <v>12</v>
      </c>
      <c r="D1217" s="139"/>
      <c r="E1217" s="10">
        <f>D1074*R1217</f>
        <v>0</v>
      </c>
      <c r="F1217" s="134">
        <f t="shared" ref="F1217:F1224" si="1072">$Q$4-$P$4</f>
        <v>2.7076636086896366E-2</v>
      </c>
      <c r="G1217" s="8">
        <f>IFERROR(VLOOKUP(B1217,EFA!$AC$2:$AD$7,2,0),EFA!$AD$8)</f>
        <v>1.0319245803723991</v>
      </c>
      <c r="H1217" s="24">
        <f>LGD!$D$3</f>
        <v>0</v>
      </c>
      <c r="I1217" s="10">
        <f>E1217*F1217*G1217*H1217</f>
        <v>0</v>
      </c>
      <c r="J1217" s="41">
        <f>1/((1+($O$16/12))^(M1217-Q1217))</f>
        <v>0.18649955232817553</v>
      </c>
      <c r="K1217" s="274">
        <f>I1217*J1217</f>
        <v>0</v>
      </c>
      <c r="L1217"/>
      <c r="M1217" s="11">
        <v>192</v>
      </c>
      <c r="N1217" s="11">
        <v>1</v>
      </c>
      <c r="O1217" s="21">
        <f>$O$16</f>
        <v>0.125041534971747</v>
      </c>
      <c r="P1217" s="43">
        <f t="shared" ref="P1217:P1225" si="1073">PMT(O1217/12,M1217,-N1217,0,0)</f>
        <v>1.2069450577131404E-2</v>
      </c>
      <c r="Q1217" s="141">
        <f>M1217-S1217</f>
        <v>30</v>
      </c>
      <c r="R1217" s="43">
        <f>PV(O1217/12,Q1217,-P1217,0,0)</f>
        <v>0.30958124735409343</v>
      </c>
      <c r="S1217" s="11">
        <v>162</v>
      </c>
    </row>
    <row r="1218" spans="2:19" s="70" customFormat="1" x14ac:dyDescent="0.25">
      <c r="B1218" s="16">
        <v>14</v>
      </c>
      <c r="C1218" s="11" t="s">
        <v>13</v>
      </c>
      <c r="D1218" s="139"/>
      <c r="E1218" s="10">
        <f t="shared" ref="E1218:E1225" si="1074">D1075*R1218</f>
        <v>0</v>
      </c>
      <c r="F1218" s="134">
        <f t="shared" si="1072"/>
        <v>2.7076636086896366E-2</v>
      </c>
      <c r="G1218" s="8">
        <f>IFERROR(VLOOKUP(B1218,EFA!$AC$2:$AD$7,2,0),EFA!$AD$8)</f>
        <v>1.0319245803723991</v>
      </c>
      <c r="H1218" s="24">
        <f>LGD!$D$4</f>
        <v>0.6</v>
      </c>
      <c r="I1218" s="10">
        <f t="shared" ref="I1218:I1225" si="1075">E1218*F1218*G1218*H1218</f>
        <v>0</v>
      </c>
      <c r="J1218" s="41">
        <f t="shared" ref="J1218:J1225" si="1076">1/((1+($O$16/12))^(M1218-Q1218))</f>
        <v>0.18649955232817553</v>
      </c>
      <c r="K1218" s="274">
        <f t="shared" ref="K1218:K1225" si="1077">I1218*J1218</f>
        <v>0</v>
      </c>
      <c r="L1218"/>
      <c r="M1218" s="11">
        <v>192</v>
      </c>
      <c r="N1218" s="11">
        <v>1</v>
      </c>
      <c r="O1218" s="21">
        <f t="shared" ref="O1218:O1225" si="1078">$O$16</f>
        <v>0.125041534971747</v>
      </c>
      <c r="P1218" s="43">
        <f t="shared" si="1073"/>
        <v>1.2069450577131404E-2</v>
      </c>
      <c r="Q1218" s="141">
        <f t="shared" ref="Q1218:Q1225" si="1079">M1218-S1218</f>
        <v>30</v>
      </c>
      <c r="R1218" s="43">
        <f t="shared" ref="R1218:R1225" si="1080">PV(O1218/12,Q1218,-P1218,0,0)</f>
        <v>0.30958124735409343</v>
      </c>
      <c r="S1218" s="11">
        <v>162</v>
      </c>
    </row>
    <row r="1219" spans="2:19" s="70" customFormat="1" x14ac:dyDescent="0.25">
      <c r="B1219" s="16">
        <v>14</v>
      </c>
      <c r="C1219" s="11" t="s">
        <v>14</v>
      </c>
      <c r="D1219" s="139"/>
      <c r="E1219" s="10">
        <f t="shared" si="1074"/>
        <v>0</v>
      </c>
      <c r="F1219" s="134">
        <f t="shared" si="1072"/>
        <v>2.7076636086896366E-2</v>
      </c>
      <c r="G1219" s="8">
        <f>IFERROR(VLOOKUP(B1219,EFA!$AC$2:$AD$7,2,0),EFA!$AD$8)</f>
        <v>1.0319245803723991</v>
      </c>
      <c r="H1219" s="24">
        <f>LGD!$D$5</f>
        <v>0.10763423667737435</v>
      </c>
      <c r="I1219" s="10">
        <f t="shared" si="1075"/>
        <v>0</v>
      </c>
      <c r="J1219" s="41">
        <f t="shared" si="1076"/>
        <v>0.18649955232817553</v>
      </c>
      <c r="K1219" s="274">
        <f t="shared" si="1077"/>
        <v>0</v>
      </c>
      <c r="L1219"/>
      <c r="M1219" s="11">
        <v>192</v>
      </c>
      <c r="N1219" s="11">
        <v>1</v>
      </c>
      <c r="O1219" s="21">
        <f t="shared" si="1078"/>
        <v>0.125041534971747</v>
      </c>
      <c r="P1219" s="43">
        <f t="shared" si="1073"/>
        <v>1.2069450577131404E-2</v>
      </c>
      <c r="Q1219" s="141">
        <f t="shared" si="1079"/>
        <v>30</v>
      </c>
      <c r="R1219" s="43">
        <f t="shared" si="1080"/>
        <v>0.30958124735409343</v>
      </c>
      <c r="S1219" s="11">
        <v>162</v>
      </c>
    </row>
    <row r="1220" spans="2:19" s="70" customFormat="1" x14ac:dyDescent="0.25">
      <c r="B1220" s="16">
        <v>14</v>
      </c>
      <c r="C1220" s="11" t="s">
        <v>15</v>
      </c>
      <c r="D1220" s="139"/>
      <c r="E1220" s="10">
        <f t="shared" si="1074"/>
        <v>0</v>
      </c>
      <c r="F1220" s="134">
        <f t="shared" si="1072"/>
        <v>2.7076636086896366E-2</v>
      </c>
      <c r="G1220" s="8">
        <f>IFERROR(VLOOKUP(B1220,EFA!$AC$2:$AD$7,2,0),EFA!$AD$8)</f>
        <v>1.0319245803723991</v>
      </c>
      <c r="H1220" s="24">
        <f>LGD!$D$6</f>
        <v>0.31756987991080204</v>
      </c>
      <c r="I1220" s="10">
        <f t="shared" si="1075"/>
        <v>0</v>
      </c>
      <c r="J1220" s="41">
        <f t="shared" si="1076"/>
        <v>0.18649955232817553</v>
      </c>
      <c r="K1220" s="274">
        <f t="shared" si="1077"/>
        <v>0</v>
      </c>
      <c r="L1220"/>
      <c r="M1220" s="11">
        <v>192</v>
      </c>
      <c r="N1220" s="11">
        <v>1</v>
      </c>
      <c r="O1220" s="21">
        <f t="shared" si="1078"/>
        <v>0.125041534971747</v>
      </c>
      <c r="P1220" s="43">
        <f t="shared" si="1073"/>
        <v>1.2069450577131404E-2</v>
      </c>
      <c r="Q1220" s="141">
        <f t="shared" si="1079"/>
        <v>30</v>
      </c>
      <c r="R1220" s="43">
        <f t="shared" si="1080"/>
        <v>0.30958124735409343</v>
      </c>
      <c r="S1220" s="11">
        <v>162</v>
      </c>
    </row>
    <row r="1221" spans="2:19" s="70" customFormat="1" x14ac:dyDescent="0.25">
      <c r="B1221" s="16">
        <v>14</v>
      </c>
      <c r="C1221" s="11" t="s">
        <v>16</v>
      </c>
      <c r="D1221" s="139"/>
      <c r="E1221" s="10">
        <f t="shared" si="1074"/>
        <v>0</v>
      </c>
      <c r="F1221" s="134">
        <f t="shared" si="1072"/>
        <v>2.7076636086896366E-2</v>
      </c>
      <c r="G1221" s="8">
        <f>IFERROR(VLOOKUP(B1221,EFA!$AC$2:$AD$7,2,0),EFA!$AD$8)</f>
        <v>1.0319245803723991</v>
      </c>
      <c r="H1221" s="24">
        <f>LGD!$D$7</f>
        <v>0.35327139683478781</v>
      </c>
      <c r="I1221" s="10">
        <f t="shared" si="1075"/>
        <v>0</v>
      </c>
      <c r="J1221" s="41">
        <f t="shared" si="1076"/>
        <v>0.18649955232817553</v>
      </c>
      <c r="K1221" s="274">
        <f t="shared" si="1077"/>
        <v>0</v>
      </c>
      <c r="L1221"/>
      <c r="M1221" s="11">
        <v>192</v>
      </c>
      <c r="N1221" s="11">
        <v>1</v>
      </c>
      <c r="O1221" s="21">
        <f t="shared" si="1078"/>
        <v>0.125041534971747</v>
      </c>
      <c r="P1221" s="43">
        <f t="shared" si="1073"/>
        <v>1.2069450577131404E-2</v>
      </c>
      <c r="Q1221" s="141">
        <f t="shared" si="1079"/>
        <v>30</v>
      </c>
      <c r="R1221" s="43">
        <f t="shared" si="1080"/>
        <v>0.30958124735409343</v>
      </c>
      <c r="S1221" s="11">
        <v>162</v>
      </c>
    </row>
    <row r="1222" spans="2:19" s="70" customFormat="1" x14ac:dyDescent="0.25">
      <c r="B1222" s="16">
        <v>14</v>
      </c>
      <c r="C1222" s="11" t="s">
        <v>17</v>
      </c>
      <c r="D1222" s="139"/>
      <c r="E1222" s="10">
        <f t="shared" si="1074"/>
        <v>0</v>
      </c>
      <c r="F1222" s="134">
        <f t="shared" si="1072"/>
        <v>2.7076636086896366E-2</v>
      </c>
      <c r="G1222" s="8">
        <f>IFERROR(VLOOKUP(B1222,EFA!$AC$2:$AD$7,2,0),EFA!$AD$8)</f>
        <v>1.0319245803723991</v>
      </c>
      <c r="H1222" s="24">
        <f>LGD!$D$8</f>
        <v>4.6364209605119888E-2</v>
      </c>
      <c r="I1222" s="10">
        <f t="shared" si="1075"/>
        <v>0</v>
      </c>
      <c r="J1222" s="41">
        <f t="shared" si="1076"/>
        <v>0.18649955232817553</v>
      </c>
      <c r="K1222" s="274">
        <f t="shared" si="1077"/>
        <v>0</v>
      </c>
      <c r="L1222"/>
      <c r="M1222" s="11">
        <v>192</v>
      </c>
      <c r="N1222" s="11">
        <v>1</v>
      </c>
      <c r="O1222" s="21">
        <f t="shared" si="1078"/>
        <v>0.125041534971747</v>
      </c>
      <c r="P1222" s="43">
        <f t="shared" si="1073"/>
        <v>1.2069450577131404E-2</v>
      </c>
      <c r="Q1222" s="141">
        <f t="shared" si="1079"/>
        <v>30</v>
      </c>
      <c r="R1222" s="43">
        <f t="shared" si="1080"/>
        <v>0.30958124735409343</v>
      </c>
      <c r="S1222" s="11">
        <v>162</v>
      </c>
    </row>
    <row r="1223" spans="2:19" s="70" customFormat="1" x14ac:dyDescent="0.25">
      <c r="B1223" s="16">
        <v>14</v>
      </c>
      <c r="C1223" s="11" t="s">
        <v>18</v>
      </c>
      <c r="D1223" s="139"/>
      <c r="E1223" s="10" t="e">
        <f t="shared" si="1074"/>
        <v>#N/A</v>
      </c>
      <c r="F1223" s="134">
        <f t="shared" si="1072"/>
        <v>2.7076636086896366E-2</v>
      </c>
      <c r="G1223" s="8">
        <f>IFERROR(VLOOKUP(B1223,EFA!$AC$2:$AD$7,2,0),EFA!$AD$8)</f>
        <v>1.0319245803723991</v>
      </c>
      <c r="H1223" s="24">
        <f>LGD!$D$9</f>
        <v>0.5</v>
      </c>
      <c r="I1223" s="10" t="e">
        <f t="shared" si="1075"/>
        <v>#N/A</v>
      </c>
      <c r="J1223" s="41">
        <f t="shared" si="1076"/>
        <v>0.18649955232817553</v>
      </c>
      <c r="K1223" s="274" t="e">
        <f t="shared" si="1077"/>
        <v>#N/A</v>
      </c>
      <c r="L1223"/>
      <c r="M1223" s="11">
        <v>192</v>
      </c>
      <c r="N1223" s="11">
        <v>1</v>
      </c>
      <c r="O1223" s="21">
        <f t="shared" si="1078"/>
        <v>0.125041534971747</v>
      </c>
      <c r="P1223" s="43">
        <f t="shared" si="1073"/>
        <v>1.2069450577131404E-2</v>
      </c>
      <c r="Q1223" s="141">
        <f t="shared" si="1079"/>
        <v>30</v>
      </c>
      <c r="R1223" s="43">
        <f t="shared" si="1080"/>
        <v>0.30958124735409343</v>
      </c>
      <c r="S1223" s="11">
        <v>162</v>
      </c>
    </row>
    <row r="1224" spans="2:19" s="70" customFormat="1" x14ac:dyDescent="0.25">
      <c r="B1224" s="16">
        <v>14</v>
      </c>
      <c r="C1224" s="11" t="s">
        <v>19</v>
      </c>
      <c r="D1224" s="139"/>
      <c r="E1224" s="10">
        <f t="shared" si="1074"/>
        <v>0</v>
      </c>
      <c r="F1224" s="134">
        <f t="shared" si="1072"/>
        <v>2.7076636086896366E-2</v>
      </c>
      <c r="G1224" s="8">
        <f>IFERROR(VLOOKUP(B1224,EFA!$AC$2:$AD$7,2,0),EFA!$AD$8)</f>
        <v>1.0319245803723991</v>
      </c>
      <c r="H1224" s="24">
        <f>LGD!$D$10</f>
        <v>0.4</v>
      </c>
      <c r="I1224" s="10">
        <f t="shared" si="1075"/>
        <v>0</v>
      </c>
      <c r="J1224" s="41">
        <f t="shared" si="1076"/>
        <v>0.18649955232817553</v>
      </c>
      <c r="K1224" s="274">
        <f t="shared" si="1077"/>
        <v>0</v>
      </c>
      <c r="L1224"/>
      <c r="M1224" s="11">
        <v>192</v>
      </c>
      <c r="N1224" s="11">
        <v>1</v>
      </c>
      <c r="O1224" s="21">
        <f t="shared" si="1078"/>
        <v>0.125041534971747</v>
      </c>
      <c r="P1224" s="43">
        <f t="shared" si="1073"/>
        <v>1.2069450577131404E-2</v>
      </c>
      <c r="Q1224" s="141">
        <f t="shared" si="1079"/>
        <v>30</v>
      </c>
      <c r="R1224" s="43">
        <f t="shared" si="1080"/>
        <v>0.30958124735409343</v>
      </c>
      <c r="S1224" s="11">
        <v>162</v>
      </c>
    </row>
    <row r="1225" spans="2:19" s="70" customFormat="1" x14ac:dyDescent="0.25">
      <c r="B1225" s="16">
        <v>14</v>
      </c>
      <c r="C1225" s="11" t="s">
        <v>20</v>
      </c>
      <c r="D1225" s="139"/>
      <c r="E1225" s="10">
        <f t="shared" si="1074"/>
        <v>0</v>
      </c>
      <c r="F1225" s="134">
        <f>$Q$4-$P$4</f>
        <v>2.7076636086896366E-2</v>
      </c>
      <c r="G1225" s="8">
        <f>IFERROR(VLOOKUP(B1225,EFA!$AC$2:$AD$7,2,0),EFA!$AD$8)</f>
        <v>1.0319245803723991</v>
      </c>
      <c r="H1225" s="24">
        <f>LGD!$D$11</f>
        <v>0.6</v>
      </c>
      <c r="I1225" s="10">
        <f t="shared" si="1075"/>
        <v>0</v>
      </c>
      <c r="J1225" s="41">
        <f t="shared" si="1076"/>
        <v>0.18649955232817553</v>
      </c>
      <c r="K1225" s="274">
        <f t="shared" si="1077"/>
        <v>0</v>
      </c>
      <c r="L1225"/>
      <c r="M1225" s="11">
        <v>192</v>
      </c>
      <c r="N1225" s="11">
        <v>1</v>
      </c>
      <c r="O1225" s="21">
        <f t="shared" si="1078"/>
        <v>0.125041534971747</v>
      </c>
      <c r="P1225" s="43">
        <f t="shared" si="1073"/>
        <v>1.2069450577131404E-2</v>
      </c>
      <c r="Q1225" s="141">
        <f t="shared" si="1079"/>
        <v>30</v>
      </c>
      <c r="R1225" s="43">
        <f t="shared" si="1080"/>
        <v>0.30958124735409343</v>
      </c>
      <c r="S1225" s="11">
        <v>162</v>
      </c>
    </row>
    <row r="1226" spans="2:19" s="70" customFormat="1" x14ac:dyDescent="0.25">
      <c r="D1226" s="69"/>
      <c r="E1226" s="69"/>
      <c r="F1226" s="121"/>
      <c r="G1226" s="123"/>
      <c r="H1226" s="124"/>
      <c r="I1226" s="69"/>
      <c r="J1226" s="117"/>
      <c r="K1226" s="69"/>
      <c r="O1226" s="121"/>
      <c r="P1226" s="125"/>
      <c r="R1226" s="125"/>
    </row>
    <row r="1227" spans="2:19" s="70" customFormat="1" x14ac:dyDescent="0.25">
      <c r="B1227" t="s">
        <v>68</v>
      </c>
      <c r="C1227" s="40" t="s">
        <v>9</v>
      </c>
      <c r="D1227" s="40">
        <v>16</v>
      </c>
      <c r="E1227" s="44" t="s">
        <v>26</v>
      </c>
      <c r="F1227" s="44" t="s">
        <v>39</v>
      </c>
      <c r="G1227" s="44" t="s">
        <v>27</v>
      </c>
      <c r="H1227" s="44" t="s">
        <v>28</v>
      </c>
      <c r="I1227" s="44" t="s">
        <v>29</v>
      </c>
      <c r="J1227" s="44" t="s">
        <v>30</v>
      </c>
      <c r="K1227" s="42" t="s">
        <v>31</v>
      </c>
      <c r="L1227"/>
      <c r="M1227" s="42" t="s">
        <v>32</v>
      </c>
      <c r="N1227" s="42" t="s">
        <v>33</v>
      </c>
      <c r="O1227" s="42" t="s">
        <v>34</v>
      </c>
      <c r="P1227" s="42" t="s">
        <v>35</v>
      </c>
      <c r="Q1227" s="42" t="s">
        <v>36</v>
      </c>
      <c r="R1227" s="42" t="s">
        <v>37</v>
      </c>
      <c r="S1227" s="42" t="s">
        <v>38</v>
      </c>
    </row>
    <row r="1228" spans="2:19" s="70" customFormat="1" x14ac:dyDescent="0.25">
      <c r="B1228" s="16">
        <v>15</v>
      </c>
      <c r="C1228" s="11" t="s">
        <v>12</v>
      </c>
      <c r="D1228" s="139"/>
      <c r="E1228" s="10">
        <f>D1074*R1228</f>
        <v>0</v>
      </c>
      <c r="F1228" s="134">
        <f t="shared" ref="F1228:F1235" si="1081">$R$4-$Q$4</f>
        <v>2.4920765966385372E-2</v>
      </c>
      <c r="G1228" s="8">
        <f>IFERROR(VLOOKUP(B1228,EFA!$AC$2:$AD$7,2,0),EFA!$AD$8)</f>
        <v>1.0319245803723991</v>
      </c>
      <c r="H1228" s="24">
        <f>LGD!$D$3</f>
        <v>0</v>
      </c>
      <c r="I1228" s="10">
        <f>E1228*F1228*G1228*H1228</f>
        <v>0</v>
      </c>
      <c r="J1228" s="41">
        <f>1/((1+($O$16/12))^(M1228-Q1228))</f>
        <v>0.16468495540474906</v>
      </c>
      <c r="K1228" s="274">
        <f>I1228*J1228</f>
        <v>0</v>
      </c>
      <c r="L1228"/>
      <c r="M1228" s="11">
        <v>192</v>
      </c>
      <c r="N1228" s="11">
        <v>1</v>
      </c>
      <c r="O1228" s="21">
        <f>$O$16</f>
        <v>0.125041534971747</v>
      </c>
      <c r="P1228" s="43">
        <f t="shared" ref="P1228:P1236" si="1082">PMT(O1228/12,M1228,-N1228,0,0)</f>
        <v>1.2069450577131404E-2</v>
      </c>
      <c r="Q1228" s="141">
        <f>M1228-S1228</f>
        <v>18</v>
      </c>
      <c r="R1228" s="43">
        <f>PV(O1228/12,Q1228,-P1228,0,0)</f>
        <v>0.19716009081035196</v>
      </c>
      <c r="S1228" s="11">
        <v>174</v>
      </c>
    </row>
    <row r="1229" spans="2:19" s="70" customFormat="1" x14ac:dyDescent="0.25">
      <c r="B1229" s="16">
        <v>15</v>
      </c>
      <c r="C1229" s="11" t="s">
        <v>13</v>
      </c>
      <c r="D1229" s="139"/>
      <c r="E1229" s="10">
        <f t="shared" ref="E1229:E1236" si="1083">D1075*R1229</f>
        <v>0</v>
      </c>
      <c r="F1229" s="134">
        <f t="shared" si="1081"/>
        <v>2.4920765966385372E-2</v>
      </c>
      <c r="G1229" s="8">
        <f>IFERROR(VLOOKUP(B1229,EFA!$AC$2:$AD$7,2,0),EFA!$AD$8)</f>
        <v>1.0319245803723991</v>
      </c>
      <c r="H1229" s="24">
        <f>LGD!$D$4</f>
        <v>0.6</v>
      </c>
      <c r="I1229" s="10">
        <f t="shared" ref="I1229:I1236" si="1084">E1229*F1229*G1229*H1229</f>
        <v>0</v>
      </c>
      <c r="J1229" s="41">
        <f t="shared" ref="J1229:J1236" si="1085">1/((1+($O$16/12))^(M1229-Q1229))</f>
        <v>0.16468495540474906</v>
      </c>
      <c r="K1229" s="274">
        <f t="shared" ref="K1229:K1236" si="1086">I1229*J1229</f>
        <v>0</v>
      </c>
      <c r="L1229"/>
      <c r="M1229" s="11">
        <v>192</v>
      </c>
      <c r="N1229" s="11">
        <v>1</v>
      </c>
      <c r="O1229" s="21">
        <f t="shared" ref="O1229:O1236" si="1087">$O$16</f>
        <v>0.125041534971747</v>
      </c>
      <c r="P1229" s="43">
        <f t="shared" si="1082"/>
        <v>1.2069450577131404E-2</v>
      </c>
      <c r="Q1229" s="141">
        <f t="shared" ref="Q1229:Q1236" si="1088">M1229-S1229</f>
        <v>18</v>
      </c>
      <c r="R1229" s="43">
        <f t="shared" ref="R1229:R1236" si="1089">PV(O1229/12,Q1229,-P1229,0,0)</f>
        <v>0.19716009081035196</v>
      </c>
      <c r="S1229" s="11">
        <v>174</v>
      </c>
    </row>
    <row r="1230" spans="2:19" s="70" customFormat="1" x14ac:dyDescent="0.25">
      <c r="B1230" s="16">
        <v>15</v>
      </c>
      <c r="C1230" s="11" t="s">
        <v>14</v>
      </c>
      <c r="D1230" s="139"/>
      <c r="E1230" s="10">
        <f t="shared" si="1083"/>
        <v>0</v>
      </c>
      <c r="F1230" s="134">
        <f t="shared" si="1081"/>
        <v>2.4920765966385372E-2</v>
      </c>
      <c r="G1230" s="8">
        <f>IFERROR(VLOOKUP(B1230,EFA!$AC$2:$AD$7,2,0),EFA!$AD$8)</f>
        <v>1.0319245803723991</v>
      </c>
      <c r="H1230" s="24">
        <f>LGD!$D$5</f>
        <v>0.10763423667737435</v>
      </c>
      <c r="I1230" s="10">
        <f t="shared" si="1084"/>
        <v>0</v>
      </c>
      <c r="J1230" s="41">
        <f t="shared" si="1085"/>
        <v>0.16468495540474906</v>
      </c>
      <c r="K1230" s="274">
        <f t="shared" si="1086"/>
        <v>0</v>
      </c>
      <c r="L1230"/>
      <c r="M1230" s="11">
        <v>192</v>
      </c>
      <c r="N1230" s="11">
        <v>1</v>
      </c>
      <c r="O1230" s="21">
        <f t="shared" si="1087"/>
        <v>0.125041534971747</v>
      </c>
      <c r="P1230" s="43">
        <f t="shared" si="1082"/>
        <v>1.2069450577131404E-2</v>
      </c>
      <c r="Q1230" s="141">
        <f t="shared" si="1088"/>
        <v>18</v>
      </c>
      <c r="R1230" s="43">
        <f t="shared" si="1089"/>
        <v>0.19716009081035196</v>
      </c>
      <c r="S1230" s="11">
        <v>174</v>
      </c>
    </row>
    <row r="1231" spans="2:19" s="70" customFormat="1" x14ac:dyDescent="0.25">
      <c r="B1231" s="16">
        <v>15</v>
      </c>
      <c r="C1231" s="11" t="s">
        <v>15</v>
      </c>
      <c r="D1231" s="139"/>
      <c r="E1231" s="10">
        <f t="shared" si="1083"/>
        <v>0</v>
      </c>
      <c r="F1231" s="134">
        <f t="shared" si="1081"/>
        <v>2.4920765966385372E-2</v>
      </c>
      <c r="G1231" s="8">
        <f>IFERROR(VLOOKUP(B1231,EFA!$AC$2:$AD$7,2,0),EFA!$AD$8)</f>
        <v>1.0319245803723991</v>
      </c>
      <c r="H1231" s="24">
        <f>LGD!$D$6</f>
        <v>0.31756987991080204</v>
      </c>
      <c r="I1231" s="10">
        <f t="shared" si="1084"/>
        <v>0</v>
      </c>
      <c r="J1231" s="41">
        <f t="shared" si="1085"/>
        <v>0.16468495540474906</v>
      </c>
      <c r="K1231" s="274">
        <f t="shared" si="1086"/>
        <v>0</v>
      </c>
      <c r="L1231"/>
      <c r="M1231" s="11">
        <v>192</v>
      </c>
      <c r="N1231" s="11">
        <v>1</v>
      </c>
      <c r="O1231" s="21">
        <f t="shared" si="1087"/>
        <v>0.125041534971747</v>
      </c>
      <c r="P1231" s="43">
        <f t="shared" si="1082"/>
        <v>1.2069450577131404E-2</v>
      </c>
      <c r="Q1231" s="141">
        <f t="shared" si="1088"/>
        <v>18</v>
      </c>
      <c r="R1231" s="43">
        <f t="shared" si="1089"/>
        <v>0.19716009081035196</v>
      </c>
      <c r="S1231" s="11">
        <v>174</v>
      </c>
    </row>
    <row r="1232" spans="2:19" s="70" customFormat="1" x14ac:dyDescent="0.25">
      <c r="B1232" s="16">
        <v>15</v>
      </c>
      <c r="C1232" s="11" t="s">
        <v>16</v>
      </c>
      <c r="D1232" s="139"/>
      <c r="E1232" s="10">
        <f t="shared" si="1083"/>
        <v>0</v>
      </c>
      <c r="F1232" s="134">
        <f t="shared" si="1081"/>
        <v>2.4920765966385372E-2</v>
      </c>
      <c r="G1232" s="8">
        <f>IFERROR(VLOOKUP(B1232,EFA!$AC$2:$AD$7,2,0),EFA!$AD$8)</f>
        <v>1.0319245803723991</v>
      </c>
      <c r="H1232" s="24">
        <f>LGD!$D$7</f>
        <v>0.35327139683478781</v>
      </c>
      <c r="I1232" s="10">
        <f t="shared" si="1084"/>
        <v>0</v>
      </c>
      <c r="J1232" s="41">
        <f t="shared" si="1085"/>
        <v>0.16468495540474906</v>
      </c>
      <c r="K1232" s="274">
        <f t="shared" si="1086"/>
        <v>0</v>
      </c>
      <c r="L1232"/>
      <c r="M1232" s="11">
        <v>192</v>
      </c>
      <c r="N1232" s="11">
        <v>1</v>
      </c>
      <c r="O1232" s="21">
        <f t="shared" si="1087"/>
        <v>0.125041534971747</v>
      </c>
      <c r="P1232" s="43">
        <f t="shared" si="1082"/>
        <v>1.2069450577131404E-2</v>
      </c>
      <c r="Q1232" s="141">
        <f t="shared" si="1088"/>
        <v>18</v>
      </c>
      <c r="R1232" s="43">
        <f t="shared" si="1089"/>
        <v>0.19716009081035196</v>
      </c>
      <c r="S1232" s="11">
        <v>174</v>
      </c>
    </row>
    <row r="1233" spans="2:19" s="70" customFormat="1" x14ac:dyDescent="0.25">
      <c r="B1233" s="16">
        <v>15</v>
      </c>
      <c r="C1233" s="11" t="s">
        <v>17</v>
      </c>
      <c r="D1233" s="139"/>
      <c r="E1233" s="10">
        <f t="shared" si="1083"/>
        <v>0</v>
      </c>
      <c r="F1233" s="134">
        <f t="shared" si="1081"/>
        <v>2.4920765966385372E-2</v>
      </c>
      <c r="G1233" s="8">
        <f>IFERROR(VLOOKUP(B1233,EFA!$AC$2:$AD$7,2,0),EFA!$AD$8)</f>
        <v>1.0319245803723991</v>
      </c>
      <c r="H1233" s="24">
        <f>LGD!$D$8</f>
        <v>4.6364209605119888E-2</v>
      </c>
      <c r="I1233" s="10">
        <f t="shared" si="1084"/>
        <v>0</v>
      </c>
      <c r="J1233" s="41">
        <f t="shared" si="1085"/>
        <v>0.16468495540474906</v>
      </c>
      <c r="K1233" s="274">
        <f t="shared" si="1086"/>
        <v>0</v>
      </c>
      <c r="L1233"/>
      <c r="M1233" s="11">
        <v>192</v>
      </c>
      <c r="N1233" s="11">
        <v>1</v>
      </c>
      <c r="O1233" s="21">
        <f t="shared" si="1087"/>
        <v>0.125041534971747</v>
      </c>
      <c r="P1233" s="43">
        <f t="shared" si="1082"/>
        <v>1.2069450577131404E-2</v>
      </c>
      <c r="Q1233" s="141">
        <f t="shared" si="1088"/>
        <v>18</v>
      </c>
      <c r="R1233" s="43">
        <f t="shared" si="1089"/>
        <v>0.19716009081035196</v>
      </c>
      <c r="S1233" s="11">
        <v>174</v>
      </c>
    </row>
    <row r="1234" spans="2:19" s="70" customFormat="1" x14ac:dyDescent="0.25">
      <c r="B1234" s="16">
        <v>15</v>
      </c>
      <c r="C1234" s="11" t="s">
        <v>18</v>
      </c>
      <c r="D1234" s="139"/>
      <c r="E1234" s="10" t="e">
        <f t="shared" si="1083"/>
        <v>#N/A</v>
      </c>
      <c r="F1234" s="134">
        <f t="shared" si="1081"/>
        <v>2.4920765966385372E-2</v>
      </c>
      <c r="G1234" s="8">
        <f>IFERROR(VLOOKUP(B1234,EFA!$AC$2:$AD$7,2,0),EFA!$AD$8)</f>
        <v>1.0319245803723991</v>
      </c>
      <c r="H1234" s="24">
        <f>LGD!$D$9</f>
        <v>0.5</v>
      </c>
      <c r="I1234" s="10" t="e">
        <f t="shared" si="1084"/>
        <v>#N/A</v>
      </c>
      <c r="J1234" s="41">
        <f t="shared" si="1085"/>
        <v>0.16468495540474906</v>
      </c>
      <c r="K1234" s="274" t="e">
        <f t="shared" si="1086"/>
        <v>#N/A</v>
      </c>
      <c r="L1234"/>
      <c r="M1234" s="11">
        <v>192</v>
      </c>
      <c r="N1234" s="11">
        <v>1</v>
      </c>
      <c r="O1234" s="21">
        <f t="shared" si="1087"/>
        <v>0.125041534971747</v>
      </c>
      <c r="P1234" s="43">
        <f t="shared" si="1082"/>
        <v>1.2069450577131404E-2</v>
      </c>
      <c r="Q1234" s="141">
        <f t="shared" si="1088"/>
        <v>18</v>
      </c>
      <c r="R1234" s="43">
        <f t="shared" si="1089"/>
        <v>0.19716009081035196</v>
      </c>
      <c r="S1234" s="11">
        <v>174</v>
      </c>
    </row>
    <row r="1235" spans="2:19" s="70" customFormat="1" x14ac:dyDescent="0.25">
      <c r="B1235" s="16">
        <v>15</v>
      </c>
      <c r="C1235" s="11" t="s">
        <v>19</v>
      </c>
      <c r="D1235" s="139"/>
      <c r="E1235" s="10">
        <f t="shared" si="1083"/>
        <v>0</v>
      </c>
      <c r="F1235" s="134">
        <f t="shared" si="1081"/>
        <v>2.4920765966385372E-2</v>
      </c>
      <c r="G1235" s="8">
        <f>IFERROR(VLOOKUP(B1235,EFA!$AC$2:$AD$7,2,0),EFA!$AD$8)</f>
        <v>1.0319245803723991</v>
      </c>
      <c r="H1235" s="24">
        <f>LGD!$D$10</f>
        <v>0.4</v>
      </c>
      <c r="I1235" s="10">
        <f t="shared" si="1084"/>
        <v>0</v>
      </c>
      <c r="J1235" s="41">
        <f t="shared" si="1085"/>
        <v>0.16468495540474906</v>
      </c>
      <c r="K1235" s="274">
        <f t="shared" si="1086"/>
        <v>0</v>
      </c>
      <c r="L1235"/>
      <c r="M1235" s="11">
        <v>192</v>
      </c>
      <c r="N1235" s="11">
        <v>1</v>
      </c>
      <c r="O1235" s="21">
        <f t="shared" si="1087"/>
        <v>0.125041534971747</v>
      </c>
      <c r="P1235" s="43">
        <f t="shared" si="1082"/>
        <v>1.2069450577131404E-2</v>
      </c>
      <c r="Q1235" s="141">
        <f t="shared" si="1088"/>
        <v>18</v>
      </c>
      <c r="R1235" s="43">
        <f t="shared" si="1089"/>
        <v>0.19716009081035196</v>
      </c>
      <c r="S1235" s="11">
        <v>174</v>
      </c>
    </row>
    <row r="1236" spans="2:19" s="70" customFormat="1" x14ac:dyDescent="0.25">
      <c r="B1236" s="16">
        <v>15</v>
      </c>
      <c r="C1236" s="11" t="s">
        <v>20</v>
      </c>
      <c r="D1236" s="139"/>
      <c r="E1236" s="10">
        <f t="shared" si="1083"/>
        <v>0</v>
      </c>
      <c r="F1236" s="134">
        <f>$R$4-$Q$4</f>
        <v>2.4920765966385372E-2</v>
      </c>
      <c r="G1236" s="8">
        <f>IFERROR(VLOOKUP(B1236,EFA!$AC$2:$AD$7,2,0),EFA!$AD$8)</f>
        <v>1.0319245803723991</v>
      </c>
      <c r="H1236" s="24">
        <f>LGD!$D$11</f>
        <v>0.6</v>
      </c>
      <c r="I1236" s="10">
        <f t="shared" si="1084"/>
        <v>0</v>
      </c>
      <c r="J1236" s="41">
        <f t="shared" si="1085"/>
        <v>0.16468495540474906</v>
      </c>
      <c r="K1236" s="274">
        <f t="shared" si="1086"/>
        <v>0</v>
      </c>
      <c r="L1236"/>
      <c r="M1236" s="11">
        <v>192</v>
      </c>
      <c r="N1236" s="11">
        <v>1</v>
      </c>
      <c r="O1236" s="21">
        <f t="shared" si="1087"/>
        <v>0.125041534971747</v>
      </c>
      <c r="P1236" s="43">
        <f t="shared" si="1082"/>
        <v>1.2069450577131404E-2</v>
      </c>
      <c r="Q1236" s="141">
        <f t="shared" si="1088"/>
        <v>18</v>
      </c>
      <c r="R1236" s="43">
        <f t="shared" si="1089"/>
        <v>0.19716009081035196</v>
      </c>
      <c r="S1236" s="11">
        <v>174</v>
      </c>
    </row>
    <row r="1237" spans="2:19" s="70" customFormat="1" x14ac:dyDescent="0.25">
      <c r="D1237" s="69"/>
      <c r="E1237" s="69"/>
      <c r="F1237" s="121"/>
      <c r="G1237" s="123"/>
      <c r="H1237" s="124"/>
      <c r="I1237" s="69"/>
      <c r="J1237" s="117"/>
      <c r="K1237" s="69"/>
      <c r="O1237" s="121"/>
      <c r="P1237" s="125"/>
      <c r="R1237" s="125"/>
    </row>
    <row r="1238" spans="2:19" s="70" customFormat="1" x14ac:dyDescent="0.25">
      <c r="B1238" t="s">
        <v>68</v>
      </c>
      <c r="C1238" s="40" t="s">
        <v>9</v>
      </c>
      <c r="D1238" s="40">
        <v>16</v>
      </c>
      <c r="E1238" s="44" t="s">
        <v>26</v>
      </c>
      <c r="F1238" s="44" t="s">
        <v>39</v>
      </c>
      <c r="G1238" s="44" t="s">
        <v>27</v>
      </c>
      <c r="H1238" s="44" t="s">
        <v>28</v>
      </c>
      <c r="I1238" s="44" t="s">
        <v>29</v>
      </c>
      <c r="J1238" s="44" t="s">
        <v>30</v>
      </c>
      <c r="K1238" s="42" t="s">
        <v>31</v>
      </c>
      <c r="L1238"/>
      <c r="M1238" s="42" t="s">
        <v>32</v>
      </c>
      <c r="N1238" s="42" t="s">
        <v>33</v>
      </c>
      <c r="O1238" s="42" t="s">
        <v>34</v>
      </c>
      <c r="P1238" s="42" t="s">
        <v>35</v>
      </c>
      <c r="Q1238" s="42" t="s">
        <v>36</v>
      </c>
      <c r="R1238" s="42" t="s">
        <v>37</v>
      </c>
      <c r="S1238" s="42" t="s">
        <v>38</v>
      </c>
    </row>
    <row r="1239" spans="2:19" s="70" customFormat="1" x14ac:dyDescent="0.25">
      <c r="B1239" s="16">
        <v>16</v>
      </c>
      <c r="C1239" s="11" t="s">
        <v>12</v>
      </c>
      <c r="D1239" s="139"/>
      <c r="E1239" s="10">
        <f>D1074*R1239</f>
        <v>0</v>
      </c>
      <c r="F1239" s="134">
        <f t="shared" ref="F1239:F1246" si="1090">$S$4-$R$4</f>
        <v>2.2936548482545782E-2</v>
      </c>
      <c r="G1239" s="8">
        <f>IFERROR(VLOOKUP(B1239,EFA!$AC$2:$AD$7,2,0),EFA!$AD$8)</f>
        <v>1.0319245803723991</v>
      </c>
      <c r="H1239" s="24">
        <f>LGD!$D$3</f>
        <v>0</v>
      </c>
      <c r="I1239" s="10">
        <f>E1239*F1239*G1239*H1239</f>
        <v>0</v>
      </c>
      <c r="J1239" s="41">
        <f>1/((1+($O$16/12))^(M1239-Q1239))</f>
        <v>0.14542198197312695</v>
      </c>
      <c r="K1239" s="274">
        <f>I1239*J1239</f>
        <v>0</v>
      </c>
      <c r="L1239"/>
      <c r="M1239" s="11">
        <v>192</v>
      </c>
      <c r="N1239" s="11">
        <v>1</v>
      </c>
      <c r="O1239" s="21">
        <f>$O$16</f>
        <v>0.125041534971747</v>
      </c>
      <c r="P1239" s="43">
        <f t="shared" ref="P1239:P1247" si="1091">PMT(O1239/12,M1239,-N1239,0,0)</f>
        <v>1.2069450577131404E-2</v>
      </c>
      <c r="Q1239" s="141">
        <f>M1239-S1239</f>
        <v>6</v>
      </c>
      <c r="R1239" s="43">
        <f>PV(O1239/12,Q1239,-P1239,0,0)</f>
        <v>6.9847335883261932E-2</v>
      </c>
      <c r="S1239" s="11">
        <v>186</v>
      </c>
    </row>
    <row r="1240" spans="2:19" s="70" customFormat="1" x14ac:dyDescent="0.25">
      <c r="B1240" s="16">
        <v>16</v>
      </c>
      <c r="C1240" s="11" t="s">
        <v>13</v>
      </c>
      <c r="D1240" s="139"/>
      <c r="E1240" s="10">
        <f t="shared" ref="E1240:E1247" si="1092">D1075*R1240</f>
        <v>0</v>
      </c>
      <c r="F1240" s="134">
        <f t="shared" si="1090"/>
        <v>2.2936548482545782E-2</v>
      </c>
      <c r="G1240" s="8">
        <f>IFERROR(VLOOKUP(B1240,EFA!$AC$2:$AD$7,2,0),EFA!$AD$8)</f>
        <v>1.0319245803723991</v>
      </c>
      <c r="H1240" s="24">
        <f>LGD!$D$4</f>
        <v>0.6</v>
      </c>
      <c r="I1240" s="10">
        <f t="shared" ref="I1240:I1247" si="1093">E1240*F1240*G1240*H1240</f>
        <v>0</v>
      </c>
      <c r="J1240" s="41">
        <f t="shared" ref="J1240:J1247" si="1094">1/((1+($O$16/12))^(M1240-Q1240))</f>
        <v>0.14542198197312695</v>
      </c>
      <c r="K1240" s="274">
        <f t="shared" ref="K1240:K1247" si="1095">I1240*J1240</f>
        <v>0</v>
      </c>
      <c r="L1240"/>
      <c r="M1240" s="11">
        <v>192</v>
      </c>
      <c r="N1240" s="11">
        <v>1</v>
      </c>
      <c r="O1240" s="21">
        <f t="shared" ref="O1240:O1247" si="1096">$O$16</f>
        <v>0.125041534971747</v>
      </c>
      <c r="P1240" s="43">
        <f t="shared" si="1091"/>
        <v>1.2069450577131404E-2</v>
      </c>
      <c r="Q1240" s="141">
        <f t="shared" ref="Q1240:Q1247" si="1097">M1240-S1240</f>
        <v>6</v>
      </c>
      <c r="R1240" s="43">
        <f t="shared" ref="R1240:R1247" si="1098">PV(O1240/12,Q1240,-P1240,0,0)</f>
        <v>6.9847335883261932E-2</v>
      </c>
      <c r="S1240" s="11">
        <v>186</v>
      </c>
    </row>
    <row r="1241" spans="2:19" s="70" customFormat="1" x14ac:dyDescent="0.25">
      <c r="B1241" s="16">
        <v>16</v>
      </c>
      <c r="C1241" s="11" t="s">
        <v>14</v>
      </c>
      <c r="D1241" s="139"/>
      <c r="E1241" s="10">
        <f t="shared" si="1092"/>
        <v>0</v>
      </c>
      <c r="F1241" s="134">
        <f t="shared" si="1090"/>
        <v>2.2936548482545782E-2</v>
      </c>
      <c r="G1241" s="8">
        <f>IFERROR(VLOOKUP(B1241,EFA!$AC$2:$AD$7,2,0),EFA!$AD$8)</f>
        <v>1.0319245803723991</v>
      </c>
      <c r="H1241" s="24">
        <f>LGD!$D$5</f>
        <v>0.10763423667737435</v>
      </c>
      <c r="I1241" s="10">
        <f t="shared" si="1093"/>
        <v>0</v>
      </c>
      <c r="J1241" s="41">
        <f t="shared" si="1094"/>
        <v>0.14542198197312695</v>
      </c>
      <c r="K1241" s="274">
        <f t="shared" si="1095"/>
        <v>0</v>
      </c>
      <c r="L1241"/>
      <c r="M1241" s="11">
        <v>192</v>
      </c>
      <c r="N1241" s="11">
        <v>1</v>
      </c>
      <c r="O1241" s="21">
        <f t="shared" si="1096"/>
        <v>0.125041534971747</v>
      </c>
      <c r="P1241" s="43">
        <f t="shared" si="1091"/>
        <v>1.2069450577131404E-2</v>
      </c>
      <c r="Q1241" s="141">
        <f t="shared" si="1097"/>
        <v>6</v>
      </c>
      <c r="R1241" s="43">
        <f t="shared" si="1098"/>
        <v>6.9847335883261932E-2</v>
      </c>
      <c r="S1241" s="11">
        <v>186</v>
      </c>
    </row>
    <row r="1242" spans="2:19" s="70" customFormat="1" x14ac:dyDescent="0.25">
      <c r="B1242" s="16">
        <v>16</v>
      </c>
      <c r="C1242" s="11" t="s">
        <v>15</v>
      </c>
      <c r="D1242" s="139"/>
      <c r="E1242" s="10">
        <f t="shared" si="1092"/>
        <v>0</v>
      </c>
      <c r="F1242" s="134">
        <f t="shared" si="1090"/>
        <v>2.2936548482545782E-2</v>
      </c>
      <c r="G1242" s="8">
        <f>IFERROR(VLOOKUP(B1242,EFA!$AC$2:$AD$7,2,0),EFA!$AD$8)</f>
        <v>1.0319245803723991</v>
      </c>
      <c r="H1242" s="24">
        <f>LGD!$D$6</f>
        <v>0.31756987991080204</v>
      </c>
      <c r="I1242" s="10">
        <f t="shared" si="1093"/>
        <v>0</v>
      </c>
      <c r="J1242" s="41">
        <f t="shared" si="1094"/>
        <v>0.14542198197312695</v>
      </c>
      <c r="K1242" s="274">
        <f t="shared" si="1095"/>
        <v>0</v>
      </c>
      <c r="L1242"/>
      <c r="M1242" s="11">
        <v>192</v>
      </c>
      <c r="N1242" s="11">
        <v>1</v>
      </c>
      <c r="O1242" s="21">
        <f t="shared" si="1096"/>
        <v>0.125041534971747</v>
      </c>
      <c r="P1242" s="43">
        <f t="shared" si="1091"/>
        <v>1.2069450577131404E-2</v>
      </c>
      <c r="Q1242" s="141">
        <f t="shared" si="1097"/>
        <v>6</v>
      </c>
      <c r="R1242" s="43">
        <f t="shared" si="1098"/>
        <v>6.9847335883261932E-2</v>
      </c>
      <c r="S1242" s="11">
        <v>186</v>
      </c>
    </row>
    <row r="1243" spans="2:19" s="70" customFormat="1" x14ac:dyDescent="0.25">
      <c r="B1243" s="16">
        <v>16</v>
      </c>
      <c r="C1243" s="11" t="s">
        <v>16</v>
      </c>
      <c r="D1243" s="139"/>
      <c r="E1243" s="10">
        <f t="shared" si="1092"/>
        <v>0</v>
      </c>
      <c r="F1243" s="134">
        <f t="shared" si="1090"/>
        <v>2.2936548482545782E-2</v>
      </c>
      <c r="G1243" s="8">
        <f>IFERROR(VLOOKUP(B1243,EFA!$AC$2:$AD$7,2,0),EFA!$AD$8)</f>
        <v>1.0319245803723991</v>
      </c>
      <c r="H1243" s="24">
        <f>LGD!$D$7</f>
        <v>0.35327139683478781</v>
      </c>
      <c r="I1243" s="10">
        <f t="shared" si="1093"/>
        <v>0</v>
      </c>
      <c r="J1243" s="41">
        <f t="shared" si="1094"/>
        <v>0.14542198197312695</v>
      </c>
      <c r="K1243" s="274">
        <f t="shared" si="1095"/>
        <v>0</v>
      </c>
      <c r="L1243"/>
      <c r="M1243" s="11">
        <v>192</v>
      </c>
      <c r="N1243" s="11">
        <v>1</v>
      </c>
      <c r="O1243" s="21">
        <f t="shared" si="1096"/>
        <v>0.125041534971747</v>
      </c>
      <c r="P1243" s="43">
        <f t="shared" si="1091"/>
        <v>1.2069450577131404E-2</v>
      </c>
      <c r="Q1243" s="141">
        <f t="shared" si="1097"/>
        <v>6</v>
      </c>
      <c r="R1243" s="43">
        <f t="shared" si="1098"/>
        <v>6.9847335883261932E-2</v>
      </c>
      <c r="S1243" s="11">
        <v>186</v>
      </c>
    </row>
    <row r="1244" spans="2:19" s="70" customFormat="1" x14ac:dyDescent="0.25">
      <c r="B1244" s="16">
        <v>16</v>
      </c>
      <c r="C1244" s="11" t="s">
        <v>17</v>
      </c>
      <c r="D1244" s="139"/>
      <c r="E1244" s="10">
        <f t="shared" si="1092"/>
        <v>0</v>
      </c>
      <c r="F1244" s="134">
        <f t="shared" si="1090"/>
        <v>2.2936548482545782E-2</v>
      </c>
      <c r="G1244" s="8">
        <f>IFERROR(VLOOKUP(B1244,EFA!$AC$2:$AD$7,2,0),EFA!$AD$8)</f>
        <v>1.0319245803723991</v>
      </c>
      <c r="H1244" s="24">
        <f>LGD!$D$8</f>
        <v>4.6364209605119888E-2</v>
      </c>
      <c r="I1244" s="10">
        <f t="shared" si="1093"/>
        <v>0</v>
      </c>
      <c r="J1244" s="41">
        <f t="shared" si="1094"/>
        <v>0.14542198197312695</v>
      </c>
      <c r="K1244" s="274">
        <f t="shared" si="1095"/>
        <v>0</v>
      </c>
      <c r="L1244"/>
      <c r="M1244" s="11">
        <v>192</v>
      </c>
      <c r="N1244" s="11">
        <v>1</v>
      </c>
      <c r="O1244" s="21">
        <f t="shared" si="1096"/>
        <v>0.125041534971747</v>
      </c>
      <c r="P1244" s="43">
        <f t="shared" si="1091"/>
        <v>1.2069450577131404E-2</v>
      </c>
      <c r="Q1244" s="141">
        <f t="shared" si="1097"/>
        <v>6</v>
      </c>
      <c r="R1244" s="43">
        <f t="shared" si="1098"/>
        <v>6.9847335883261932E-2</v>
      </c>
      <c r="S1244" s="11">
        <v>186</v>
      </c>
    </row>
    <row r="1245" spans="2:19" s="70" customFormat="1" x14ac:dyDescent="0.25">
      <c r="B1245" s="16">
        <v>16</v>
      </c>
      <c r="C1245" s="11" t="s">
        <v>18</v>
      </c>
      <c r="D1245" s="139"/>
      <c r="E1245" s="10" t="e">
        <f t="shared" si="1092"/>
        <v>#N/A</v>
      </c>
      <c r="F1245" s="134">
        <f t="shared" si="1090"/>
        <v>2.2936548482545782E-2</v>
      </c>
      <c r="G1245" s="8">
        <f>IFERROR(VLOOKUP(B1245,EFA!$AC$2:$AD$7,2,0),EFA!$AD$8)</f>
        <v>1.0319245803723991</v>
      </c>
      <c r="H1245" s="24">
        <f>LGD!$D$9</f>
        <v>0.5</v>
      </c>
      <c r="I1245" s="10" t="e">
        <f t="shared" si="1093"/>
        <v>#N/A</v>
      </c>
      <c r="J1245" s="41">
        <f t="shared" si="1094"/>
        <v>0.14542198197312695</v>
      </c>
      <c r="K1245" s="274" t="e">
        <f t="shared" si="1095"/>
        <v>#N/A</v>
      </c>
      <c r="L1245"/>
      <c r="M1245" s="11">
        <v>192</v>
      </c>
      <c r="N1245" s="11">
        <v>1</v>
      </c>
      <c r="O1245" s="21">
        <f t="shared" si="1096"/>
        <v>0.125041534971747</v>
      </c>
      <c r="P1245" s="43">
        <f t="shared" si="1091"/>
        <v>1.2069450577131404E-2</v>
      </c>
      <c r="Q1245" s="141">
        <f t="shared" si="1097"/>
        <v>6</v>
      </c>
      <c r="R1245" s="43">
        <f t="shared" si="1098"/>
        <v>6.9847335883261932E-2</v>
      </c>
      <c r="S1245" s="11">
        <v>186</v>
      </c>
    </row>
    <row r="1246" spans="2:19" s="70" customFormat="1" x14ac:dyDescent="0.25">
      <c r="B1246" s="16">
        <v>16</v>
      </c>
      <c r="C1246" s="11" t="s">
        <v>19</v>
      </c>
      <c r="D1246" s="139"/>
      <c r="E1246" s="10">
        <f t="shared" si="1092"/>
        <v>0</v>
      </c>
      <c r="F1246" s="134">
        <f t="shared" si="1090"/>
        <v>2.2936548482545782E-2</v>
      </c>
      <c r="G1246" s="8">
        <f>IFERROR(VLOOKUP(B1246,EFA!$AC$2:$AD$7,2,0),EFA!$AD$8)</f>
        <v>1.0319245803723991</v>
      </c>
      <c r="H1246" s="24">
        <f>LGD!$D$10</f>
        <v>0.4</v>
      </c>
      <c r="I1246" s="10">
        <f t="shared" si="1093"/>
        <v>0</v>
      </c>
      <c r="J1246" s="41">
        <f t="shared" si="1094"/>
        <v>0.14542198197312695</v>
      </c>
      <c r="K1246" s="274">
        <f t="shared" si="1095"/>
        <v>0</v>
      </c>
      <c r="L1246"/>
      <c r="M1246" s="11">
        <v>192</v>
      </c>
      <c r="N1246" s="11">
        <v>1</v>
      </c>
      <c r="O1246" s="21">
        <f t="shared" si="1096"/>
        <v>0.125041534971747</v>
      </c>
      <c r="P1246" s="43">
        <f t="shared" si="1091"/>
        <v>1.2069450577131404E-2</v>
      </c>
      <c r="Q1246" s="141">
        <f t="shared" si="1097"/>
        <v>6</v>
      </c>
      <c r="R1246" s="43">
        <f t="shared" si="1098"/>
        <v>6.9847335883261932E-2</v>
      </c>
      <c r="S1246" s="11">
        <v>186</v>
      </c>
    </row>
    <row r="1247" spans="2:19" s="70" customFormat="1" x14ac:dyDescent="0.25">
      <c r="B1247" s="16">
        <v>16</v>
      </c>
      <c r="C1247" s="11" t="s">
        <v>20</v>
      </c>
      <c r="D1247" s="139"/>
      <c r="E1247" s="10">
        <f t="shared" si="1092"/>
        <v>0</v>
      </c>
      <c r="F1247" s="134">
        <f>$S$4-$R$4</f>
        <v>2.2936548482545782E-2</v>
      </c>
      <c r="G1247" s="8">
        <f>IFERROR(VLOOKUP(B1247,EFA!$AC$2:$AD$7,2,0),EFA!$AD$8)</f>
        <v>1.0319245803723991</v>
      </c>
      <c r="H1247" s="24">
        <f>LGD!$D$11</f>
        <v>0.6</v>
      </c>
      <c r="I1247" s="10">
        <f t="shared" si="1093"/>
        <v>0</v>
      </c>
      <c r="J1247" s="41">
        <f t="shared" si="1094"/>
        <v>0.14542198197312695</v>
      </c>
      <c r="K1247" s="274">
        <f t="shared" si="1095"/>
        <v>0</v>
      </c>
      <c r="L1247"/>
      <c r="M1247" s="11">
        <v>192</v>
      </c>
      <c r="N1247" s="11">
        <v>1</v>
      </c>
      <c r="O1247" s="21">
        <f t="shared" si="1096"/>
        <v>0.125041534971747</v>
      </c>
      <c r="P1247" s="43">
        <f t="shared" si="1091"/>
        <v>1.2069450577131404E-2</v>
      </c>
      <c r="Q1247" s="141">
        <f t="shared" si="1097"/>
        <v>6</v>
      </c>
      <c r="R1247" s="43">
        <f t="shared" si="1098"/>
        <v>6.9847335883261932E-2</v>
      </c>
      <c r="S1247" s="11">
        <v>186</v>
      </c>
    </row>
    <row r="1248" spans="2:19" s="257" customFormat="1" x14ac:dyDescent="0.25">
      <c r="D1248" s="270"/>
      <c r="E1248" s="270"/>
      <c r="F1248" s="258"/>
      <c r="G1248" s="271"/>
      <c r="H1248" s="272"/>
      <c r="I1248" s="270"/>
      <c r="J1248" s="273"/>
      <c r="K1248" s="270"/>
      <c r="O1248" s="258"/>
      <c r="P1248" s="259"/>
      <c r="R1248" s="259"/>
    </row>
    <row r="1249" spans="2:19" x14ac:dyDescent="0.25">
      <c r="B1249" t="s">
        <v>68</v>
      </c>
      <c r="C1249" s="40" t="s">
        <v>9</v>
      </c>
      <c r="D1249" s="40">
        <v>17</v>
      </c>
      <c r="E1249" s="44" t="s">
        <v>26</v>
      </c>
      <c r="F1249" s="44" t="s">
        <v>39</v>
      </c>
      <c r="G1249" s="44" t="s">
        <v>27</v>
      </c>
      <c r="H1249" s="44" t="s">
        <v>28</v>
      </c>
      <c r="I1249" s="44" t="s">
        <v>29</v>
      </c>
      <c r="J1249" s="44" t="s">
        <v>30</v>
      </c>
      <c r="K1249" s="42" t="s">
        <v>31</v>
      </c>
      <c r="M1249" s="42" t="s">
        <v>32</v>
      </c>
      <c r="N1249" s="42" t="s">
        <v>33</v>
      </c>
      <c r="O1249" s="42" t="s">
        <v>34</v>
      </c>
      <c r="P1249" s="42" t="s">
        <v>35</v>
      </c>
      <c r="Q1249" s="42" t="s">
        <v>36</v>
      </c>
      <c r="R1249" s="42" t="s">
        <v>37</v>
      </c>
      <c r="S1249" s="42" t="s">
        <v>38</v>
      </c>
    </row>
    <row r="1250" spans="2:19" x14ac:dyDescent="0.25">
      <c r="B1250" s="16">
        <v>1</v>
      </c>
      <c r="C1250" s="11" t="s">
        <v>12</v>
      </c>
      <c r="D1250" s="138">
        <f>'0 days'!$K$21+'0-30 days'!$K$21+'31-60 days'!$K$21</f>
        <v>0</v>
      </c>
      <c r="E1250" s="10">
        <f>D1250*R1250</f>
        <v>0</v>
      </c>
      <c r="F1250" s="134">
        <f>$D$4</f>
        <v>7.9621047222867447E-2</v>
      </c>
      <c r="G1250" s="8">
        <f>IFERROR(VLOOKUP(B1250,EFA!$AC$2:$AD$7,2,0),EFA!$AD$8)</f>
        <v>1.1479621662027979</v>
      </c>
      <c r="H1250" s="24">
        <f>LGD!$D$3</f>
        <v>0</v>
      </c>
      <c r="I1250" s="10">
        <f>E1250*F1250*G1250*H1250</f>
        <v>0</v>
      </c>
      <c r="J1250" s="41">
        <f>1/((1+($O$16/12))^(M1250-Q1250))</f>
        <v>0.93969748915028861</v>
      </c>
      <c r="K1250" s="274">
        <f>I1250*J1250</f>
        <v>0</v>
      </c>
      <c r="M1250" s="11">
        <v>204</v>
      </c>
      <c r="N1250" s="11">
        <v>1</v>
      </c>
      <c r="O1250" s="21">
        <f>$O$16</f>
        <v>0.125041534971747</v>
      </c>
      <c r="P1250" s="43">
        <f t="shared" ref="P1250:P1258" si="1099">PMT(O1250/12,M1250,-N1250,0,0)</f>
        <v>1.18500577412549E-2</v>
      </c>
      <c r="Q1250" s="141">
        <f>M1250-S1250</f>
        <v>198</v>
      </c>
      <c r="R1250" s="43">
        <f>PV(O1250/12,Q1250,-P1250,0,0)</f>
        <v>0.99119379068504665</v>
      </c>
      <c r="S1250" s="11">
        <v>6</v>
      </c>
    </row>
    <row r="1251" spans="2:19" x14ac:dyDescent="0.25">
      <c r="B1251" s="16">
        <v>1</v>
      </c>
      <c r="C1251" s="11" t="s">
        <v>13</v>
      </c>
      <c r="D1251" s="138">
        <f>'0 days'!$J$21+'0-30 days'!$J$21+'31-60 days'!$J$21</f>
        <v>0</v>
      </c>
      <c r="E1251" s="10">
        <f t="shared" ref="E1251:E1258" si="1100">D1251*R1251</f>
        <v>0</v>
      </c>
      <c r="F1251" s="134">
        <f t="shared" ref="F1251:F1258" si="1101">$D$4</f>
        <v>7.9621047222867447E-2</v>
      </c>
      <c r="G1251" s="8">
        <f>IFERROR(VLOOKUP(B1251,EFA!$AC$2:$AD$7,2,0),EFA!$AD$8)</f>
        <v>1.1479621662027979</v>
      </c>
      <c r="H1251" s="24">
        <f>LGD!$D$4</f>
        <v>0.6</v>
      </c>
      <c r="I1251" s="10">
        <f t="shared" ref="I1251:I1258" si="1102">E1251*F1251*G1251*H1251</f>
        <v>0</v>
      </c>
      <c r="J1251" s="41">
        <f t="shared" ref="J1251:J1258" si="1103">1/((1+($O$16/12))^(M1251-Q1251))</f>
        <v>0.93969748915028861</v>
      </c>
      <c r="K1251" s="274">
        <f t="shared" ref="K1251:K1258" si="1104">I1251*J1251</f>
        <v>0</v>
      </c>
      <c r="M1251" s="11">
        <v>204</v>
      </c>
      <c r="N1251" s="11">
        <v>1</v>
      </c>
      <c r="O1251" s="21">
        <f t="shared" ref="O1251:O1258" si="1105">$O$16</f>
        <v>0.125041534971747</v>
      </c>
      <c r="P1251" s="43">
        <f t="shared" si="1099"/>
        <v>1.18500577412549E-2</v>
      </c>
      <c r="Q1251" s="141">
        <f t="shared" ref="Q1251:Q1258" si="1106">M1251-S1251</f>
        <v>198</v>
      </c>
      <c r="R1251" s="43">
        <f t="shared" ref="R1251:R1258" si="1107">PV(O1251/12,Q1251,-P1251,0,0)</f>
        <v>0.99119379068504665</v>
      </c>
      <c r="S1251" s="11">
        <v>6</v>
      </c>
    </row>
    <row r="1252" spans="2:19" x14ac:dyDescent="0.25">
      <c r="B1252" s="16">
        <v>1</v>
      </c>
      <c r="C1252" s="11" t="s">
        <v>14</v>
      </c>
      <c r="D1252" s="138">
        <f>'0 days'!$I$21+'0-30 days'!$I$21+'31-60 days'!$I$21</f>
        <v>0</v>
      </c>
      <c r="E1252" s="10">
        <f t="shared" si="1100"/>
        <v>0</v>
      </c>
      <c r="F1252" s="134">
        <f t="shared" si="1101"/>
        <v>7.9621047222867447E-2</v>
      </c>
      <c r="G1252" s="8">
        <f>IFERROR(VLOOKUP(B1252,EFA!$AC$2:$AD$7,2,0),EFA!$AD$8)</f>
        <v>1.1479621662027979</v>
      </c>
      <c r="H1252" s="24">
        <f>LGD!$D$5</f>
        <v>0.10763423667737435</v>
      </c>
      <c r="I1252" s="10">
        <f t="shared" si="1102"/>
        <v>0</v>
      </c>
      <c r="J1252" s="41">
        <f t="shared" si="1103"/>
        <v>0.93969748915028861</v>
      </c>
      <c r="K1252" s="274">
        <f t="shared" si="1104"/>
        <v>0</v>
      </c>
      <c r="M1252" s="11">
        <v>204</v>
      </c>
      <c r="N1252" s="11">
        <v>1</v>
      </c>
      <c r="O1252" s="21">
        <f t="shared" si="1105"/>
        <v>0.125041534971747</v>
      </c>
      <c r="P1252" s="43">
        <f t="shared" si="1099"/>
        <v>1.18500577412549E-2</v>
      </c>
      <c r="Q1252" s="141">
        <f t="shared" si="1106"/>
        <v>198</v>
      </c>
      <c r="R1252" s="43">
        <f t="shared" si="1107"/>
        <v>0.99119379068504665</v>
      </c>
      <c r="S1252" s="11">
        <v>6</v>
      </c>
    </row>
    <row r="1253" spans="2:19" x14ac:dyDescent="0.25">
      <c r="B1253" s="16">
        <v>1</v>
      </c>
      <c r="C1253" s="11" t="s">
        <v>15</v>
      </c>
      <c r="D1253" s="138">
        <f>'0 days'!$G$21+'0-30 days'!$G$21+'31-60 days'!$G$21</f>
        <v>0</v>
      </c>
      <c r="E1253" s="10">
        <f t="shared" si="1100"/>
        <v>0</v>
      </c>
      <c r="F1253" s="134">
        <f t="shared" si="1101"/>
        <v>7.9621047222867447E-2</v>
      </c>
      <c r="G1253" s="8">
        <f>IFERROR(VLOOKUP(B1253,EFA!$AC$2:$AD$7,2,0),EFA!$AD$8)</f>
        <v>1.1479621662027979</v>
      </c>
      <c r="H1253" s="24">
        <f>LGD!$D$6</f>
        <v>0.31756987991080204</v>
      </c>
      <c r="I1253" s="10">
        <f t="shared" si="1102"/>
        <v>0</v>
      </c>
      <c r="J1253" s="41">
        <f t="shared" si="1103"/>
        <v>0.93969748915028861</v>
      </c>
      <c r="K1253" s="274">
        <f t="shared" si="1104"/>
        <v>0</v>
      </c>
      <c r="M1253" s="11">
        <v>204</v>
      </c>
      <c r="N1253" s="11">
        <v>1</v>
      </c>
      <c r="O1253" s="21">
        <f t="shared" si="1105"/>
        <v>0.125041534971747</v>
      </c>
      <c r="P1253" s="43">
        <f t="shared" si="1099"/>
        <v>1.18500577412549E-2</v>
      </c>
      <c r="Q1253" s="141">
        <f t="shared" si="1106"/>
        <v>198</v>
      </c>
      <c r="R1253" s="43">
        <f t="shared" si="1107"/>
        <v>0.99119379068504665</v>
      </c>
      <c r="S1253" s="11">
        <v>6</v>
      </c>
    </row>
    <row r="1254" spans="2:19" x14ac:dyDescent="0.25">
      <c r="B1254" s="16">
        <v>1</v>
      </c>
      <c r="C1254" s="11" t="s">
        <v>16</v>
      </c>
      <c r="D1254" s="138">
        <f>'0 days'!$H$21+'0-30 days'!$H$21+'31-60 days'!$H$21</f>
        <v>0</v>
      </c>
      <c r="E1254" s="10">
        <f t="shared" si="1100"/>
        <v>0</v>
      </c>
      <c r="F1254" s="134">
        <f t="shared" si="1101"/>
        <v>7.9621047222867447E-2</v>
      </c>
      <c r="G1254" s="8">
        <f>IFERROR(VLOOKUP(B1254,EFA!$AC$2:$AD$7,2,0),EFA!$AD$8)</f>
        <v>1.1479621662027979</v>
      </c>
      <c r="H1254" s="24">
        <f>LGD!$D$7</f>
        <v>0.35327139683478781</v>
      </c>
      <c r="I1254" s="10">
        <f t="shared" si="1102"/>
        <v>0</v>
      </c>
      <c r="J1254" s="41">
        <f t="shared" si="1103"/>
        <v>0.93969748915028861</v>
      </c>
      <c r="K1254" s="274">
        <f t="shared" si="1104"/>
        <v>0</v>
      </c>
      <c r="M1254" s="11">
        <v>204</v>
      </c>
      <c r="N1254" s="11">
        <v>1</v>
      </c>
      <c r="O1254" s="21">
        <f t="shared" si="1105"/>
        <v>0.125041534971747</v>
      </c>
      <c r="P1254" s="43">
        <f t="shared" si="1099"/>
        <v>1.18500577412549E-2</v>
      </c>
      <c r="Q1254" s="141">
        <f t="shared" si="1106"/>
        <v>198</v>
      </c>
      <c r="R1254" s="43">
        <f t="shared" si="1107"/>
        <v>0.99119379068504665</v>
      </c>
      <c r="S1254" s="11">
        <v>6</v>
      </c>
    </row>
    <row r="1255" spans="2:19" x14ac:dyDescent="0.25">
      <c r="B1255" s="16">
        <v>1</v>
      </c>
      <c r="C1255" s="11" t="s">
        <v>17</v>
      </c>
      <c r="D1255" s="138">
        <f>'0 days'!$C$21+'0-30 days'!$C$21+'31-60 days'!$C$21</f>
        <v>0</v>
      </c>
      <c r="E1255" s="10">
        <f t="shared" si="1100"/>
        <v>0</v>
      </c>
      <c r="F1255" s="134">
        <f t="shared" si="1101"/>
        <v>7.9621047222867447E-2</v>
      </c>
      <c r="G1255" s="8">
        <f>IFERROR(VLOOKUP(B1255,EFA!$AC$2:$AD$7,2,0),EFA!$AD$8)</f>
        <v>1.1479621662027979</v>
      </c>
      <c r="H1255" s="24">
        <f>LGD!$D$8</f>
        <v>4.6364209605119888E-2</v>
      </c>
      <c r="I1255" s="10">
        <f t="shared" si="1102"/>
        <v>0</v>
      </c>
      <c r="J1255" s="41">
        <f t="shared" si="1103"/>
        <v>0.93969748915028861</v>
      </c>
      <c r="K1255" s="274">
        <f t="shared" si="1104"/>
        <v>0</v>
      </c>
      <c r="M1255" s="11">
        <v>204</v>
      </c>
      <c r="N1255" s="11">
        <v>1</v>
      </c>
      <c r="O1255" s="21">
        <f t="shared" si="1105"/>
        <v>0.125041534971747</v>
      </c>
      <c r="P1255" s="43">
        <f t="shared" si="1099"/>
        <v>1.18500577412549E-2</v>
      </c>
      <c r="Q1255" s="141">
        <f t="shared" si="1106"/>
        <v>198</v>
      </c>
      <c r="R1255" s="43">
        <f t="shared" si="1107"/>
        <v>0.99119379068504665</v>
      </c>
      <c r="S1255" s="11">
        <v>6</v>
      </c>
    </row>
    <row r="1256" spans="2:19" x14ac:dyDescent="0.25">
      <c r="B1256" s="16">
        <v>1</v>
      </c>
      <c r="C1256" s="11" t="s">
        <v>18</v>
      </c>
      <c r="D1256" s="138" t="e">
        <f>'0 days'!$F$21+'0-30 days'!$F$21+'31-60 days'!$F$21</f>
        <v>#N/A</v>
      </c>
      <c r="E1256" s="10" t="e">
        <f t="shared" si="1100"/>
        <v>#N/A</v>
      </c>
      <c r="F1256" s="134">
        <f t="shared" si="1101"/>
        <v>7.9621047222867447E-2</v>
      </c>
      <c r="G1256" s="8">
        <f>IFERROR(VLOOKUP(B1256,EFA!$AC$2:$AD$7,2,0),EFA!$AD$8)</f>
        <v>1.1479621662027979</v>
      </c>
      <c r="H1256" s="24">
        <f>LGD!$D$9</f>
        <v>0.5</v>
      </c>
      <c r="I1256" s="10" t="e">
        <f t="shared" si="1102"/>
        <v>#N/A</v>
      </c>
      <c r="J1256" s="41">
        <f t="shared" si="1103"/>
        <v>0.93969748915028861</v>
      </c>
      <c r="K1256" s="274" t="e">
        <f t="shared" si="1104"/>
        <v>#N/A</v>
      </c>
      <c r="M1256" s="11">
        <v>204</v>
      </c>
      <c r="N1256" s="11">
        <v>1</v>
      </c>
      <c r="O1256" s="21">
        <f t="shared" si="1105"/>
        <v>0.125041534971747</v>
      </c>
      <c r="P1256" s="43">
        <f t="shared" si="1099"/>
        <v>1.18500577412549E-2</v>
      </c>
      <c r="Q1256" s="141">
        <f t="shared" si="1106"/>
        <v>198</v>
      </c>
      <c r="R1256" s="43">
        <f t="shared" si="1107"/>
        <v>0.99119379068504665</v>
      </c>
      <c r="S1256" s="11">
        <v>6</v>
      </c>
    </row>
    <row r="1257" spans="2:19" x14ac:dyDescent="0.25">
      <c r="B1257" s="16">
        <v>1</v>
      </c>
      <c r="C1257" s="11" t="s">
        <v>19</v>
      </c>
      <c r="D1257" s="138">
        <f>'0 days'!$E$21+'0-30 days'!$E$21+'31-60 days'!$E$21</f>
        <v>0</v>
      </c>
      <c r="E1257" s="10">
        <f t="shared" si="1100"/>
        <v>0</v>
      </c>
      <c r="F1257" s="134">
        <f t="shared" si="1101"/>
        <v>7.9621047222867447E-2</v>
      </c>
      <c r="G1257" s="8">
        <f>IFERROR(VLOOKUP(B1257,EFA!$AC$2:$AD$7,2,0),EFA!$AD$8)</f>
        <v>1.1479621662027979</v>
      </c>
      <c r="H1257" s="24">
        <f>LGD!$D$10</f>
        <v>0.4</v>
      </c>
      <c r="I1257" s="10">
        <f t="shared" si="1102"/>
        <v>0</v>
      </c>
      <c r="J1257" s="41">
        <f t="shared" si="1103"/>
        <v>0.93969748915028861</v>
      </c>
      <c r="K1257" s="274">
        <f t="shared" si="1104"/>
        <v>0</v>
      </c>
      <c r="M1257" s="11">
        <v>204</v>
      </c>
      <c r="N1257" s="11">
        <v>1</v>
      </c>
      <c r="O1257" s="21">
        <f t="shared" si="1105"/>
        <v>0.125041534971747</v>
      </c>
      <c r="P1257" s="43">
        <f t="shared" si="1099"/>
        <v>1.18500577412549E-2</v>
      </c>
      <c r="Q1257" s="141">
        <f t="shared" si="1106"/>
        <v>198</v>
      </c>
      <c r="R1257" s="43">
        <f t="shared" si="1107"/>
        <v>0.99119379068504665</v>
      </c>
      <c r="S1257" s="11">
        <v>6</v>
      </c>
    </row>
    <row r="1258" spans="2:19" x14ac:dyDescent="0.25">
      <c r="B1258" s="16">
        <v>1</v>
      </c>
      <c r="C1258" s="11" t="s">
        <v>20</v>
      </c>
      <c r="D1258" s="138">
        <f>'0 days'!$L$21+'0-30 days'!$L$21+'31-60 days'!$L$21</f>
        <v>0</v>
      </c>
      <c r="E1258" s="10">
        <f t="shared" si="1100"/>
        <v>0</v>
      </c>
      <c r="F1258" s="134">
        <f t="shared" si="1101"/>
        <v>7.9621047222867447E-2</v>
      </c>
      <c r="G1258" s="8">
        <f>IFERROR(VLOOKUP(B1258,EFA!$AC$2:$AD$7,2,0),EFA!$AD$8)</f>
        <v>1.1479621662027979</v>
      </c>
      <c r="H1258" s="24">
        <f>LGD!$D$11</f>
        <v>0.6</v>
      </c>
      <c r="I1258" s="10">
        <f t="shared" si="1102"/>
        <v>0</v>
      </c>
      <c r="J1258" s="41">
        <f t="shared" si="1103"/>
        <v>0.93969748915028861</v>
      </c>
      <c r="K1258" s="274">
        <f t="shared" si="1104"/>
        <v>0</v>
      </c>
      <c r="M1258" s="11">
        <v>204</v>
      </c>
      <c r="N1258" s="11">
        <v>1</v>
      </c>
      <c r="O1258" s="21">
        <f t="shared" si="1105"/>
        <v>0.125041534971747</v>
      </c>
      <c r="P1258" s="43">
        <f t="shared" si="1099"/>
        <v>1.18500577412549E-2</v>
      </c>
      <c r="Q1258" s="141">
        <f t="shared" si="1106"/>
        <v>198</v>
      </c>
      <c r="R1258" s="43">
        <f t="shared" si="1107"/>
        <v>0.99119379068504665</v>
      </c>
      <c r="S1258" s="11">
        <v>6</v>
      </c>
    </row>
    <row r="1259" spans="2:19" x14ac:dyDescent="0.25">
      <c r="B1259" s="16"/>
      <c r="C1259" s="83"/>
      <c r="D1259" s="84"/>
      <c r="E1259" s="84"/>
      <c r="F1259" s="85"/>
      <c r="G1259" s="86"/>
      <c r="H1259" s="87"/>
      <c r="I1259" s="84"/>
      <c r="J1259" s="88"/>
      <c r="K1259" s="84"/>
      <c r="M1259" s="68"/>
      <c r="N1259" s="68"/>
      <c r="O1259" s="89"/>
      <c r="P1259" s="90"/>
      <c r="Q1259" s="68"/>
      <c r="R1259" s="90"/>
      <c r="S1259" s="68"/>
    </row>
    <row r="1260" spans="2:19" x14ac:dyDescent="0.25">
      <c r="B1260" t="s">
        <v>68</v>
      </c>
      <c r="C1260" s="40" t="s">
        <v>9</v>
      </c>
      <c r="D1260" s="40">
        <v>17</v>
      </c>
      <c r="E1260" s="44" t="s">
        <v>26</v>
      </c>
      <c r="F1260" s="44" t="s">
        <v>39</v>
      </c>
      <c r="G1260" s="44" t="s">
        <v>27</v>
      </c>
      <c r="H1260" s="44" t="s">
        <v>28</v>
      </c>
      <c r="I1260" s="44" t="s">
        <v>29</v>
      </c>
      <c r="J1260" s="44" t="s">
        <v>30</v>
      </c>
      <c r="K1260" s="42" t="s">
        <v>31</v>
      </c>
      <c r="M1260" s="42" t="s">
        <v>32</v>
      </c>
      <c r="N1260" s="42" t="s">
        <v>33</v>
      </c>
      <c r="O1260" s="42" t="s">
        <v>34</v>
      </c>
      <c r="P1260" s="42" t="s">
        <v>35</v>
      </c>
      <c r="Q1260" s="42" t="s">
        <v>36</v>
      </c>
      <c r="R1260" s="42" t="s">
        <v>37</v>
      </c>
      <c r="S1260" s="42" t="s">
        <v>38</v>
      </c>
    </row>
    <row r="1261" spans="2:19" x14ac:dyDescent="0.25">
      <c r="B1261" s="16">
        <v>2</v>
      </c>
      <c r="C1261" s="11" t="s">
        <v>12</v>
      </c>
      <c r="D1261" s="139"/>
      <c r="E1261" s="10">
        <f>D1250*R1261</f>
        <v>0</v>
      </c>
      <c r="F1261" s="134">
        <f>$E$4-$D$4</f>
        <v>2.6741122003578519E-2</v>
      </c>
      <c r="G1261" s="8">
        <f>IFERROR(VLOOKUP(B1261,EFA!$AC$2:$AD$7,2,0),EFA!$AD$8)</f>
        <v>1.0690110110560367</v>
      </c>
      <c r="H1261" s="24">
        <f>LGD!$D$3</f>
        <v>0</v>
      </c>
      <c r="I1261" s="10">
        <f>E1261*F1261*G1261*H1261</f>
        <v>0</v>
      </c>
      <c r="J1261" s="41">
        <f>1/((1+($O$16/12))^(M1261-Q1261))</f>
        <v>0.82978236227803737</v>
      </c>
      <c r="K1261" s="274">
        <f>I1261*J1261</f>
        <v>0</v>
      </c>
      <c r="M1261" s="11">
        <v>204</v>
      </c>
      <c r="N1261" s="11">
        <v>1</v>
      </c>
      <c r="O1261" s="21">
        <f>$O$16</f>
        <v>0.125041534971747</v>
      </c>
      <c r="P1261" s="43">
        <f t="shared" ref="P1261:P1269" si="1108">PMT(O1261/12,M1261,-N1261,0,0)</f>
        <v>1.18500577412549E-2</v>
      </c>
      <c r="Q1261" s="141">
        <f>M1261-S1261</f>
        <v>186</v>
      </c>
      <c r="R1261" s="43">
        <f>PV(O1261/12,Q1261,-P1261,0,0)</f>
        <v>0.97184976435042214</v>
      </c>
      <c r="S1261" s="11">
        <f>12+6</f>
        <v>18</v>
      </c>
    </row>
    <row r="1262" spans="2:19" x14ac:dyDescent="0.25">
      <c r="B1262" s="16">
        <v>2</v>
      </c>
      <c r="C1262" s="11" t="s">
        <v>13</v>
      </c>
      <c r="D1262" s="139"/>
      <c r="E1262" s="10">
        <f t="shared" ref="E1262:E1269" si="1109">D1251*R1262</f>
        <v>0</v>
      </c>
      <c r="F1262" s="134">
        <f t="shared" ref="F1262:F1269" si="1110">$E$4-$D$4</f>
        <v>2.6741122003578519E-2</v>
      </c>
      <c r="G1262" s="8">
        <f>IFERROR(VLOOKUP(B1262,EFA!$AC$2:$AD$7,2,0),EFA!$AD$8)</f>
        <v>1.0690110110560367</v>
      </c>
      <c r="H1262" s="24">
        <f>LGD!$D$4</f>
        <v>0.6</v>
      </c>
      <c r="I1262" s="10">
        <f t="shared" ref="I1262:I1269" si="1111">E1262*F1262*G1262*H1262</f>
        <v>0</v>
      </c>
      <c r="J1262" s="41">
        <f t="shared" ref="J1262:J1269" si="1112">1/((1+($O$16/12))^(M1262-Q1262))</f>
        <v>0.82978236227803737</v>
      </c>
      <c r="K1262" s="274">
        <f t="shared" ref="K1262:K1269" si="1113">I1262*J1262</f>
        <v>0</v>
      </c>
      <c r="M1262" s="11">
        <v>204</v>
      </c>
      <c r="N1262" s="11">
        <v>1</v>
      </c>
      <c r="O1262" s="21">
        <f t="shared" ref="O1262:O1269" si="1114">$O$16</f>
        <v>0.125041534971747</v>
      </c>
      <c r="P1262" s="43">
        <f t="shared" si="1108"/>
        <v>1.18500577412549E-2</v>
      </c>
      <c r="Q1262" s="141">
        <f t="shared" ref="Q1262:Q1269" si="1115">M1262-S1262</f>
        <v>186</v>
      </c>
      <c r="R1262" s="43">
        <f t="shared" ref="R1262:R1269" si="1116">PV(O1262/12,Q1262,-P1262,0,0)</f>
        <v>0.97184976435042214</v>
      </c>
      <c r="S1262" s="11">
        <f t="shared" ref="S1262:S1269" si="1117">12+6</f>
        <v>18</v>
      </c>
    </row>
    <row r="1263" spans="2:19" x14ac:dyDescent="0.25">
      <c r="B1263" s="16">
        <v>2</v>
      </c>
      <c r="C1263" s="11" t="s">
        <v>14</v>
      </c>
      <c r="D1263" s="139"/>
      <c r="E1263" s="10">
        <f t="shared" si="1109"/>
        <v>0</v>
      </c>
      <c r="F1263" s="134">
        <f t="shared" si="1110"/>
        <v>2.6741122003578519E-2</v>
      </c>
      <c r="G1263" s="8">
        <f>IFERROR(VLOOKUP(B1263,EFA!$AC$2:$AD$7,2,0),EFA!$AD$8)</f>
        <v>1.0690110110560367</v>
      </c>
      <c r="H1263" s="24">
        <f>LGD!$D$5</f>
        <v>0.10763423667737435</v>
      </c>
      <c r="I1263" s="10">
        <f t="shared" si="1111"/>
        <v>0</v>
      </c>
      <c r="J1263" s="41">
        <f t="shared" si="1112"/>
        <v>0.82978236227803737</v>
      </c>
      <c r="K1263" s="274">
        <f t="shared" si="1113"/>
        <v>0</v>
      </c>
      <c r="M1263" s="11">
        <v>204</v>
      </c>
      <c r="N1263" s="11">
        <v>1</v>
      </c>
      <c r="O1263" s="21">
        <f t="shared" si="1114"/>
        <v>0.125041534971747</v>
      </c>
      <c r="P1263" s="43">
        <f t="shared" si="1108"/>
        <v>1.18500577412549E-2</v>
      </c>
      <c r="Q1263" s="141">
        <f t="shared" si="1115"/>
        <v>186</v>
      </c>
      <c r="R1263" s="43">
        <f t="shared" si="1116"/>
        <v>0.97184976435042214</v>
      </c>
      <c r="S1263" s="11">
        <f t="shared" si="1117"/>
        <v>18</v>
      </c>
    </row>
    <row r="1264" spans="2:19" x14ac:dyDescent="0.25">
      <c r="B1264" s="16">
        <v>2</v>
      </c>
      <c r="C1264" s="11" t="s">
        <v>15</v>
      </c>
      <c r="D1264" s="139"/>
      <c r="E1264" s="10">
        <f t="shared" si="1109"/>
        <v>0</v>
      </c>
      <c r="F1264" s="134">
        <f t="shared" si="1110"/>
        <v>2.6741122003578519E-2</v>
      </c>
      <c r="G1264" s="8">
        <f>IFERROR(VLOOKUP(B1264,EFA!$AC$2:$AD$7,2,0),EFA!$AD$8)</f>
        <v>1.0690110110560367</v>
      </c>
      <c r="H1264" s="24">
        <f>LGD!$D$6</f>
        <v>0.31756987991080204</v>
      </c>
      <c r="I1264" s="10">
        <f t="shared" si="1111"/>
        <v>0</v>
      </c>
      <c r="J1264" s="41">
        <f t="shared" si="1112"/>
        <v>0.82978236227803737</v>
      </c>
      <c r="K1264" s="274">
        <f t="shared" si="1113"/>
        <v>0</v>
      </c>
      <c r="M1264" s="11">
        <v>204</v>
      </c>
      <c r="N1264" s="11">
        <v>1</v>
      </c>
      <c r="O1264" s="21">
        <f t="shared" si="1114"/>
        <v>0.125041534971747</v>
      </c>
      <c r="P1264" s="43">
        <f t="shared" si="1108"/>
        <v>1.18500577412549E-2</v>
      </c>
      <c r="Q1264" s="141">
        <f t="shared" si="1115"/>
        <v>186</v>
      </c>
      <c r="R1264" s="43">
        <f t="shared" si="1116"/>
        <v>0.97184976435042214</v>
      </c>
      <c r="S1264" s="11">
        <f t="shared" si="1117"/>
        <v>18</v>
      </c>
    </row>
    <row r="1265" spans="2:19" x14ac:dyDescent="0.25">
      <c r="B1265" s="16">
        <v>2</v>
      </c>
      <c r="C1265" s="11" t="s">
        <v>16</v>
      </c>
      <c r="D1265" s="139"/>
      <c r="E1265" s="10">
        <f t="shared" si="1109"/>
        <v>0</v>
      </c>
      <c r="F1265" s="134">
        <f t="shared" si="1110"/>
        <v>2.6741122003578519E-2</v>
      </c>
      <c r="G1265" s="8">
        <f>IFERROR(VLOOKUP(B1265,EFA!$AC$2:$AD$7,2,0),EFA!$AD$8)</f>
        <v>1.0690110110560367</v>
      </c>
      <c r="H1265" s="24">
        <f>LGD!$D$7</f>
        <v>0.35327139683478781</v>
      </c>
      <c r="I1265" s="10">
        <f t="shared" si="1111"/>
        <v>0</v>
      </c>
      <c r="J1265" s="41">
        <f t="shared" si="1112"/>
        <v>0.82978236227803737</v>
      </c>
      <c r="K1265" s="274">
        <f t="shared" si="1113"/>
        <v>0</v>
      </c>
      <c r="M1265" s="11">
        <v>204</v>
      </c>
      <c r="N1265" s="11">
        <v>1</v>
      </c>
      <c r="O1265" s="21">
        <f t="shared" si="1114"/>
        <v>0.125041534971747</v>
      </c>
      <c r="P1265" s="43">
        <f t="shared" si="1108"/>
        <v>1.18500577412549E-2</v>
      </c>
      <c r="Q1265" s="141">
        <f t="shared" si="1115"/>
        <v>186</v>
      </c>
      <c r="R1265" s="43">
        <f t="shared" si="1116"/>
        <v>0.97184976435042214</v>
      </c>
      <c r="S1265" s="11">
        <f t="shared" si="1117"/>
        <v>18</v>
      </c>
    </row>
    <row r="1266" spans="2:19" x14ac:dyDescent="0.25">
      <c r="B1266" s="16">
        <v>2</v>
      </c>
      <c r="C1266" s="11" t="s">
        <v>17</v>
      </c>
      <c r="D1266" s="139"/>
      <c r="E1266" s="10">
        <f t="shared" si="1109"/>
        <v>0</v>
      </c>
      <c r="F1266" s="134">
        <f t="shared" si="1110"/>
        <v>2.6741122003578519E-2</v>
      </c>
      <c r="G1266" s="8">
        <f>IFERROR(VLOOKUP(B1266,EFA!$AC$2:$AD$7,2,0),EFA!$AD$8)</f>
        <v>1.0690110110560367</v>
      </c>
      <c r="H1266" s="24">
        <f>LGD!$D$8</f>
        <v>4.6364209605119888E-2</v>
      </c>
      <c r="I1266" s="10">
        <f t="shared" si="1111"/>
        <v>0</v>
      </c>
      <c r="J1266" s="41">
        <f t="shared" si="1112"/>
        <v>0.82978236227803737</v>
      </c>
      <c r="K1266" s="274">
        <f t="shared" si="1113"/>
        <v>0</v>
      </c>
      <c r="M1266" s="11">
        <v>204</v>
      </c>
      <c r="N1266" s="11">
        <v>1</v>
      </c>
      <c r="O1266" s="21">
        <f t="shared" si="1114"/>
        <v>0.125041534971747</v>
      </c>
      <c r="P1266" s="43">
        <f t="shared" si="1108"/>
        <v>1.18500577412549E-2</v>
      </c>
      <c r="Q1266" s="141">
        <f t="shared" si="1115"/>
        <v>186</v>
      </c>
      <c r="R1266" s="43">
        <f t="shared" si="1116"/>
        <v>0.97184976435042214</v>
      </c>
      <c r="S1266" s="11">
        <f t="shared" si="1117"/>
        <v>18</v>
      </c>
    </row>
    <row r="1267" spans="2:19" x14ac:dyDescent="0.25">
      <c r="B1267" s="16">
        <v>2</v>
      </c>
      <c r="C1267" s="11" t="s">
        <v>18</v>
      </c>
      <c r="D1267" s="139"/>
      <c r="E1267" s="10" t="e">
        <f t="shared" si="1109"/>
        <v>#N/A</v>
      </c>
      <c r="F1267" s="134">
        <f t="shared" si="1110"/>
        <v>2.6741122003578519E-2</v>
      </c>
      <c r="G1267" s="8">
        <f>IFERROR(VLOOKUP(B1267,EFA!$AC$2:$AD$7,2,0),EFA!$AD$8)</f>
        <v>1.0690110110560367</v>
      </c>
      <c r="H1267" s="24">
        <f>LGD!$D$9</f>
        <v>0.5</v>
      </c>
      <c r="I1267" s="10" t="e">
        <f t="shared" si="1111"/>
        <v>#N/A</v>
      </c>
      <c r="J1267" s="41">
        <f t="shared" si="1112"/>
        <v>0.82978236227803737</v>
      </c>
      <c r="K1267" s="274" t="e">
        <f t="shared" si="1113"/>
        <v>#N/A</v>
      </c>
      <c r="M1267" s="11">
        <v>204</v>
      </c>
      <c r="N1267" s="11">
        <v>1</v>
      </c>
      <c r="O1267" s="21">
        <f t="shared" si="1114"/>
        <v>0.125041534971747</v>
      </c>
      <c r="P1267" s="43">
        <f t="shared" si="1108"/>
        <v>1.18500577412549E-2</v>
      </c>
      <c r="Q1267" s="141">
        <f t="shared" si="1115"/>
        <v>186</v>
      </c>
      <c r="R1267" s="43">
        <f t="shared" si="1116"/>
        <v>0.97184976435042214</v>
      </c>
      <c r="S1267" s="11">
        <f t="shared" si="1117"/>
        <v>18</v>
      </c>
    </row>
    <row r="1268" spans="2:19" x14ac:dyDescent="0.25">
      <c r="B1268" s="16">
        <v>2</v>
      </c>
      <c r="C1268" s="11" t="s">
        <v>19</v>
      </c>
      <c r="D1268" s="139"/>
      <c r="E1268" s="10">
        <f t="shared" si="1109"/>
        <v>0</v>
      </c>
      <c r="F1268" s="134">
        <f t="shared" si="1110"/>
        <v>2.6741122003578519E-2</v>
      </c>
      <c r="G1268" s="8">
        <f>IFERROR(VLOOKUP(B1268,EFA!$AC$2:$AD$7,2,0),EFA!$AD$8)</f>
        <v>1.0690110110560367</v>
      </c>
      <c r="H1268" s="24">
        <f>LGD!$D$10</f>
        <v>0.4</v>
      </c>
      <c r="I1268" s="10">
        <f t="shared" si="1111"/>
        <v>0</v>
      </c>
      <c r="J1268" s="41">
        <f t="shared" si="1112"/>
        <v>0.82978236227803737</v>
      </c>
      <c r="K1268" s="274">
        <f t="shared" si="1113"/>
        <v>0</v>
      </c>
      <c r="M1268" s="11">
        <v>204</v>
      </c>
      <c r="N1268" s="11">
        <v>1</v>
      </c>
      <c r="O1268" s="21">
        <f t="shared" si="1114"/>
        <v>0.125041534971747</v>
      </c>
      <c r="P1268" s="43">
        <f t="shared" si="1108"/>
        <v>1.18500577412549E-2</v>
      </c>
      <c r="Q1268" s="141">
        <f t="shared" si="1115"/>
        <v>186</v>
      </c>
      <c r="R1268" s="43">
        <f t="shared" si="1116"/>
        <v>0.97184976435042214</v>
      </c>
      <c r="S1268" s="11">
        <f t="shared" si="1117"/>
        <v>18</v>
      </c>
    </row>
    <row r="1269" spans="2:19" x14ac:dyDescent="0.25">
      <c r="B1269" s="16">
        <v>2</v>
      </c>
      <c r="C1269" s="11" t="s">
        <v>20</v>
      </c>
      <c r="D1269" s="139"/>
      <c r="E1269" s="10">
        <f t="shared" si="1109"/>
        <v>0</v>
      </c>
      <c r="F1269" s="134">
        <f t="shared" si="1110"/>
        <v>2.6741122003578519E-2</v>
      </c>
      <c r="G1269" s="8">
        <f>IFERROR(VLOOKUP(B1269,EFA!$AC$2:$AD$7,2,0),EFA!$AD$8)</f>
        <v>1.0690110110560367</v>
      </c>
      <c r="H1269" s="24">
        <f>LGD!$D$11</f>
        <v>0.6</v>
      </c>
      <c r="I1269" s="10">
        <f t="shared" si="1111"/>
        <v>0</v>
      </c>
      <c r="J1269" s="41">
        <f t="shared" si="1112"/>
        <v>0.82978236227803737</v>
      </c>
      <c r="K1269" s="274">
        <f t="shared" si="1113"/>
        <v>0</v>
      </c>
      <c r="M1269" s="11">
        <v>204</v>
      </c>
      <c r="N1269" s="11">
        <v>1</v>
      </c>
      <c r="O1269" s="21">
        <f t="shared" si="1114"/>
        <v>0.125041534971747</v>
      </c>
      <c r="P1269" s="43">
        <f t="shared" si="1108"/>
        <v>1.18500577412549E-2</v>
      </c>
      <c r="Q1269" s="141">
        <f t="shared" si="1115"/>
        <v>186</v>
      </c>
      <c r="R1269" s="43">
        <f t="shared" si="1116"/>
        <v>0.97184976435042214</v>
      </c>
      <c r="S1269" s="11">
        <f t="shared" si="1117"/>
        <v>18</v>
      </c>
    </row>
    <row r="1270" spans="2:19" x14ac:dyDescent="0.25">
      <c r="B1270" s="16"/>
      <c r="C1270" s="11"/>
      <c r="D1270" s="10"/>
      <c r="E1270" s="10"/>
      <c r="F1270" s="3"/>
      <c r="G1270" s="8"/>
      <c r="H1270" s="24"/>
      <c r="I1270" s="10"/>
      <c r="J1270" s="41"/>
      <c r="K1270" s="10"/>
      <c r="M1270" s="11"/>
      <c r="N1270" s="11"/>
      <c r="O1270" s="21"/>
      <c r="P1270" s="43"/>
      <c r="Q1270" s="11"/>
      <c r="R1270" s="43"/>
      <c r="S1270" s="11"/>
    </row>
    <row r="1271" spans="2:19" x14ac:dyDescent="0.25">
      <c r="B1271" t="s">
        <v>68</v>
      </c>
      <c r="C1271" s="40" t="s">
        <v>9</v>
      </c>
      <c r="D1271" s="40">
        <v>17</v>
      </c>
      <c r="E1271" s="44" t="s">
        <v>26</v>
      </c>
      <c r="F1271" s="44" t="s">
        <v>39</v>
      </c>
      <c r="G1271" s="44" t="s">
        <v>27</v>
      </c>
      <c r="H1271" s="44" t="s">
        <v>28</v>
      </c>
      <c r="I1271" s="44" t="s">
        <v>29</v>
      </c>
      <c r="J1271" s="44" t="s">
        <v>30</v>
      </c>
      <c r="K1271" s="42" t="s">
        <v>31</v>
      </c>
      <c r="M1271" s="42" t="s">
        <v>32</v>
      </c>
      <c r="N1271" s="42" t="s">
        <v>33</v>
      </c>
      <c r="O1271" s="42" t="s">
        <v>34</v>
      </c>
      <c r="P1271" s="42" t="s">
        <v>35</v>
      </c>
      <c r="Q1271" s="42" t="s">
        <v>36</v>
      </c>
      <c r="R1271" s="42" t="s">
        <v>37</v>
      </c>
      <c r="S1271" s="42" t="s">
        <v>38</v>
      </c>
    </row>
    <row r="1272" spans="2:19" x14ac:dyDescent="0.25">
      <c r="B1272" s="16">
        <v>3</v>
      </c>
      <c r="C1272" s="11" t="s">
        <v>12</v>
      </c>
      <c r="D1272" s="139"/>
      <c r="E1272" s="10">
        <f>D1250*R1272</f>
        <v>0</v>
      </c>
      <c r="F1272" s="134">
        <f>$F$4-$E$4</f>
        <v>1.1964979013704136E-2</v>
      </c>
      <c r="G1272" s="8">
        <f>IFERROR(VLOOKUP(B1272,EFA!$AC$2:$AD$7,2,0),EFA!$AD$8)</f>
        <v>1.0316769748200696</v>
      </c>
      <c r="H1272" s="24">
        <f>LGD!$D$3</f>
        <v>0</v>
      </c>
      <c r="I1272" s="10">
        <f>E1272*F1272*G1272*H1272</f>
        <v>0</v>
      </c>
      <c r="J1272" s="41">
        <f>1/((1+($O$16/12))^(M1272-Q1272))</f>
        <v>0.73272385708971499</v>
      </c>
      <c r="K1272" s="274">
        <f>I1272*J1272</f>
        <v>0</v>
      </c>
      <c r="M1272" s="11">
        <v>204</v>
      </c>
      <c r="N1272" s="11">
        <v>1</v>
      </c>
      <c r="O1272" s="21">
        <f>$O$16</f>
        <v>0.125041534971747</v>
      </c>
      <c r="P1272" s="43">
        <f t="shared" ref="P1272:P1280" si="1118">PMT(O1272/12,M1272,-N1272,0,0)</f>
        <v>1.18500577412549E-2</v>
      </c>
      <c r="Q1272" s="141">
        <f>M1272-S1272</f>
        <v>174</v>
      </c>
      <c r="R1272" s="43">
        <f>PV(O1272/12,Q1272,-P1272,0,0)</f>
        <v>0.94994337804594586</v>
      </c>
      <c r="S1272" s="11">
        <f>12+12+6</f>
        <v>30</v>
      </c>
    </row>
    <row r="1273" spans="2:19" x14ac:dyDescent="0.25">
      <c r="B1273" s="16">
        <v>3</v>
      </c>
      <c r="C1273" s="11" t="s">
        <v>13</v>
      </c>
      <c r="D1273" s="139"/>
      <c r="E1273" s="10">
        <f t="shared" ref="E1273:E1280" si="1119">D1251*R1273</f>
        <v>0</v>
      </c>
      <c r="F1273" s="134">
        <f t="shared" ref="F1273:F1280" si="1120">$F$4-$E$4</f>
        <v>1.1964979013704136E-2</v>
      </c>
      <c r="G1273" s="8">
        <f>IFERROR(VLOOKUP(B1273,EFA!$AC$2:$AD$7,2,0),EFA!$AD$8)</f>
        <v>1.0316769748200696</v>
      </c>
      <c r="H1273" s="24">
        <f>LGD!$D$4</f>
        <v>0.6</v>
      </c>
      <c r="I1273" s="10">
        <f t="shared" ref="I1273:I1280" si="1121">E1273*F1273*G1273*H1273</f>
        <v>0</v>
      </c>
      <c r="J1273" s="41">
        <f t="shared" ref="J1273:J1280" si="1122">1/((1+($O$16/12))^(M1273-Q1273))</f>
        <v>0.73272385708971499</v>
      </c>
      <c r="K1273" s="274">
        <f t="shared" ref="K1273:K1280" si="1123">I1273*J1273</f>
        <v>0</v>
      </c>
      <c r="M1273" s="11">
        <v>204</v>
      </c>
      <c r="N1273" s="11">
        <v>1</v>
      </c>
      <c r="O1273" s="21">
        <f t="shared" ref="O1273:O1280" si="1124">$O$16</f>
        <v>0.125041534971747</v>
      </c>
      <c r="P1273" s="43">
        <f t="shared" si="1118"/>
        <v>1.18500577412549E-2</v>
      </c>
      <c r="Q1273" s="141">
        <f t="shared" ref="Q1273:Q1280" si="1125">M1273-S1273</f>
        <v>174</v>
      </c>
      <c r="R1273" s="43">
        <f t="shared" ref="R1273:R1280" si="1126">PV(O1273/12,Q1273,-P1273,0,0)</f>
        <v>0.94994337804594586</v>
      </c>
      <c r="S1273" s="11">
        <f t="shared" ref="S1273:S1280" si="1127">12+12+6</f>
        <v>30</v>
      </c>
    </row>
    <row r="1274" spans="2:19" x14ac:dyDescent="0.25">
      <c r="B1274" s="16">
        <v>3</v>
      </c>
      <c r="C1274" s="11" t="s">
        <v>14</v>
      </c>
      <c r="D1274" s="139"/>
      <c r="E1274" s="10">
        <f t="shared" si="1119"/>
        <v>0</v>
      </c>
      <c r="F1274" s="134">
        <f t="shared" si="1120"/>
        <v>1.1964979013704136E-2</v>
      </c>
      <c r="G1274" s="8">
        <f>IFERROR(VLOOKUP(B1274,EFA!$AC$2:$AD$7,2,0),EFA!$AD$8)</f>
        <v>1.0316769748200696</v>
      </c>
      <c r="H1274" s="24">
        <f>LGD!$D$5</f>
        <v>0.10763423667737435</v>
      </c>
      <c r="I1274" s="10">
        <f t="shared" si="1121"/>
        <v>0</v>
      </c>
      <c r="J1274" s="41">
        <f t="shared" si="1122"/>
        <v>0.73272385708971499</v>
      </c>
      <c r="K1274" s="274">
        <f t="shared" si="1123"/>
        <v>0</v>
      </c>
      <c r="M1274" s="11">
        <v>204</v>
      </c>
      <c r="N1274" s="11">
        <v>1</v>
      </c>
      <c r="O1274" s="21">
        <f t="shared" si="1124"/>
        <v>0.125041534971747</v>
      </c>
      <c r="P1274" s="43">
        <f t="shared" si="1118"/>
        <v>1.18500577412549E-2</v>
      </c>
      <c r="Q1274" s="141">
        <f t="shared" si="1125"/>
        <v>174</v>
      </c>
      <c r="R1274" s="43">
        <f t="shared" si="1126"/>
        <v>0.94994337804594586</v>
      </c>
      <c r="S1274" s="11">
        <f t="shared" si="1127"/>
        <v>30</v>
      </c>
    </row>
    <row r="1275" spans="2:19" x14ac:dyDescent="0.25">
      <c r="B1275" s="16">
        <v>3</v>
      </c>
      <c r="C1275" s="11" t="s">
        <v>15</v>
      </c>
      <c r="D1275" s="139"/>
      <c r="E1275" s="10">
        <f t="shared" si="1119"/>
        <v>0</v>
      </c>
      <c r="F1275" s="134">
        <f t="shared" si="1120"/>
        <v>1.1964979013704136E-2</v>
      </c>
      <c r="G1275" s="8">
        <f>IFERROR(VLOOKUP(B1275,EFA!$AC$2:$AD$7,2,0),EFA!$AD$8)</f>
        <v>1.0316769748200696</v>
      </c>
      <c r="H1275" s="24">
        <f>LGD!$D$6</f>
        <v>0.31756987991080204</v>
      </c>
      <c r="I1275" s="10">
        <f t="shared" si="1121"/>
        <v>0</v>
      </c>
      <c r="J1275" s="41">
        <f t="shared" si="1122"/>
        <v>0.73272385708971499</v>
      </c>
      <c r="K1275" s="274">
        <f t="shared" si="1123"/>
        <v>0</v>
      </c>
      <c r="M1275" s="11">
        <v>204</v>
      </c>
      <c r="N1275" s="11">
        <v>1</v>
      </c>
      <c r="O1275" s="21">
        <f t="shared" si="1124"/>
        <v>0.125041534971747</v>
      </c>
      <c r="P1275" s="43">
        <f t="shared" si="1118"/>
        <v>1.18500577412549E-2</v>
      </c>
      <c r="Q1275" s="141">
        <f t="shared" si="1125"/>
        <v>174</v>
      </c>
      <c r="R1275" s="43">
        <f t="shared" si="1126"/>
        <v>0.94994337804594586</v>
      </c>
      <c r="S1275" s="11">
        <f t="shared" si="1127"/>
        <v>30</v>
      </c>
    </row>
    <row r="1276" spans="2:19" x14ac:dyDescent="0.25">
      <c r="B1276" s="16">
        <v>3</v>
      </c>
      <c r="C1276" s="11" t="s">
        <v>16</v>
      </c>
      <c r="D1276" s="139"/>
      <c r="E1276" s="10">
        <f t="shared" si="1119"/>
        <v>0</v>
      </c>
      <c r="F1276" s="134">
        <f t="shared" si="1120"/>
        <v>1.1964979013704136E-2</v>
      </c>
      <c r="G1276" s="8">
        <f>IFERROR(VLOOKUP(B1276,EFA!$AC$2:$AD$7,2,0),EFA!$AD$8)</f>
        <v>1.0316769748200696</v>
      </c>
      <c r="H1276" s="24">
        <f>LGD!$D$7</f>
        <v>0.35327139683478781</v>
      </c>
      <c r="I1276" s="10">
        <f t="shared" si="1121"/>
        <v>0</v>
      </c>
      <c r="J1276" s="41">
        <f t="shared" si="1122"/>
        <v>0.73272385708971499</v>
      </c>
      <c r="K1276" s="274">
        <f t="shared" si="1123"/>
        <v>0</v>
      </c>
      <c r="M1276" s="11">
        <v>204</v>
      </c>
      <c r="N1276" s="11">
        <v>1</v>
      </c>
      <c r="O1276" s="21">
        <f t="shared" si="1124"/>
        <v>0.125041534971747</v>
      </c>
      <c r="P1276" s="43">
        <f t="shared" si="1118"/>
        <v>1.18500577412549E-2</v>
      </c>
      <c r="Q1276" s="141">
        <f t="shared" si="1125"/>
        <v>174</v>
      </c>
      <c r="R1276" s="43">
        <f t="shared" si="1126"/>
        <v>0.94994337804594586</v>
      </c>
      <c r="S1276" s="11">
        <f t="shared" si="1127"/>
        <v>30</v>
      </c>
    </row>
    <row r="1277" spans="2:19" x14ac:dyDescent="0.25">
      <c r="B1277" s="16">
        <v>3</v>
      </c>
      <c r="C1277" s="11" t="s">
        <v>17</v>
      </c>
      <c r="D1277" s="139"/>
      <c r="E1277" s="10">
        <f t="shared" si="1119"/>
        <v>0</v>
      </c>
      <c r="F1277" s="134">
        <f t="shared" si="1120"/>
        <v>1.1964979013704136E-2</v>
      </c>
      <c r="G1277" s="8">
        <f>IFERROR(VLOOKUP(B1277,EFA!$AC$2:$AD$7,2,0),EFA!$AD$8)</f>
        <v>1.0316769748200696</v>
      </c>
      <c r="H1277" s="24">
        <f>LGD!$D$8</f>
        <v>4.6364209605119888E-2</v>
      </c>
      <c r="I1277" s="10">
        <f t="shared" si="1121"/>
        <v>0</v>
      </c>
      <c r="J1277" s="41">
        <f t="shared" si="1122"/>
        <v>0.73272385708971499</v>
      </c>
      <c r="K1277" s="274">
        <f t="shared" si="1123"/>
        <v>0</v>
      </c>
      <c r="M1277" s="11">
        <v>204</v>
      </c>
      <c r="N1277" s="11">
        <v>1</v>
      </c>
      <c r="O1277" s="21">
        <f t="shared" si="1124"/>
        <v>0.125041534971747</v>
      </c>
      <c r="P1277" s="43">
        <f t="shared" si="1118"/>
        <v>1.18500577412549E-2</v>
      </c>
      <c r="Q1277" s="141">
        <f t="shared" si="1125"/>
        <v>174</v>
      </c>
      <c r="R1277" s="43">
        <f t="shared" si="1126"/>
        <v>0.94994337804594586</v>
      </c>
      <c r="S1277" s="11">
        <f t="shared" si="1127"/>
        <v>30</v>
      </c>
    </row>
    <row r="1278" spans="2:19" x14ac:dyDescent="0.25">
      <c r="B1278" s="16">
        <v>3</v>
      </c>
      <c r="C1278" s="11" t="s">
        <v>18</v>
      </c>
      <c r="D1278" s="139"/>
      <c r="E1278" s="10" t="e">
        <f t="shared" si="1119"/>
        <v>#N/A</v>
      </c>
      <c r="F1278" s="134">
        <f t="shared" si="1120"/>
        <v>1.1964979013704136E-2</v>
      </c>
      <c r="G1278" s="8">
        <f>IFERROR(VLOOKUP(B1278,EFA!$AC$2:$AD$7,2,0),EFA!$AD$8)</f>
        <v>1.0316769748200696</v>
      </c>
      <c r="H1278" s="24">
        <f>LGD!$D$9</f>
        <v>0.5</v>
      </c>
      <c r="I1278" s="10" t="e">
        <f t="shared" si="1121"/>
        <v>#N/A</v>
      </c>
      <c r="J1278" s="41">
        <f t="shared" si="1122"/>
        <v>0.73272385708971499</v>
      </c>
      <c r="K1278" s="274" t="e">
        <f t="shared" si="1123"/>
        <v>#N/A</v>
      </c>
      <c r="M1278" s="11">
        <v>204</v>
      </c>
      <c r="N1278" s="11">
        <v>1</v>
      </c>
      <c r="O1278" s="21">
        <f t="shared" si="1124"/>
        <v>0.125041534971747</v>
      </c>
      <c r="P1278" s="43">
        <f t="shared" si="1118"/>
        <v>1.18500577412549E-2</v>
      </c>
      <c r="Q1278" s="141">
        <f t="shared" si="1125"/>
        <v>174</v>
      </c>
      <c r="R1278" s="43">
        <f t="shared" si="1126"/>
        <v>0.94994337804594586</v>
      </c>
      <c r="S1278" s="11">
        <f t="shared" si="1127"/>
        <v>30</v>
      </c>
    </row>
    <row r="1279" spans="2:19" x14ac:dyDescent="0.25">
      <c r="B1279" s="16">
        <v>3</v>
      </c>
      <c r="C1279" s="11" t="s">
        <v>19</v>
      </c>
      <c r="D1279" s="139"/>
      <c r="E1279" s="10">
        <f t="shared" si="1119"/>
        <v>0</v>
      </c>
      <c r="F1279" s="134">
        <f t="shared" si="1120"/>
        <v>1.1964979013704136E-2</v>
      </c>
      <c r="G1279" s="8">
        <f>IFERROR(VLOOKUP(B1279,EFA!$AC$2:$AD$7,2,0),EFA!$AD$8)</f>
        <v>1.0316769748200696</v>
      </c>
      <c r="H1279" s="24">
        <f>LGD!$D$10</f>
        <v>0.4</v>
      </c>
      <c r="I1279" s="10">
        <f t="shared" si="1121"/>
        <v>0</v>
      </c>
      <c r="J1279" s="41">
        <f t="shared" si="1122"/>
        <v>0.73272385708971499</v>
      </c>
      <c r="K1279" s="274">
        <f t="shared" si="1123"/>
        <v>0</v>
      </c>
      <c r="M1279" s="11">
        <v>204</v>
      </c>
      <c r="N1279" s="11">
        <v>1</v>
      </c>
      <c r="O1279" s="21">
        <f t="shared" si="1124"/>
        <v>0.125041534971747</v>
      </c>
      <c r="P1279" s="43">
        <f t="shared" si="1118"/>
        <v>1.18500577412549E-2</v>
      </c>
      <c r="Q1279" s="141">
        <f t="shared" si="1125"/>
        <v>174</v>
      </c>
      <c r="R1279" s="43">
        <f t="shared" si="1126"/>
        <v>0.94994337804594586</v>
      </c>
      <c r="S1279" s="11">
        <f t="shared" si="1127"/>
        <v>30</v>
      </c>
    </row>
    <row r="1280" spans="2:19" x14ac:dyDescent="0.25">
      <c r="B1280" s="16">
        <v>3</v>
      </c>
      <c r="C1280" s="11" t="s">
        <v>20</v>
      </c>
      <c r="D1280" s="139"/>
      <c r="E1280" s="10">
        <f t="shared" si="1119"/>
        <v>0</v>
      </c>
      <c r="F1280" s="134">
        <f t="shared" si="1120"/>
        <v>1.1964979013704136E-2</v>
      </c>
      <c r="G1280" s="8">
        <f>IFERROR(VLOOKUP(B1280,EFA!$AC$2:$AD$7,2,0),EFA!$AD$8)</f>
        <v>1.0316769748200696</v>
      </c>
      <c r="H1280" s="24">
        <f>LGD!$D$11</f>
        <v>0.6</v>
      </c>
      <c r="I1280" s="10">
        <f t="shared" si="1121"/>
        <v>0</v>
      </c>
      <c r="J1280" s="41">
        <f t="shared" si="1122"/>
        <v>0.73272385708971499</v>
      </c>
      <c r="K1280" s="274">
        <f t="shared" si="1123"/>
        <v>0</v>
      </c>
      <c r="M1280" s="11">
        <v>204</v>
      </c>
      <c r="N1280" s="11">
        <v>1</v>
      </c>
      <c r="O1280" s="21">
        <f t="shared" si="1124"/>
        <v>0.125041534971747</v>
      </c>
      <c r="P1280" s="43">
        <f t="shared" si="1118"/>
        <v>1.18500577412549E-2</v>
      </c>
      <c r="Q1280" s="141">
        <f t="shared" si="1125"/>
        <v>174</v>
      </c>
      <c r="R1280" s="43">
        <f t="shared" si="1126"/>
        <v>0.94994337804594586</v>
      </c>
      <c r="S1280" s="11">
        <f t="shared" si="1127"/>
        <v>30</v>
      </c>
    </row>
    <row r="1281" spans="2:19" x14ac:dyDescent="0.25">
      <c r="B1281" s="16"/>
      <c r="C1281" s="83"/>
      <c r="D1281" s="84"/>
      <c r="E1281" s="84"/>
      <c r="F1281" s="85"/>
      <c r="G1281" s="86"/>
      <c r="H1281" s="87"/>
      <c r="I1281" s="84"/>
      <c r="J1281" s="88"/>
      <c r="K1281" s="84"/>
      <c r="M1281" s="68"/>
      <c r="N1281" s="68"/>
      <c r="O1281" s="89"/>
      <c r="P1281" s="90"/>
      <c r="Q1281" s="68"/>
      <c r="R1281" s="90"/>
      <c r="S1281" s="68"/>
    </row>
    <row r="1282" spans="2:19" x14ac:dyDescent="0.25">
      <c r="B1282" t="s">
        <v>68</v>
      </c>
      <c r="C1282" s="40" t="s">
        <v>9</v>
      </c>
      <c r="D1282" s="40">
        <v>17</v>
      </c>
      <c r="E1282" s="44" t="s">
        <v>26</v>
      </c>
      <c r="F1282" s="44" t="s">
        <v>39</v>
      </c>
      <c r="G1282" s="44" t="s">
        <v>27</v>
      </c>
      <c r="H1282" s="44" t="s">
        <v>28</v>
      </c>
      <c r="I1282" s="44" t="s">
        <v>29</v>
      </c>
      <c r="J1282" s="44" t="s">
        <v>30</v>
      </c>
      <c r="K1282" s="42" t="s">
        <v>31</v>
      </c>
      <c r="M1282" s="42" t="s">
        <v>32</v>
      </c>
      <c r="N1282" s="42" t="s">
        <v>33</v>
      </c>
      <c r="O1282" s="42" t="s">
        <v>34</v>
      </c>
      <c r="P1282" s="42" t="s">
        <v>35</v>
      </c>
      <c r="Q1282" s="42" t="s">
        <v>36</v>
      </c>
      <c r="R1282" s="42" t="s">
        <v>37</v>
      </c>
      <c r="S1282" s="42" t="s">
        <v>38</v>
      </c>
    </row>
    <row r="1283" spans="2:19" x14ac:dyDescent="0.25">
      <c r="B1283" s="16">
        <v>4</v>
      </c>
      <c r="C1283" s="11" t="s">
        <v>12</v>
      </c>
      <c r="D1283" s="139"/>
      <c r="E1283" s="10">
        <f>D1250*R1283</f>
        <v>0</v>
      </c>
      <c r="F1283" s="134">
        <f>$G$4-$F$4</f>
        <v>6.8409795166940318E-3</v>
      </c>
      <c r="G1283" s="8">
        <f>IFERROR(VLOOKUP(B1283,EFA!$AC$2:$AD$7,2,0),EFA!$AD$8)</f>
        <v>1.0241967921812636</v>
      </c>
      <c r="H1283" s="24">
        <f>LGD!$D$3</f>
        <v>0</v>
      </c>
      <c r="I1283" s="10">
        <f>E1283*F1283*G1283*H1283</f>
        <v>0</v>
      </c>
      <c r="J1283" s="41">
        <f>1/((1+($O$16/12))^(M1283-Q1283))</f>
        <v>0.64701815217486369</v>
      </c>
      <c r="K1283" s="274">
        <f>I1283*J1283</f>
        <v>0</v>
      </c>
      <c r="M1283" s="11">
        <v>204</v>
      </c>
      <c r="N1283" s="11">
        <v>1</v>
      </c>
      <c r="O1283" s="21">
        <f>$O$16</f>
        <v>0.125041534971747</v>
      </c>
      <c r="P1283" s="43">
        <f t="shared" ref="P1283:P1291" si="1128">PMT(O1283/12,M1283,-N1283,0,0)</f>
        <v>1.18500577412549E-2</v>
      </c>
      <c r="Q1283" s="141">
        <f>M1283-S1283</f>
        <v>162</v>
      </c>
      <c r="R1283" s="43">
        <f>PV(O1283/12,Q1283,-P1283,0,0)</f>
        <v>0.9251352149148826</v>
      </c>
      <c r="S1283" s="11">
        <f>12+12+12+6</f>
        <v>42</v>
      </c>
    </row>
    <row r="1284" spans="2:19" x14ac:dyDescent="0.25">
      <c r="B1284" s="16">
        <v>4</v>
      </c>
      <c r="C1284" s="11" t="s">
        <v>13</v>
      </c>
      <c r="D1284" s="139"/>
      <c r="E1284" s="10">
        <f t="shared" ref="E1284:E1291" si="1129">D1251*R1284</f>
        <v>0</v>
      </c>
      <c r="F1284" s="134">
        <f t="shared" ref="F1284:F1291" si="1130">$G$4-$F$4</f>
        <v>6.8409795166940318E-3</v>
      </c>
      <c r="G1284" s="8">
        <f>IFERROR(VLOOKUP(B1284,EFA!$AC$2:$AD$7,2,0),EFA!$AD$8)</f>
        <v>1.0241967921812636</v>
      </c>
      <c r="H1284" s="24">
        <f>LGD!$D$4</f>
        <v>0.6</v>
      </c>
      <c r="I1284" s="10">
        <f t="shared" ref="I1284:I1291" si="1131">E1284*F1284*G1284*H1284</f>
        <v>0</v>
      </c>
      <c r="J1284" s="41">
        <f t="shared" ref="J1284:J1291" si="1132">1/((1+($O$16/12))^(M1284-Q1284))</f>
        <v>0.64701815217486369</v>
      </c>
      <c r="K1284" s="274">
        <f t="shared" ref="K1284:K1291" si="1133">I1284*J1284</f>
        <v>0</v>
      </c>
      <c r="M1284" s="11">
        <v>204</v>
      </c>
      <c r="N1284" s="11">
        <v>1</v>
      </c>
      <c r="O1284" s="21">
        <f t="shared" ref="O1284:O1291" si="1134">$O$16</f>
        <v>0.125041534971747</v>
      </c>
      <c r="P1284" s="43">
        <f t="shared" si="1128"/>
        <v>1.18500577412549E-2</v>
      </c>
      <c r="Q1284" s="141">
        <f t="shared" ref="Q1284:Q1291" si="1135">M1284-S1284</f>
        <v>162</v>
      </c>
      <c r="R1284" s="43">
        <f t="shared" ref="R1284:R1291" si="1136">PV(O1284/12,Q1284,-P1284,0,0)</f>
        <v>0.9251352149148826</v>
      </c>
      <c r="S1284" s="11">
        <f t="shared" ref="S1284:S1291" si="1137">12+12+12+6</f>
        <v>42</v>
      </c>
    </row>
    <row r="1285" spans="2:19" x14ac:dyDescent="0.25">
      <c r="B1285" s="16">
        <v>4</v>
      </c>
      <c r="C1285" s="11" t="s">
        <v>14</v>
      </c>
      <c r="D1285" s="139"/>
      <c r="E1285" s="10">
        <f t="shared" si="1129"/>
        <v>0</v>
      </c>
      <c r="F1285" s="134">
        <f t="shared" si="1130"/>
        <v>6.8409795166940318E-3</v>
      </c>
      <c r="G1285" s="8">
        <f>IFERROR(VLOOKUP(B1285,EFA!$AC$2:$AD$7,2,0),EFA!$AD$8)</f>
        <v>1.0241967921812636</v>
      </c>
      <c r="H1285" s="24">
        <f>LGD!$D$5</f>
        <v>0.10763423667737435</v>
      </c>
      <c r="I1285" s="10">
        <f t="shared" si="1131"/>
        <v>0</v>
      </c>
      <c r="J1285" s="41">
        <f t="shared" si="1132"/>
        <v>0.64701815217486369</v>
      </c>
      <c r="K1285" s="274">
        <f t="shared" si="1133"/>
        <v>0</v>
      </c>
      <c r="M1285" s="11">
        <v>204</v>
      </c>
      <c r="N1285" s="11">
        <v>1</v>
      </c>
      <c r="O1285" s="21">
        <f t="shared" si="1134"/>
        <v>0.125041534971747</v>
      </c>
      <c r="P1285" s="43">
        <f t="shared" si="1128"/>
        <v>1.18500577412549E-2</v>
      </c>
      <c r="Q1285" s="141">
        <f t="shared" si="1135"/>
        <v>162</v>
      </c>
      <c r="R1285" s="43">
        <f t="shared" si="1136"/>
        <v>0.9251352149148826</v>
      </c>
      <c r="S1285" s="11">
        <f t="shared" si="1137"/>
        <v>42</v>
      </c>
    </row>
    <row r="1286" spans="2:19" x14ac:dyDescent="0.25">
      <c r="B1286" s="16">
        <v>4</v>
      </c>
      <c r="C1286" s="11" t="s">
        <v>15</v>
      </c>
      <c r="D1286" s="139"/>
      <c r="E1286" s="10">
        <f t="shared" si="1129"/>
        <v>0</v>
      </c>
      <c r="F1286" s="134">
        <f t="shared" si="1130"/>
        <v>6.8409795166940318E-3</v>
      </c>
      <c r="G1286" s="8">
        <f>IFERROR(VLOOKUP(B1286,EFA!$AC$2:$AD$7,2,0),EFA!$AD$8)</f>
        <v>1.0241967921812636</v>
      </c>
      <c r="H1286" s="24">
        <f>LGD!$D$6</f>
        <v>0.31756987991080204</v>
      </c>
      <c r="I1286" s="10">
        <f t="shared" si="1131"/>
        <v>0</v>
      </c>
      <c r="J1286" s="41">
        <f t="shared" si="1132"/>
        <v>0.64701815217486369</v>
      </c>
      <c r="K1286" s="274">
        <f t="shared" si="1133"/>
        <v>0</v>
      </c>
      <c r="M1286" s="11">
        <v>204</v>
      </c>
      <c r="N1286" s="11">
        <v>1</v>
      </c>
      <c r="O1286" s="21">
        <f t="shared" si="1134"/>
        <v>0.125041534971747</v>
      </c>
      <c r="P1286" s="43">
        <f t="shared" si="1128"/>
        <v>1.18500577412549E-2</v>
      </c>
      <c r="Q1286" s="141">
        <f t="shared" si="1135"/>
        <v>162</v>
      </c>
      <c r="R1286" s="43">
        <f t="shared" si="1136"/>
        <v>0.9251352149148826</v>
      </c>
      <c r="S1286" s="11">
        <f t="shared" si="1137"/>
        <v>42</v>
      </c>
    </row>
    <row r="1287" spans="2:19" x14ac:dyDescent="0.25">
      <c r="B1287" s="16">
        <v>4</v>
      </c>
      <c r="C1287" s="11" t="s">
        <v>16</v>
      </c>
      <c r="D1287" s="139"/>
      <c r="E1287" s="10">
        <f t="shared" si="1129"/>
        <v>0</v>
      </c>
      <c r="F1287" s="134">
        <f t="shared" si="1130"/>
        <v>6.8409795166940318E-3</v>
      </c>
      <c r="G1287" s="8">
        <f>IFERROR(VLOOKUP(B1287,EFA!$AC$2:$AD$7,2,0),EFA!$AD$8)</f>
        <v>1.0241967921812636</v>
      </c>
      <c r="H1287" s="24">
        <f>LGD!$D$7</f>
        <v>0.35327139683478781</v>
      </c>
      <c r="I1287" s="10">
        <f t="shared" si="1131"/>
        <v>0</v>
      </c>
      <c r="J1287" s="41">
        <f t="shared" si="1132"/>
        <v>0.64701815217486369</v>
      </c>
      <c r="K1287" s="274">
        <f t="shared" si="1133"/>
        <v>0</v>
      </c>
      <c r="M1287" s="11">
        <v>204</v>
      </c>
      <c r="N1287" s="11">
        <v>1</v>
      </c>
      <c r="O1287" s="21">
        <f t="shared" si="1134"/>
        <v>0.125041534971747</v>
      </c>
      <c r="P1287" s="43">
        <f t="shared" si="1128"/>
        <v>1.18500577412549E-2</v>
      </c>
      <c r="Q1287" s="141">
        <f t="shared" si="1135"/>
        <v>162</v>
      </c>
      <c r="R1287" s="43">
        <f t="shared" si="1136"/>
        <v>0.9251352149148826</v>
      </c>
      <c r="S1287" s="11">
        <f t="shared" si="1137"/>
        <v>42</v>
      </c>
    </row>
    <row r="1288" spans="2:19" x14ac:dyDescent="0.25">
      <c r="B1288" s="16">
        <v>4</v>
      </c>
      <c r="C1288" s="11" t="s">
        <v>17</v>
      </c>
      <c r="D1288" s="139"/>
      <c r="E1288" s="10">
        <f t="shared" si="1129"/>
        <v>0</v>
      </c>
      <c r="F1288" s="134">
        <f t="shared" si="1130"/>
        <v>6.8409795166940318E-3</v>
      </c>
      <c r="G1288" s="8">
        <f>IFERROR(VLOOKUP(B1288,EFA!$AC$2:$AD$7,2,0),EFA!$AD$8)</f>
        <v>1.0241967921812636</v>
      </c>
      <c r="H1288" s="24">
        <f>LGD!$D$8</f>
        <v>4.6364209605119888E-2</v>
      </c>
      <c r="I1288" s="10">
        <f t="shared" si="1131"/>
        <v>0</v>
      </c>
      <c r="J1288" s="41">
        <f t="shared" si="1132"/>
        <v>0.64701815217486369</v>
      </c>
      <c r="K1288" s="274">
        <f t="shared" si="1133"/>
        <v>0</v>
      </c>
      <c r="M1288" s="11">
        <v>204</v>
      </c>
      <c r="N1288" s="11">
        <v>1</v>
      </c>
      <c r="O1288" s="21">
        <f t="shared" si="1134"/>
        <v>0.125041534971747</v>
      </c>
      <c r="P1288" s="43">
        <f t="shared" si="1128"/>
        <v>1.18500577412549E-2</v>
      </c>
      <c r="Q1288" s="141">
        <f t="shared" si="1135"/>
        <v>162</v>
      </c>
      <c r="R1288" s="43">
        <f t="shared" si="1136"/>
        <v>0.9251352149148826</v>
      </c>
      <c r="S1288" s="11">
        <f t="shared" si="1137"/>
        <v>42</v>
      </c>
    </row>
    <row r="1289" spans="2:19" x14ac:dyDescent="0.25">
      <c r="B1289" s="16">
        <v>4</v>
      </c>
      <c r="C1289" s="11" t="s">
        <v>18</v>
      </c>
      <c r="D1289" s="139"/>
      <c r="E1289" s="10" t="e">
        <f t="shared" si="1129"/>
        <v>#N/A</v>
      </c>
      <c r="F1289" s="134">
        <f t="shared" si="1130"/>
        <v>6.8409795166940318E-3</v>
      </c>
      <c r="G1289" s="8">
        <f>IFERROR(VLOOKUP(B1289,EFA!$AC$2:$AD$7,2,0),EFA!$AD$8)</f>
        <v>1.0241967921812636</v>
      </c>
      <c r="H1289" s="24">
        <f>LGD!$D$9</f>
        <v>0.5</v>
      </c>
      <c r="I1289" s="10" t="e">
        <f t="shared" si="1131"/>
        <v>#N/A</v>
      </c>
      <c r="J1289" s="41">
        <f t="shared" si="1132"/>
        <v>0.64701815217486369</v>
      </c>
      <c r="K1289" s="274" t="e">
        <f t="shared" si="1133"/>
        <v>#N/A</v>
      </c>
      <c r="M1289" s="11">
        <v>204</v>
      </c>
      <c r="N1289" s="11">
        <v>1</v>
      </c>
      <c r="O1289" s="21">
        <f t="shared" si="1134"/>
        <v>0.125041534971747</v>
      </c>
      <c r="P1289" s="43">
        <f t="shared" si="1128"/>
        <v>1.18500577412549E-2</v>
      </c>
      <c r="Q1289" s="141">
        <f t="shared" si="1135"/>
        <v>162</v>
      </c>
      <c r="R1289" s="43">
        <f t="shared" si="1136"/>
        <v>0.9251352149148826</v>
      </c>
      <c r="S1289" s="11">
        <f t="shared" si="1137"/>
        <v>42</v>
      </c>
    </row>
    <row r="1290" spans="2:19" x14ac:dyDescent="0.25">
      <c r="B1290" s="16">
        <v>4</v>
      </c>
      <c r="C1290" s="11" t="s">
        <v>19</v>
      </c>
      <c r="D1290" s="139"/>
      <c r="E1290" s="10">
        <f t="shared" si="1129"/>
        <v>0</v>
      </c>
      <c r="F1290" s="134">
        <f t="shared" si="1130"/>
        <v>6.8409795166940318E-3</v>
      </c>
      <c r="G1290" s="8">
        <f>IFERROR(VLOOKUP(B1290,EFA!$AC$2:$AD$7,2,0),EFA!$AD$8)</f>
        <v>1.0241967921812636</v>
      </c>
      <c r="H1290" s="24">
        <f>LGD!$D$10</f>
        <v>0.4</v>
      </c>
      <c r="I1290" s="10">
        <f t="shared" si="1131"/>
        <v>0</v>
      </c>
      <c r="J1290" s="41">
        <f t="shared" si="1132"/>
        <v>0.64701815217486369</v>
      </c>
      <c r="K1290" s="274">
        <f t="shared" si="1133"/>
        <v>0</v>
      </c>
      <c r="M1290" s="11">
        <v>204</v>
      </c>
      <c r="N1290" s="11">
        <v>1</v>
      </c>
      <c r="O1290" s="21">
        <f t="shared" si="1134"/>
        <v>0.125041534971747</v>
      </c>
      <c r="P1290" s="43">
        <f t="shared" si="1128"/>
        <v>1.18500577412549E-2</v>
      </c>
      <c r="Q1290" s="141">
        <f t="shared" si="1135"/>
        <v>162</v>
      </c>
      <c r="R1290" s="43">
        <f t="shared" si="1136"/>
        <v>0.9251352149148826</v>
      </c>
      <c r="S1290" s="11">
        <f t="shared" si="1137"/>
        <v>42</v>
      </c>
    </row>
    <row r="1291" spans="2:19" x14ac:dyDescent="0.25">
      <c r="B1291" s="16">
        <v>4</v>
      </c>
      <c r="C1291" s="11" t="s">
        <v>20</v>
      </c>
      <c r="D1291" s="139"/>
      <c r="E1291" s="10">
        <f t="shared" si="1129"/>
        <v>0</v>
      </c>
      <c r="F1291" s="134">
        <f t="shared" si="1130"/>
        <v>6.8409795166940318E-3</v>
      </c>
      <c r="G1291" s="8">
        <f>IFERROR(VLOOKUP(B1291,EFA!$AC$2:$AD$7,2,0),EFA!$AD$8)</f>
        <v>1.0241967921812636</v>
      </c>
      <c r="H1291" s="24">
        <f>LGD!$D$11</f>
        <v>0.6</v>
      </c>
      <c r="I1291" s="10">
        <f t="shared" si="1131"/>
        <v>0</v>
      </c>
      <c r="J1291" s="41">
        <f t="shared" si="1132"/>
        <v>0.64701815217486369</v>
      </c>
      <c r="K1291" s="274">
        <f t="shared" si="1133"/>
        <v>0</v>
      </c>
      <c r="M1291" s="11">
        <v>204</v>
      </c>
      <c r="N1291" s="11">
        <v>1</v>
      </c>
      <c r="O1291" s="21">
        <f t="shared" si="1134"/>
        <v>0.125041534971747</v>
      </c>
      <c r="P1291" s="43">
        <f t="shared" si="1128"/>
        <v>1.18500577412549E-2</v>
      </c>
      <c r="Q1291" s="141">
        <f t="shared" si="1135"/>
        <v>162</v>
      </c>
      <c r="R1291" s="43">
        <f t="shared" si="1136"/>
        <v>0.9251352149148826</v>
      </c>
      <c r="S1291" s="11">
        <f t="shared" si="1137"/>
        <v>42</v>
      </c>
    </row>
    <row r="1292" spans="2:19" x14ac:dyDescent="0.25">
      <c r="B1292" s="16"/>
      <c r="C1292" s="83"/>
      <c r="D1292" s="84"/>
      <c r="E1292" s="84"/>
      <c r="F1292" s="85"/>
      <c r="G1292" s="86"/>
      <c r="H1292" s="87"/>
      <c r="I1292" s="84"/>
      <c r="J1292" s="88"/>
      <c r="K1292" s="84"/>
      <c r="M1292" s="68"/>
      <c r="N1292" s="68"/>
      <c r="O1292" s="89"/>
      <c r="P1292" s="90"/>
      <c r="Q1292" s="68"/>
      <c r="R1292" s="90"/>
      <c r="S1292" s="68"/>
    </row>
    <row r="1293" spans="2:19" x14ac:dyDescent="0.25">
      <c r="B1293" t="s">
        <v>68</v>
      </c>
      <c r="C1293" s="40" t="s">
        <v>9</v>
      </c>
      <c r="D1293" s="40">
        <v>17</v>
      </c>
      <c r="E1293" s="44" t="s">
        <v>26</v>
      </c>
      <c r="F1293" s="44" t="s">
        <v>39</v>
      </c>
      <c r="G1293" s="44" t="s">
        <v>27</v>
      </c>
      <c r="H1293" s="44" t="s">
        <v>28</v>
      </c>
      <c r="I1293" s="44" t="s">
        <v>29</v>
      </c>
      <c r="J1293" s="44" t="s">
        <v>30</v>
      </c>
      <c r="K1293" s="42" t="s">
        <v>31</v>
      </c>
      <c r="M1293" s="42" t="s">
        <v>32</v>
      </c>
      <c r="N1293" s="42" t="s">
        <v>33</v>
      </c>
      <c r="O1293" s="42" t="s">
        <v>34</v>
      </c>
      <c r="P1293" s="42" t="s">
        <v>35</v>
      </c>
      <c r="Q1293" s="42" t="s">
        <v>36</v>
      </c>
      <c r="R1293" s="42" t="s">
        <v>37</v>
      </c>
      <c r="S1293" s="42" t="s">
        <v>38</v>
      </c>
    </row>
    <row r="1294" spans="2:19" x14ac:dyDescent="0.25">
      <c r="B1294" s="16">
        <v>5</v>
      </c>
      <c r="C1294" s="11" t="s">
        <v>12</v>
      </c>
      <c r="D1294" s="139"/>
      <c r="E1294" s="10">
        <f>D1250*R1294</f>
        <v>0</v>
      </c>
      <c r="F1294" s="134">
        <f>$H$4-$G$4</f>
        <v>4.4953534263209305E-3</v>
      </c>
      <c r="G1294" s="8">
        <f>IFERROR(VLOOKUP(B1294,EFA!$AC$2:$AD$7,2,0),EFA!$AD$8)</f>
        <v>1.0319245803723991</v>
      </c>
      <c r="H1294" s="24">
        <f>LGD!$D$3</f>
        <v>0</v>
      </c>
      <c r="I1294" s="10">
        <f>E1294*F1294*G1294*H1294</f>
        <v>0</v>
      </c>
      <c r="J1294" s="41">
        <f>1/((1+($O$16/12))^(M1294-Q1294))</f>
        <v>0.57133732605149445</v>
      </c>
      <c r="K1294" s="274">
        <f>I1294*J1294</f>
        <v>0</v>
      </c>
      <c r="M1294" s="11">
        <v>204</v>
      </c>
      <c r="N1294" s="11">
        <v>1</v>
      </c>
      <c r="O1294" s="21">
        <f>$O$16</f>
        <v>0.125041534971747</v>
      </c>
      <c r="P1294" s="43">
        <f t="shared" ref="P1294:P1302" si="1138">PMT(O1294/12,M1294,-N1294,0,0)</f>
        <v>1.18500577412549E-2</v>
      </c>
      <c r="Q1294" s="141">
        <f>M1294-S1294</f>
        <v>150</v>
      </c>
      <c r="R1294" s="43">
        <f>PV(O1294/12,Q1294,-P1294,0,0)</f>
        <v>0.8970408980620983</v>
      </c>
      <c r="S1294" s="11">
        <f>12+12+12+12+6</f>
        <v>54</v>
      </c>
    </row>
    <row r="1295" spans="2:19" x14ac:dyDescent="0.25">
      <c r="B1295" s="16">
        <v>5</v>
      </c>
      <c r="C1295" s="11" t="s">
        <v>13</v>
      </c>
      <c r="D1295" s="139"/>
      <c r="E1295" s="10">
        <f t="shared" ref="E1295:E1302" si="1139">D1251*R1295</f>
        <v>0</v>
      </c>
      <c r="F1295" s="134">
        <f t="shared" ref="F1295:F1302" si="1140">$H$4-$G$4</f>
        <v>4.4953534263209305E-3</v>
      </c>
      <c r="G1295" s="8">
        <f>IFERROR(VLOOKUP(B1295,EFA!$AC$2:$AD$7,2,0),EFA!$AD$8)</f>
        <v>1.0319245803723991</v>
      </c>
      <c r="H1295" s="24">
        <f>LGD!$D$4</f>
        <v>0.6</v>
      </c>
      <c r="I1295" s="10">
        <f t="shared" ref="I1295:I1302" si="1141">E1295*F1295*G1295*H1295</f>
        <v>0</v>
      </c>
      <c r="J1295" s="41">
        <f t="shared" ref="J1295:J1302" si="1142">1/((1+($O$16/12))^(M1295-Q1295))</f>
        <v>0.57133732605149445</v>
      </c>
      <c r="K1295" s="274">
        <f t="shared" ref="K1295:K1302" si="1143">I1295*J1295</f>
        <v>0</v>
      </c>
      <c r="M1295" s="11">
        <v>204</v>
      </c>
      <c r="N1295" s="11">
        <v>1</v>
      </c>
      <c r="O1295" s="21">
        <f t="shared" ref="O1295:O1302" si="1144">$O$16</f>
        <v>0.125041534971747</v>
      </c>
      <c r="P1295" s="43">
        <f t="shared" si="1138"/>
        <v>1.18500577412549E-2</v>
      </c>
      <c r="Q1295" s="141">
        <f t="shared" ref="Q1295:Q1302" si="1145">M1295-S1295</f>
        <v>150</v>
      </c>
      <c r="R1295" s="43">
        <f t="shared" ref="R1295:R1302" si="1146">PV(O1295/12,Q1295,-P1295,0,0)</f>
        <v>0.8970408980620983</v>
      </c>
      <c r="S1295" s="11">
        <f t="shared" ref="S1295:S1302" si="1147">12+12+12+12+6</f>
        <v>54</v>
      </c>
    </row>
    <row r="1296" spans="2:19" x14ac:dyDescent="0.25">
      <c r="B1296" s="16">
        <v>5</v>
      </c>
      <c r="C1296" s="11" t="s">
        <v>14</v>
      </c>
      <c r="D1296" s="139"/>
      <c r="E1296" s="10">
        <f t="shared" si="1139"/>
        <v>0</v>
      </c>
      <c r="F1296" s="134">
        <f t="shared" si="1140"/>
        <v>4.4953534263209305E-3</v>
      </c>
      <c r="G1296" s="8">
        <f>IFERROR(VLOOKUP(B1296,EFA!$AC$2:$AD$7,2,0),EFA!$AD$8)</f>
        <v>1.0319245803723991</v>
      </c>
      <c r="H1296" s="24">
        <f>LGD!$D$5</f>
        <v>0.10763423667737435</v>
      </c>
      <c r="I1296" s="10">
        <f t="shared" si="1141"/>
        <v>0</v>
      </c>
      <c r="J1296" s="41">
        <f t="shared" si="1142"/>
        <v>0.57133732605149445</v>
      </c>
      <c r="K1296" s="274">
        <f t="shared" si="1143"/>
        <v>0</v>
      </c>
      <c r="M1296" s="11">
        <v>204</v>
      </c>
      <c r="N1296" s="11">
        <v>1</v>
      </c>
      <c r="O1296" s="21">
        <f t="shared" si="1144"/>
        <v>0.125041534971747</v>
      </c>
      <c r="P1296" s="43">
        <f t="shared" si="1138"/>
        <v>1.18500577412549E-2</v>
      </c>
      <c r="Q1296" s="141">
        <f t="shared" si="1145"/>
        <v>150</v>
      </c>
      <c r="R1296" s="43">
        <f t="shared" si="1146"/>
        <v>0.8970408980620983</v>
      </c>
      <c r="S1296" s="11">
        <f t="shared" si="1147"/>
        <v>54</v>
      </c>
    </row>
    <row r="1297" spans="2:19" x14ac:dyDescent="0.25">
      <c r="B1297" s="16">
        <v>5</v>
      </c>
      <c r="C1297" s="11" t="s">
        <v>15</v>
      </c>
      <c r="D1297" s="139"/>
      <c r="E1297" s="10">
        <f t="shared" si="1139"/>
        <v>0</v>
      </c>
      <c r="F1297" s="134">
        <f t="shared" si="1140"/>
        <v>4.4953534263209305E-3</v>
      </c>
      <c r="G1297" s="8">
        <f>IFERROR(VLOOKUP(B1297,EFA!$AC$2:$AD$7,2,0),EFA!$AD$8)</f>
        <v>1.0319245803723991</v>
      </c>
      <c r="H1297" s="24">
        <f>LGD!$D$6</f>
        <v>0.31756987991080204</v>
      </c>
      <c r="I1297" s="10">
        <f t="shared" si="1141"/>
        <v>0</v>
      </c>
      <c r="J1297" s="41">
        <f t="shared" si="1142"/>
        <v>0.57133732605149445</v>
      </c>
      <c r="K1297" s="274">
        <f t="shared" si="1143"/>
        <v>0</v>
      </c>
      <c r="M1297" s="11">
        <v>204</v>
      </c>
      <c r="N1297" s="11">
        <v>1</v>
      </c>
      <c r="O1297" s="21">
        <f t="shared" si="1144"/>
        <v>0.125041534971747</v>
      </c>
      <c r="P1297" s="43">
        <f t="shared" si="1138"/>
        <v>1.18500577412549E-2</v>
      </c>
      <c r="Q1297" s="141">
        <f t="shared" si="1145"/>
        <v>150</v>
      </c>
      <c r="R1297" s="43">
        <f t="shared" si="1146"/>
        <v>0.8970408980620983</v>
      </c>
      <c r="S1297" s="11">
        <f t="shared" si="1147"/>
        <v>54</v>
      </c>
    </row>
    <row r="1298" spans="2:19" x14ac:dyDescent="0.25">
      <c r="B1298" s="16">
        <v>5</v>
      </c>
      <c r="C1298" s="11" t="s">
        <v>16</v>
      </c>
      <c r="D1298" s="139"/>
      <c r="E1298" s="10">
        <f t="shared" si="1139"/>
        <v>0</v>
      </c>
      <c r="F1298" s="134">
        <f t="shared" si="1140"/>
        <v>4.4953534263209305E-3</v>
      </c>
      <c r="G1298" s="8">
        <f>IFERROR(VLOOKUP(B1298,EFA!$AC$2:$AD$7,2,0),EFA!$AD$8)</f>
        <v>1.0319245803723991</v>
      </c>
      <c r="H1298" s="24">
        <f>LGD!$D$7</f>
        <v>0.35327139683478781</v>
      </c>
      <c r="I1298" s="10">
        <f t="shared" si="1141"/>
        <v>0</v>
      </c>
      <c r="J1298" s="41">
        <f t="shared" si="1142"/>
        <v>0.57133732605149445</v>
      </c>
      <c r="K1298" s="274">
        <f t="shared" si="1143"/>
        <v>0</v>
      </c>
      <c r="M1298" s="11">
        <v>204</v>
      </c>
      <c r="N1298" s="11">
        <v>1</v>
      </c>
      <c r="O1298" s="21">
        <f t="shared" si="1144"/>
        <v>0.125041534971747</v>
      </c>
      <c r="P1298" s="43">
        <f t="shared" si="1138"/>
        <v>1.18500577412549E-2</v>
      </c>
      <c r="Q1298" s="141">
        <f t="shared" si="1145"/>
        <v>150</v>
      </c>
      <c r="R1298" s="43">
        <f t="shared" si="1146"/>
        <v>0.8970408980620983</v>
      </c>
      <c r="S1298" s="11">
        <f t="shared" si="1147"/>
        <v>54</v>
      </c>
    </row>
    <row r="1299" spans="2:19" x14ac:dyDescent="0.25">
      <c r="B1299" s="16">
        <v>5</v>
      </c>
      <c r="C1299" s="11" t="s">
        <v>17</v>
      </c>
      <c r="D1299" s="139"/>
      <c r="E1299" s="10">
        <f t="shared" si="1139"/>
        <v>0</v>
      </c>
      <c r="F1299" s="134">
        <f t="shared" si="1140"/>
        <v>4.4953534263209305E-3</v>
      </c>
      <c r="G1299" s="8">
        <f>IFERROR(VLOOKUP(B1299,EFA!$AC$2:$AD$7,2,0),EFA!$AD$8)</f>
        <v>1.0319245803723991</v>
      </c>
      <c r="H1299" s="24">
        <f>LGD!$D$8</f>
        <v>4.6364209605119888E-2</v>
      </c>
      <c r="I1299" s="10">
        <f t="shared" si="1141"/>
        <v>0</v>
      </c>
      <c r="J1299" s="41">
        <f t="shared" si="1142"/>
        <v>0.57133732605149445</v>
      </c>
      <c r="K1299" s="274">
        <f t="shared" si="1143"/>
        <v>0</v>
      </c>
      <c r="M1299" s="11">
        <v>204</v>
      </c>
      <c r="N1299" s="11">
        <v>1</v>
      </c>
      <c r="O1299" s="21">
        <f t="shared" si="1144"/>
        <v>0.125041534971747</v>
      </c>
      <c r="P1299" s="43">
        <f t="shared" si="1138"/>
        <v>1.18500577412549E-2</v>
      </c>
      <c r="Q1299" s="141">
        <f t="shared" si="1145"/>
        <v>150</v>
      </c>
      <c r="R1299" s="43">
        <f t="shared" si="1146"/>
        <v>0.8970408980620983</v>
      </c>
      <c r="S1299" s="11">
        <f t="shared" si="1147"/>
        <v>54</v>
      </c>
    </row>
    <row r="1300" spans="2:19" x14ac:dyDescent="0.25">
      <c r="B1300" s="16">
        <v>5</v>
      </c>
      <c r="C1300" s="11" t="s">
        <v>18</v>
      </c>
      <c r="D1300" s="139"/>
      <c r="E1300" s="10" t="e">
        <f t="shared" si="1139"/>
        <v>#N/A</v>
      </c>
      <c r="F1300" s="134">
        <f t="shared" si="1140"/>
        <v>4.4953534263209305E-3</v>
      </c>
      <c r="G1300" s="8">
        <f>IFERROR(VLOOKUP(B1300,EFA!$AC$2:$AD$7,2,0),EFA!$AD$8)</f>
        <v>1.0319245803723991</v>
      </c>
      <c r="H1300" s="24">
        <f>LGD!$D$9</f>
        <v>0.5</v>
      </c>
      <c r="I1300" s="10" t="e">
        <f t="shared" si="1141"/>
        <v>#N/A</v>
      </c>
      <c r="J1300" s="41">
        <f t="shared" si="1142"/>
        <v>0.57133732605149445</v>
      </c>
      <c r="K1300" s="274" t="e">
        <f t="shared" si="1143"/>
        <v>#N/A</v>
      </c>
      <c r="M1300" s="11">
        <v>204</v>
      </c>
      <c r="N1300" s="11">
        <v>1</v>
      </c>
      <c r="O1300" s="21">
        <f t="shared" si="1144"/>
        <v>0.125041534971747</v>
      </c>
      <c r="P1300" s="43">
        <f t="shared" si="1138"/>
        <v>1.18500577412549E-2</v>
      </c>
      <c r="Q1300" s="141">
        <f t="shared" si="1145"/>
        <v>150</v>
      </c>
      <c r="R1300" s="43">
        <f t="shared" si="1146"/>
        <v>0.8970408980620983</v>
      </c>
      <c r="S1300" s="11">
        <f t="shared" si="1147"/>
        <v>54</v>
      </c>
    </row>
    <row r="1301" spans="2:19" x14ac:dyDescent="0.25">
      <c r="B1301" s="16">
        <v>5</v>
      </c>
      <c r="C1301" s="11" t="s">
        <v>19</v>
      </c>
      <c r="D1301" s="139"/>
      <c r="E1301" s="10">
        <f t="shared" si="1139"/>
        <v>0</v>
      </c>
      <c r="F1301" s="134">
        <f t="shared" si="1140"/>
        <v>4.4953534263209305E-3</v>
      </c>
      <c r="G1301" s="8">
        <f>IFERROR(VLOOKUP(B1301,EFA!$AC$2:$AD$7,2,0),EFA!$AD$8)</f>
        <v>1.0319245803723991</v>
      </c>
      <c r="H1301" s="24">
        <f>LGD!$D$10</f>
        <v>0.4</v>
      </c>
      <c r="I1301" s="10">
        <f t="shared" si="1141"/>
        <v>0</v>
      </c>
      <c r="J1301" s="41">
        <f t="shared" si="1142"/>
        <v>0.57133732605149445</v>
      </c>
      <c r="K1301" s="274">
        <f t="shared" si="1143"/>
        <v>0</v>
      </c>
      <c r="M1301" s="11">
        <v>204</v>
      </c>
      <c r="N1301" s="11">
        <v>1</v>
      </c>
      <c r="O1301" s="21">
        <f t="shared" si="1144"/>
        <v>0.125041534971747</v>
      </c>
      <c r="P1301" s="43">
        <f t="shared" si="1138"/>
        <v>1.18500577412549E-2</v>
      </c>
      <c r="Q1301" s="141">
        <f t="shared" si="1145"/>
        <v>150</v>
      </c>
      <c r="R1301" s="43">
        <f t="shared" si="1146"/>
        <v>0.8970408980620983</v>
      </c>
      <c r="S1301" s="11">
        <f t="shared" si="1147"/>
        <v>54</v>
      </c>
    </row>
    <row r="1302" spans="2:19" x14ac:dyDescent="0.25">
      <c r="B1302" s="16">
        <v>5</v>
      </c>
      <c r="C1302" s="11" t="s">
        <v>20</v>
      </c>
      <c r="D1302" s="139"/>
      <c r="E1302" s="10">
        <f t="shared" si="1139"/>
        <v>0</v>
      </c>
      <c r="F1302" s="134">
        <f t="shared" si="1140"/>
        <v>4.4953534263209305E-3</v>
      </c>
      <c r="G1302" s="8">
        <f>IFERROR(VLOOKUP(B1302,EFA!$AC$2:$AD$7,2,0),EFA!$AD$8)</f>
        <v>1.0319245803723991</v>
      </c>
      <c r="H1302" s="24">
        <f>LGD!$D$11</f>
        <v>0.6</v>
      </c>
      <c r="I1302" s="10">
        <f t="shared" si="1141"/>
        <v>0</v>
      </c>
      <c r="J1302" s="41">
        <f t="shared" si="1142"/>
        <v>0.57133732605149445</v>
      </c>
      <c r="K1302" s="274">
        <f t="shared" si="1143"/>
        <v>0</v>
      </c>
      <c r="M1302" s="11">
        <v>204</v>
      </c>
      <c r="N1302" s="11">
        <v>1</v>
      </c>
      <c r="O1302" s="21">
        <f t="shared" si="1144"/>
        <v>0.125041534971747</v>
      </c>
      <c r="P1302" s="43">
        <f t="shared" si="1138"/>
        <v>1.18500577412549E-2</v>
      </c>
      <c r="Q1302" s="141">
        <f t="shared" si="1145"/>
        <v>150</v>
      </c>
      <c r="R1302" s="43">
        <f t="shared" si="1146"/>
        <v>0.8970408980620983</v>
      </c>
      <c r="S1302" s="11">
        <f t="shared" si="1147"/>
        <v>54</v>
      </c>
    </row>
    <row r="1303" spans="2:19" x14ac:dyDescent="0.25">
      <c r="B1303" s="16"/>
      <c r="C1303" s="83"/>
      <c r="D1303" s="84"/>
      <c r="E1303" s="84"/>
      <c r="F1303" s="85"/>
      <c r="G1303" s="86"/>
      <c r="H1303" s="87"/>
      <c r="I1303" s="84"/>
      <c r="J1303" s="88"/>
      <c r="K1303" s="84"/>
      <c r="M1303" s="68"/>
      <c r="N1303" s="68"/>
      <c r="O1303" s="89"/>
      <c r="P1303" s="90"/>
      <c r="Q1303" s="68"/>
      <c r="R1303" s="90"/>
      <c r="S1303" s="68"/>
    </row>
    <row r="1304" spans="2:19" x14ac:dyDescent="0.25">
      <c r="B1304" t="s">
        <v>68</v>
      </c>
      <c r="C1304" s="40" t="s">
        <v>9</v>
      </c>
      <c r="D1304" s="40">
        <v>17</v>
      </c>
      <c r="E1304" s="44" t="s">
        <v>26</v>
      </c>
      <c r="F1304" s="44" t="s">
        <v>39</v>
      </c>
      <c r="G1304" s="44" t="s">
        <v>27</v>
      </c>
      <c r="H1304" s="44" t="s">
        <v>28</v>
      </c>
      <c r="I1304" s="44" t="s">
        <v>29</v>
      </c>
      <c r="J1304" s="44" t="s">
        <v>30</v>
      </c>
      <c r="K1304" s="42" t="s">
        <v>31</v>
      </c>
      <c r="M1304" s="42" t="s">
        <v>32</v>
      </c>
      <c r="N1304" s="42" t="s">
        <v>33</v>
      </c>
      <c r="O1304" s="42" t="s">
        <v>34</v>
      </c>
      <c r="P1304" s="42" t="s">
        <v>35</v>
      </c>
      <c r="Q1304" s="42" t="s">
        <v>36</v>
      </c>
      <c r="R1304" s="42" t="s">
        <v>37</v>
      </c>
      <c r="S1304" s="42" t="s">
        <v>38</v>
      </c>
    </row>
    <row r="1305" spans="2:19" x14ac:dyDescent="0.25">
      <c r="B1305" s="16">
        <v>6</v>
      </c>
      <c r="C1305" s="11" t="s">
        <v>12</v>
      </c>
      <c r="D1305" s="139"/>
      <c r="E1305" s="10">
        <f>D1250*R1305</f>
        <v>0</v>
      </c>
      <c r="F1305" s="134">
        <f>$I$4-$H$4</f>
        <v>0.26248140881722226</v>
      </c>
      <c r="G1305" s="8">
        <f>IFERROR(VLOOKUP(B1305,EFA!$AC$2:$AD$7,2,0),EFA!$AD$8)</f>
        <v>1.0319245803723991</v>
      </c>
      <c r="H1305" s="24">
        <f>LGD!$D$3</f>
        <v>0</v>
      </c>
      <c r="I1305" s="10">
        <f>E1305*F1305*G1305*H1305</f>
        <v>0</v>
      </c>
      <c r="J1305" s="41">
        <f>1/((1+($O$16/12))^(M1305-Q1305))</f>
        <v>0.50450878239263264</v>
      </c>
      <c r="K1305" s="274">
        <f>I1305*J1305</f>
        <v>0</v>
      </c>
      <c r="M1305" s="11">
        <v>204</v>
      </c>
      <c r="N1305" s="11">
        <v>1</v>
      </c>
      <c r="O1305" s="21">
        <f>$O$16</f>
        <v>0.125041534971747</v>
      </c>
      <c r="P1305" s="43">
        <f t="shared" ref="P1305:P1313" si="1148">PMT(O1305/12,M1305,-N1305,0,0)</f>
        <v>1.18500577412549E-2</v>
      </c>
      <c r="Q1305" s="141">
        <f>M1305-S1305</f>
        <v>138</v>
      </c>
      <c r="R1305" s="43">
        <f>PV(O1305/12,Q1305,-P1305,0,0)</f>
        <v>0.86522513503060094</v>
      </c>
      <c r="S1305" s="11">
        <f>12+12+12+12+12+6</f>
        <v>66</v>
      </c>
    </row>
    <row r="1306" spans="2:19" x14ac:dyDescent="0.25">
      <c r="B1306" s="16">
        <v>6</v>
      </c>
      <c r="C1306" s="11" t="s">
        <v>13</v>
      </c>
      <c r="D1306" s="139"/>
      <c r="E1306" s="10">
        <f t="shared" ref="E1306:E1313" si="1149">D1251*R1306</f>
        <v>0</v>
      </c>
      <c r="F1306" s="134">
        <f t="shared" ref="F1306:F1313" si="1150">$I$4-$H$4</f>
        <v>0.26248140881722226</v>
      </c>
      <c r="G1306" s="8">
        <f>IFERROR(VLOOKUP(B1306,EFA!$AC$2:$AD$7,2,0),EFA!$AD$8)</f>
        <v>1.0319245803723991</v>
      </c>
      <c r="H1306" s="24">
        <f>LGD!$D$4</f>
        <v>0.6</v>
      </c>
      <c r="I1306" s="10">
        <f t="shared" ref="I1306:I1313" si="1151">E1306*F1306*G1306*H1306</f>
        <v>0</v>
      </c>
      <c r="J1306" s="41">
        <f t="shared" ref="J1306:J1313" si="1152">1/((1+($O$16/12))^(M1306-Q1306))</f>
        <v>0.50450878239263264</v>
      </c>
      <c r="K1306" s="274">
        <f t="shared" ref="K1306:K1313" si="1153">I1306*J1306</f>
        <v>0</v>
      </c>
      <c r="M1306" s="11">
        <v>204</v>
      </c>
      <c r="N1306" s="11">
        <v>1</v>
      </c>
      <c r="O1306" s="21">
        <f t="shared" ref="O1306:O1313" si="1154">$O$16</f>
        <v>0.125041534971747</v>
      </c>
      <c r="P1306" s="43">
        <f t="shared" si="1148"/>
        <v>1.18500577412549E-2</v>
      </c>
      <c r="Q1306" s="141">
        <f t="shared" ref="Q1306:Q1313" si="1155">M1306-S1306</f>
        <v>138</v>
      </c>
      <c r="R1306" s="43">
        <f t="shared" ref="R1306:R1313" si="1156">PV(O1306/12,Q1306,-P1306,0,0)</f>
        <v>0.86522513503060094</v>
      </c>
      <c r="S1306" s="11">
        <f t="shared" ref="S1306:S1313" si="1157">12+12+12+12+12+6</f>
        <v>66</v>
      </c>
    </row>
    <row r="1307" spans="2:19" x14ac:dyDescent="0.25">
      <c r="B1307" s="16">
        <v>6</v>
      </c>
      <c r="C1307" s="11" t="s">
        <v>14</v>
      </c>
      <c r="D1307" s="139"/>
      <c r="E1307" s="10">
        <f t="shared" si="1149"/>
        <v>0</v>
      </c>
      <c r="F1307" s="134">
        <f t="shared" si="1150"/>
        <v>0.26248140881722226</v>
      </c>
      <c r="G1307" s="8">
        <f>IFERROR(VLOOKUP(B1307,EFA!$AC$2:$AD$7,2,0),EFA!$AD$8)</f>
        <v>1.0319245803723991</v>
      </c>
      <c r="H1307" s="24">
        <f>LGD!$D$5</f>
        <v>0.10763423667737435</v>
      </c>
      <c r="I1307" s="10">
        <f t="shared" si="1151"/>
        <v>0</v>
      </c>
      <c r="J1307" s="41">
        <f t="shared" si="1152"/>
        <v>0.50450878239263264</v>
      </c>
      <c r="K1307" s="274">
        <f t="shared" si="1153"/>
        <v>0</v>
      </c>
      <c r="M1307" s="11">
        <v>204</v>
      </c>
      <c r="N1307" s="11">
        <v>1</v>
      </c>
      <c r="O1307" s="21">
        <f t="shared" si="1154"/>
        <v>0.125041534971747</v>
      </c>
      <c r="P1307" s="43">
        <f t="shared" si="1148"/>
        <v>1.18500577412549E-2</v>
      </c>
      <c r="Q1307" s="141">
        <f t="shared" si="1155"/>
        <v>138</v>
      </c>
      <c r="R1307" s="43">
        <f t="shared" si="1156"/>
        <v>0.86522513503060094</v>
      </c>
      <c r="S1307" s="11">
        <f t="shared" si="1157"/>
        <v>66</v>
      </c>
    </row>
    <row r="1308" spans="2:19" x14ac:dyDescent="0.25">
      <c r="B1308" s="16">
        <v>6</v>
      </c>
      <c r="C1308" s="11" t="s">
        <v>15</v>
      </c>
      <c r="D1308" s="139"/>
      <c r="E1308" s="10">
        <f t="shared" si="1149"/>
        <v>0</v>
      </c>
      <c r="F1308" s="134">
        <f t="shared" si="1150"/>
        <v>0.26248140881722226</v>
      </c>
      <c r="G1308" s="8">
        <f>IFERROR(VLOOKUP(B1308,EFA!$AC$2:$AD$7,2,0),EFA!$AD$8)</f>
        <v>1.0319245803723991</v>
      </c>
      <c r="H1308" s="24">
        <f>LGD!$D$6</f>
        <v>0.31756987991080204</v>
      </c>
      <c r="I1308" s="10">
        <f t="shared" si="1151"/>
        <v>0</v>
      </c>
      <c r="J1308" s="41">
        <f t="shared" si="1152"/>
        <v>0.50450878239263264</v>
      </c>
      <c r="K1308" s="274">
        <f t="shared" si="1153"/>
        <v>0</v>
      </c>
      <c r="M1308" s="11">
        <v>204</v>
      </c>
      <c r="N1308" s="11">
        <v>1</v>
      </c>
      <c r="O1308" s="21">
        <f t="shared" si="1154"/>
        <v>0.125041534971747</v>
      </c>
      <c r="P1308" s="43">
        <f t="shared" si="1148"/>
        <v>1.18500577412549E-2</v>
      </c>
      <c r="Q1308" s="141">
        <f t="shared" si="1155"/>
        <v>138</v>
      </c>
      <c r="R1308" s="43">
        <f t="shared" si="1156"/>
        <v>0.86522513503060094</v>
      </c>
      <c r="S1308" s="11">
        <f t="shared" si="1157"/>
        <v>66</v>
      </c>
    </row>
    <row r="1309" spans="2:19" x14ac:dyDescent="0.25">
      <c r="B1309" s="16">
        <v>6</v>
      </c>
      <c r="C1309" s="11" t="s">
        <v>16</v>
      </c>
      <c r="D1309" s="139"/>
      <c r="E1309" s="10">
        <f t="shared" si="1149"/>
        <v>0</v>
      </c>
      <c r="F1309" s="134">
        <f t="shared" si="1150"/>
        <v>0.26248140881722226</v>
      </c>
      <c r="G1309" s="8">
        <f>IFERROR(VLOOKUP(B1309,EFA!$AC$2:$AD$7,2,0),EFA!$AD$8)</f>
        <v>1.0319245803723991</v>
      </c>
      <c r="H1309" s="24">
        <f>LGD!$D$7</f>
        <v>0.35327139683478781</v>
      </c>
      <c r="I1309" s="10">
        <f t="shared" si="1151"/>
        <v>0</v>
      </c>
      <c r="J1309" s="41">
        <f t="shared" si="1152"/>
        <v>0.50450878239263264</v>
      </c>
      <c r="K1309" s="274">
        <f t="shared" si="1153"/>
        <v>0</v>
      </c>
      <c r="M1309" s="11">
        <v>204</v>
      </c>
      <c r="N1309" s="11">
        <v>1</v>
      </c>
      <c r="O1309" s="21">
        <f t="shared" si="1154"/>
        <v>0.125041534971747</v>
      </c>
      <c r="P1309" s="43">
        <f t="shared" si="1148"/>
        <v>1.18500577412549E-2</v>
      </c>
      <c r="Q1309" s="141">
        <f t="shared" si="1155"/>
        <v>138</v>
      </c>
      <c r="R1309" s="43">
        <f t="shared" si="1156"/>
        <v>0.86522513503060094</v>
      </c>
      <c r="S1309" s="11">
        <f t="shared" si="1157"/>
        <v>66</v>
      </c>
    </row>
    <row r="1310" spans="2:19" x14ac:dyDescent="0.25">
      <c r="B1310" s="16">
        <v>6</v>
      </c>
      <c r="C1310" s="11" t="s">
        <v>17</v>
      </c>
      <c r="D1310" s="139"/>
      <c r="E1310" s="10">
        <f t="shared" si="1149"/>
        <v>0</v>
      </c>
      <c r="F1310" s="134">
        <f t="shared" si="1150"/>
        <v>0.26248140881722226</v>
      </c>
      <c r="G1310" s="8">
        <f>IFERROR(VLOOKUP(B1310,EFA!$AC$2:$AD$7,2,0),EFA!$AD$8)</f>
        <v>1.0319245803723991</v>
      </c>
      <c r="H1310" s="24">
        <f>LGD!$D$8</f>
        <v>4.6364209605119888E-2</v>
      </c>
      <c r="I1310" s="10">
        <f t="shared" si="1151"/>
        <v>0</v>
      </c>
      <c r="J1310" s="41">
        <f t="shared" si="1152"/>
        <v>0.50450878239263264</v>
      </c>
      <c r="K1310" s="274">
        <f t="shared" si="1153"/>
        <v>0</v>
      </c>
      <c r="M1310" s="11">
        <v>204</v>
      </c>
      <c r="N1310" s="11">
        <v>1</v>
      </c>
      <c r="O1310" s="21">
        <f t="shared" si="1154"/>
        <v>0.125041534971747</v>
      </c>
      <c r="P1310" s="43">
        <f t="shared" si="1148"/>
        <v>1.18500577412549E-2</v>
      </c>
      <c r="Q1310" s="141">
        <f t="shared" si="1155"/>
        <v>138</v>
      </c>
      <c r="R1310" s="43">
        <f t="shared" si="1156"/>
        <v>0.86522513503060094</v>
      </c>
      <c r="S1310" s="11">
        <f t="shared" si="1157"/>
        <v>66</v>
      </c>
    </row>
    <row r="1311" spans="2:19" x14ac:dyDescent="0.25">
      <c r="B1311" s="16">
        <v>6</v>
      </c>
      <c r="C1311" s="11" t="s">
        <v>18</v>
      </c>
      <c r="D1311" s="139"/>
      <c r="E1311" s="10" t="e">
        <f t="shared" si="1149"/>
        <v>#N/A</v>
      </c>
      <c r="F1311" s="134">
        <f t="shared" si="1150"/>
        <v>0.26248140881722226</v>
      </c>
      <c r="G1311" s="8">
        <f>IFERROR(VLOOKUP(B1311,EFA!$AC$2:$AD$7,2,0),EFA!$AD$8)</f>
        <v>1.0319245803723991</v>
      </c>
      <c r="H1311" s="24">
        <f>LGD!$D$9</f>
        <v>0.5</v>
      </c>
      <c r="I1311" s="10" t="e">
        <f t="shared" si="1151"/>
        <v>#N/A</v>
      </c>
      <c r="J1311" s="41">
        <f t="shared" si="1152"/>
        <v>0.50450878239263264</v>
      </c>
      <c r="K1311" s="274" t="e">
        <f t="shared" si="1153"/>
        <v>#N/A</v>
      </c>
      <c r="M1311" s="11">
        <v>204</v>
      </c>
      <c r="N1311" s="11">
        <v>1</v>
      </c>
      <c r="O1311" s="21">
        <f t="shared" si="1154"/>
        <v>0.125041534971747</v>
      </c>
      <c r="P1311" s="43">
        <f t="shared" si="1148"/>
        <v>1.18500577412549E-2</v>
      </c>
      <c r="Q1311" s="141">
        <f t="shared" si="1155"/>
        <v>138</v>
      </c>
      <c r="R1311" s="43">
        <f t="shared" si="1156"/>
        <v>0.86522513503060094</v>
      </c>
      <c r="S1311" s="11">
        <f t="shared" si="1157"/>
        <v>66</v>
      </c>
    </row>
    <row r="1312" spans="2:19" x14ac:dyDescent="0.25">
      <c r="B1312" s="16">
        <v>6</v>
      </c>
      <c r="C1312" s="11" t="s">
        <v>19</v>
      </c>
      <c r="D1312" s="139"/>
      <c r="E1312" s="10">
        <f t="shared" si="1149"/>
        <v>0</v>
      </c>
      <c r="F1312" s="134">
        <f t="shared" si="1150"/>
        <v>0.26248140881722226</v>
      </c>
      <c r="G1312" s="8">
        <f>IFERROR(VLOOKUP(B1312,EFA!$AC$2:$AD$7,2,0),EFA!$AD$8)</f>
        <v>1.0319245803723991</v>
      </c>
      <c r="H1312" s="24">
        <f>LGD!$D$10</f>
        <v>0.4</v>
      </c>
      <c r="I1312" s="10">
        <f t="shared" si="1151"/>
        <v>0</v>
      </c>
      <c r="J1312" s="41">
        <f t="shared" si="1152"/>
        <v>0.50450878239263264</v>
      </c>
      <c r="K1312" s="274">
        <f t="shared" si="1153"/>
        <v>0</v>
      </c>
      <c r="M1312" s="11">
        <v>204</v>
      </c>
      <c r="N1312" s="11">
        <v>1</v>
      </c>
      <c r="O1312" s="21">
        <f t="shared" si="1154"/>
        <v>0.125041534971747</v>
      </c>
      <c r="P1312" s="43">
        <f t="shared" si="1148"/>
        <v>1.18500577412549E-2</v>
      </c>
      <c r="Q1312" s="141">
        <f t="shared" si="1155"/>
        <v>138</v>
      </c>
      <c r="R1312" s="43">
        <f t="shared" si="1156"/>
        <v>0.86522513503060094</v>
      </c>
      <c r="S1312" s="11">
        <f t="shared" si="1157"/>
        <v>66</v>
      </c>
    </row>
    <row r="1313" spans="2:19" x14ac:dyDescent="0.25">
      <c r="B1313" s="16">
        <v>6</v>
      </c>
      <c r="C1313" s="11" t="s">
        <v>20</v>
      </c>
      <c r="D1313" s="139"/>
      <c r="E1313" s="10">
        <f t="shared" si="1149"/>
        <v>0</v>
      </c>
      <c r="F1313" s="134">
        <f t="shared" si="1150"/>
        <v>0.26248140881722226</v>
      </c>
      <c r="G1313" s="8">
        <f>IFERROR(VLOOKUP(B1313,EFA!$AC$2:$AD$7,2,0),EFA!$AD$8)</f>
        <v>1.0319245803723991</v>
      </c>
      <c r="H1313" s="24">
        <f>LGD!$D$11</f>
        <v>0.6</v>
      </c>
      <c r="I1313" s="10">
        <f t="shared" si="1151"/>
        <v>0</v>
      </c>
      <c r="J1313" s="41">
        <f t="shared" si="1152"/>
        <v>0.50450878239263264</v>
      </c>
      <c r="K1313" s="274">
        <f t="shared" si="1153"/>
        <v>0</v>
      </c>
      <c r="M1313" s="11">
        <v>204</v>
      </c>
      <c r="N1313" s="11">
        <v>1</v>
      </c>
      <c r="O1313" s="21">
        <f t="shared" si="1154"/>
        <v>0.125041534971747</v>
      </c>
      <c r="P1313" s="43">
        <f t="shared" si="1148"/>
        <v>1.18500577412549E-2</v>
      </c>
      <c r="Q1313" s="141">
        <f t="shared" si="1155"/>
        <v>138</v>
      </c>
      <c r="R1313" s="43">
        <f t="shared" si="1156"/>
        <v>0.86522513503060094</v>
      </c>
      <c r="S1313" s="11">
        <f t="shared" si="1157"/>
        <v>66</v>
      </c>
    </row>
    <row r="1314" spans="2:19" x14ac:dyDescent="0.25">
      <c r="B1314" s="16"/>
      <c r="C1314" s="68"/>
      <c r="D1314" s="115"/>
      <c r="E1314" s="115"/>
      <c r="F1314" s="89"/>
      <c r="G1314" s="112"/>
      <c r="H1314" s="116"/>
      <c r="I1314" s="115"/>
      <c r="J1314" s="117"/>
      <c r="K1314" s="115"/>
    </row>
    <row r="1315" spans="2:19" x14ac:dyDescent="0.25">
      <c r="B1315" t="s">
        <v>68</v>
      </c>
      <c r="C1315" s="40" t="s">
        <v>9</v>
      </c>
      <c r="D1315" s="40">
        <v>17</v>
      </c>
      <c r="E1315" s="44" t="s">
        <v>26</v>
      </c>
      <c r="F1315" s="44" t="s">
        <v>39</v>
      </c>
      <c r="G1315" s="44" t="s">
        <v>27</v>
      </c>
      <c r="H1315" s="44" t="s">
        <v>28</v>
      </c>
      <c r="I1315" s="44" t="s">
        <v>29</v>
      </c>
      <c r="J1315" s="44" t="s">
        <v>30</v>
      </c>
      <c r="K1315" s="42" t="s">
        <v>31</v>
      </c>
      <c r="M1315" s="42" t="s">
        <v>32</v>
      </c>
      <c r="N1315" s="42" t="s">
        <v>33</v>
      </c>
      <c r="O1315" s="42" t="s">
        <v>34</v>
      </c>
      <c r="P1315" s="42" t="s">
        <v>35</v>
      </c>
      <c r="Q1315" s="42" t="s">
        <v>36</v>
      </c>
      <c r="R1315" s="42" t="s">
        <v>37</v>
      </c>
      <c r="S1315" s="42" t="s">
        <v>38</v>
      </c>
    </row>
    <row r="1316" spans="2:19" x14ac:dyDescent="0.25">
      <c r="B1316" s="16">
        <v>7</v>
      </c>
      <c r="C1316" s="11" t="s">
        <v>12</v>
      </c>
      <c r="D1316" s="139"/>
      <c r="E1316" s="10">
        <f t="shared" ref="E1316:E1324" si="1158">D1250*R1316</f>
        <v>0</v>
      </c>
      <c r="F1316" s="134">
        <f>$J$4-$I$4</f>
        <v>4.8398060417940481E-2</v>
      </c>
      <c r="G1316" s="8">
        <f>IFERROR(VLOOKUP(B1316,EFA!$AC$2:$AD$7,2,0),EFA!$AD$8)</f>
        <v>1.0319245803723991</v>
      </c>
      <c r="H1316" s="24">
        <f>LGD!$D$3</f>
        <v>0</v>
      </c>
      <c r="I1316" s="10">
        <f>E1316*F1316*G1316*H1316</f>
        <v>0</v>
      </c>
      <c r="J1316" s="41">
        <f>1/((1+($O$16/12))^(M1316-Q1316))</f>
        <v>0.44549708185590559</v>
      </c>
      <c r="K1316" s="274">
        <f>I1316*J1316</f>
        <v>0</v>
      </c>
      <c r="M1316" s="11">
        <v>204</v>
      </c>
      <c r="N1316" s="11">
        <v>1</v>
      </c>
      <c r="O1316" s="21">
        <f>$O$16</f>
        <v>0.125041534971747</v>
      </c>
      <c r="P1316" s="43">
        <f t="shared" ref="P1316:P1324" si="1159">PMT(O1316/12,M1316,-N1316,0,0)</f>
        <v>1.18500577412549E-2</v>
      </c>
      <c r="Q1316" s="141">
        <f>M1316-S1316</f>
        <v>126</v>
      </c>
      <c r="R1316" s="43">
        <f>PV(O1316/12,Q1316,-P1316,0,0)</f>
        <v>0.82919497339397563</v>
      </c>
      <c r="S1316" s="11">
        <v>78</v>
      </c>
    </row>
    <row r="1317" spans="2:19" x14ac:dyDescent="0.25">
      <c r="B1317" s="16">
        <v>7</v>
      </c>
      <c r="C1317" s="11" t="s">
        <v>13</v>
      </c>
      <c r="D1317" s="139"/>
      <c r="E1317" s="10">
        <f t="shared" si="1158"/>
        <v>0</v>
      </c>
      <c r="F1317" s="134">
        <f t="shared" ref="F1317:F1324" si="1160">$J$4-$I$4</f>
        <v>4.8398060417940481E-2</v>
      </c>
      <c r="G1317" s="8">
        <f>IFERROR(VLOOKUP(B1317,EFA!$AC$2:$AD$7,2,0),EFA!$AD$8)</f>
        <v>1.0319245803723991</v>
      </c>
      <c r="H1317" s="24">
        <f>LGD!$D$4</f>
        <v>0.6</v>
      </c>
      <c r="I1317" s="10">
        <f t="shared" ref="I1317:I1324" si="1161">E1317*F1317*G1317*H1317</f>
        <v>0</v>
      </c>
      <c r="J1317" s="41">
        <f t="shared" ref="J1317:J1324" si="1162">1/((1+($O$16/12))^(M1317-Q1317))</f>
        <v>0.44549708185590559</v>
      </c>
      <c r="K1317" s="274">
        <f t="shared" ref="K1317:K1324" si="1163">I1317*J1317</f>
        <v>0</v>
      </c>
      <c r="M1317" s="11">
        <v>204</v>
      </c>
      <c r="N1317" s="11">
        <v>1</v>
      </c>
      <c r="O1317" s="21">
        <f t="shared" ref="O1317:O1324" si="1164">$O$16</f>
        <v>0.125041534971747</v>
      </c>
      <c r="P1317" s="43">
        <f t="shared" si="1159"/>
        <v>1.18500577412549E-2</v>
      </c>
      <c r="Q1317" s="141">
        <f t="shared" ref="Q1317:Q1324" si="1165">M1317-S1317</f>
        <v>126</v>
      </c>
      <c r="R1317" s="43">
        <f t="shared" ref="R1317:R1324" si="1166">PV(O1317/12,Q1317,-P1317,0,0)</f>
        <v>0.82919497339397563</v>
      </c>
      <c r="S1317" s="11">
        <v>78</v>
      </c>
    </row>
    <row r="1318" spans="2:19" x14ac:dyDescent="0.25">
      <c r="B1318" s="16">
        <v>7</v>
      </c>
      <c r="C1318" s="11" t="s">
        <v>14</v>
      </c>
      <c r="D1318" s="139"/>
      <c r="E1318" s="10">
        <f t="shared" si="1158"/>
        <v>0</v>
      </c>
      <c r="F1318" s="134">
        <f t="shared" si="1160"/>
        <v>4.8398060417940481E-2</v>
      </c>
      <c r="G1318" s="8">
        <f>IFERROR(VLOOKUP(B1318,EFA!$AC$2:$AD$7,2,0),EFA!$AD$8)</f>
        <v>1.0319245803723991</v>
      </c>
      <c r="H1318" s="24">
        <f>LGD!$D$5</f>
        <v>0.10763423667737435</v>
      </c>
      <c r="I1318" s="10">
        <f t="shared" si="1161"/>
        <v>0</v>
      </c>
      <c r="J1318" s="41">
        <f t="shared" si="1162"/>
        <v>0.44549708185590559</v>
      </c>
      <c r="K1318" s="274">
        <f t="shared" si="1163"/>
        <v>0</v>
      </c>
      <c r="M1318" s="11">
        <v>204</v>
      </c>
      <c r="N1318" s="11">
        <v>1</v>
      </c>
      <c r="O1318" s="21">
        <f t="shared" si="1164"/>
        <v>0.125041534971747</v>
      </c>
      <c r="P1318" s="43">
        <f t="shared" si="1159"/>
        <v>1.18500577412549E-2</v>
      </c>
      <c r="Q1318" s="141">
        <f t="shared" si="1165"/>
        <v>126</v>
      </c>
      <c r="R1318" s="43">
        <f t="shared" si="1166"/>
        <v>0.82919497339397563</v>
      </c>
      <c r="S1318" s="11">
        <v>78</v>
      </c>
    </row>
    <row r="1319" spans="2:19" x14ac:dyDescent="0.25">
      <c r="B1319" s="16">
        <v>7</v>
      </c>
      <c r="C1319" s="11" t="s">
        <v>15</v>
      </c>
      <c r="D1319" s="139"/>
      <c r="E1319" s="10">
        <f t="shared" si="1158"/>
        <v>0</v>
      </c>
      <c r="F1319" s="134">
        <f t="shared" si="1160"/>
        <v>4.8398060417940481E-2</v>
      </c>
      <c r="G1319" s="8">
        <f>IFERROR(VLOOKUP(B1319,EFA!$AC$2:$AD$7,2,0),EFA!$AD$8)</f>
        <v>1.0319245803723991</v>
      </c>
      <c r="H1319" s="24">
        <f>LGD!$D$6</f>
        <v>0.31756987991080204</v>
      </c>
      <c r="I1319" s="10">
        <f t="shared" si="1161"/>
        <v>0</v>
      </c>
      <c r="J1319" s="41">
        <f t="shared" si="1162"/>
        <v>0.44549708185590559</v>
      </c>
      <c r="K1319" s="274">
        <f t="shared" si="1163"/>
        <v>0</v>
      </c>
      <c r="M1319" s="11">
        <v>204</v>
      </c>
      <c r="N1319" s="11">
        <v>1</v>
      </c>
      <c r="O1319" s="21">
        <f t="shared" si="1164"/>
        <v>0.125041534971747</v>
      </c>
      <c r="P1319" s="43">
        <f t="shared" si="1159"/>
        <v>1.18500577412549E-2</v>
      </c>
      <c r="Q1319" s="141">
        <f t="shared" si="1165"/>
        <v>126</v>
      </c>
      <c r="R1319" s="43">
        <f t="shared" si="1166"/>
        <v>0.82919497339397563</v>
      </c>
      <c r="S1319" s="11">
        <v>78</v>
      </c>
    </row>
    <row r="1320" spans="2:19" x14ac:dyDescent="0.25">
      <c r="B1320" s="16">
        <v>7</v>
      </c>
      <c r="C1320" s="11" t="s">
        <v>16</v>
      </c>
      <c r="D1320" s="139"/>
      <c r="E1320" s="10">
        <f t="shared" si="1158"/>
        <v>0</v>
      </c>
      <c r="F1320" s="134">
        <f t="shared" si="1160"/>
        <v>4.8398060417940481E-2</v>
      </c>
      <c r="G1320" s="8">
        <f>IFERROR(VLOOKUP(B1320,EFA!$AC$2:$AD$7,2,0),EFA!$AD$8)</f>
        <v>1.0319245803723991</v>
      </c>
      <c r="H1320" s="24">
        <f>LGD!$D$7</f>
        <v>0.35327139683478781</v>
      </c>
      <c r="I1320" s="10">
        <f t="shared" si="1161"/>
        <v>0</v>
      </c>
      <c r="J1320" s="41">
        <f t="shared" si="1162"/>
        <v>0.44549708185590559</v>
      </c>
      <c r="K1320" s="274">
        <f t="shared" si="1163"/>
        <v>0</v>
      </c>
      <c r="M1320" s="11">
        <v>204</v>
      </c>
      <c r="N1320" s="11">
        <v>1</v>
      </c>
      <c r="O1320" s="21">
        <f t="shared" si="1164"/>
        <v>0.125041534971747</v>
      </c>
      <c r="P1320" s="43">
        <f t="shared" si="1159"/>
        <v>1.18500577412549E-2</v>
      </c>
      <c r="Q1320" s="141">
        <f t="shared" si="1165"/>
        <v>126</v>
      </c>
      <c r="R1320" s="43">
        <f t="shared" si="1166"/>
        <v>0.82919497339397563</v>
      </c>
      <c r="S1320" s="11">
        <v>78</v>
      </c>
    </row>
    <row r="1321" spans="2:19" x14ac:dyDescent="0.25">
      <c r="B1321" s="16">
        <v>7</v>
      </c>
      <c r="C1321" s="11" t="s">
        <v>17</v>
      </c>
      <c r="D1321" s="139"/>
      <c r="E1321" s="10">
        <f t="shared" si="1158"/>
        <v>0</v>
      </c>
      <c r="F1321" s="134">
        <f t="shared" si="1160"/>
        <v>4.8398060417940481E-2</v>
      </c>
      <c r="G1321" s="8">
        <f>IFERROR(VLOOKUP(B1321,EFA!$AC$2:$AD$7,2,0),EFA!$AD$8)</f>
        <v>1.0319245803723991</v>
      </c>
      <c r="H1321" s="24">
        <f>LGD!$D$8</f>
        <v>4.6364209605119888E-2</v>
      </c>
      <c r="I1321" s="10">
        <f t="shared" si="1161"/>
        <v>0</v>
      </c>
      <c r="J1321" s="41">
        <f t="shared" si="1162"/>
        <v>0.44549708185590559</v>
      </c>
      <c r="K1321" s="274">
        <f t="shared" si="1163"/>
        <v>0</v>
      </c>
      <c r="M1321" s="11">
        <v>204</v>
      </c>
      <c r="N1321" s="11">
        <v>1</v>
      </c>
      <c r="O1321" s="21">
        <f t="shared" si="1164"/>
        <v>0.125041534971747</v>
      </c>
      <c r="P1321" s="43">
        <f t="shared" si="1159"/>
        <v>1.18500577412549E-2</v>
      </c>
      <c r="Q1321" s="141">
        <f t="shared" si="1165"/>
        <v>126</v>
      </c>
      <c r="R1321" s="43">
        <f t="shared" si="1166"/>
        <v>0.82919497339397563</v>
      </c>
      <c r="S1321" s="11">
        <v>78</v>
      </c>
    </row>
    <row r="1322" spans="2:19" x14ac:dyDescent="0.25">
      <c r="B1322" s="16">
        <v>7</v>
      </c>
      <c r="C1322" s="11" t="s">
        <v>18</v>
      </c>
      <c r="D1322" s="139"/>
      <c r="E1322" s="10" t="e">
        <f t="shared" si="1158"/>
        <v>#N/A</v>
      </c>
      <c r="F1322" s="134">
        <f t="shared" si="1160"/>
        <v>4.8398060417940481E-2</v>
      </c>
      <c r="G1322" s="8">
        <f>IFERROR(VLOOKUP(B1322,EFA!$AC$2:$AD$7,2,0),EFA!$AD$8)</f>
        <v>1.0319245803723991</v>
      </c>
      <c r="H1322" s="24">
        <f>LGD!$D$9</f>
        <v>0.5</v>
      </c>
      <c r="I1322" s="10" t="e">
        <f t="shared" si="1161"/>
        <v>#N/A</v>
      </c>
      <c r="J1322" s="41">
        <f t="shared" si="1162"/>
        <v>0.44549708185590559</v>
      </c>
      <c r="K1322" s="274" t="e">
        <f t="shared" si="1163"/>
        <v>#N/A</v>
      </c>
      <c r="M1322" s="11">
        <v>204</v>
      </c>
      <c r="N1322" s="11">
        <v>1</v>
      </c>
      <c r="O1322" s="21">
        <f t="shared" si="1164"/>
        <v>0.125041534971747</v>
      </c>
      <c r="P1322" s="43">
        <f t="shared" si="1159"/>
        <v>1.18500577412549E-2</v>
      </c>
      <c r="Q1322" s="141">
        <f t="shared" si="1165"/>
        <v>126</v>
      </c>
      <c r="R1322" s="43">
        <f t="shared" si="1166"/>
        <v>0.82919497339397563</v>
      </c>
      <c r="S1322" s="11">
        <v>78</v>
      </c>
    </row>
    <row r="1323" spans="2:19" x14ac:dyDescent="0.25">
      <c r="B1323" s="16">
        <v>7</v>
      </c>
      <c r="C1323" s="11" t="s">
        <v>19</v>
      </c>
      <c r="D1323" s="139"/>
      <c r="E1323" s="10">
        <f t="shared" si="1158"/>
        <v>0</v>
      </c>
      <c r="F1323" s="134">
        <f t="shared" si="1160"/>
        <v>4.8398060417940481E-2</v>
      </c>
      <c r="G1323" s="8">
        <f>IFERROR(VLOOKUP(B1323,EFA!$AC$2:$AD$7,2,0),EFA!$AD$8)</f>
        <v>1.0319245803723991</v>
      </c>
      <c r="H1323" s="24">
        <f>LGD!$D$10</f>
        <v>0.4</v>
      </c>
      <c r="I1323" s="10">
        <f t="shared" si="1161"/>
        <v>0</v>
      </c>
      <c r="J1323" s="41">
        <f t="shared" si="1162"/>
        <v>0.44549708185590559</v>
      </c>
      <c r="K1323" s="274">
        <f t="shared" si="1163"/>
        <v>0</v>
      </c>
      <c r="M1323" s="11">
        <v>204</v>
      </c>
      <c r="N1323" s="11">
        <v>1</v>
      </c>
      <c r="O1323" s="21">
        <f t="shared" si="1164"/>
        <v>0.125041534971747</v>
      </c>
      <c r="P1323" s="43">
        <f t="shared" si="1159"/>
        <v>1.18500577412549E-2</v>
      </c>
      <c r="Q1323" s="141">
        <f t="shared" si="1165"/>
        <v>126</v>
      </c>
      <c r="R1323" s="43">
        <f t="shared" si="1166"/>
        <v>0.82919497339397563</v>
      </c>
      <c r="S1323" s="11">
        <v>78</v>
      </c>
    </row>
    <row r="1324" spans="2:19" x14ac:dyDescent="0.25">
      <c r="B1324" s="16">
        <v>7</v>
      </c>
      <c r="C1324" s="11" t="s">
        <v>20</v>
      </c>
      <c r="D1324" s="139"/>
      <c r="E1324" s="10">
        <f t="shared" si="1158"/>
        <v>0</v>
      </c>
      <c r="F1324" s="134">
        <f t="shared" si="1160"/>
        <v>4.8398060417940481E-2</v>
      </c>
      <c r="G1324" s="8">
        <f>IFERROR(VLOOKUP(B1324,EFA!$AC$2:$AD$7,2,0),EFA!$AD$8)</f>
        <v>1.0319245803723991</v>
      </c>
      <c r="H1324" s="24">
        <f>LGD!$D$11</f>
        <v>0.6</v>
      </c>
      <c r="I1324" s="10">
        <f t="shared" si="1161"/>
        <v>0</v>
      </c>
      <c r="J1324" s="41">
        <f t="shared" si="1162"/>
        <v>0.44549708185590559</v>
      </c>
      <c r="K1324" s="274">
        <f t="shared" si="1163"/>
        <v>0</v>
      </c>
      <c r="M1324" s="11">
        <v>204</v>
      </c>
      <c r="N1324" s="11">
        <v>1</v>
      </c>
      <c r="O1324" s="21">
        <f t="shared" si="1164"/>
        <v>0.125041534971747</v>
      </c>
      <c r="P1324" s="43">
        <f t="shared" si="1159"/>
        <v>1.18500577412549E-2</v>
      </c>
      <c r="Q1324" s="141">
        <f t="shared" si="1165"/>
        <v>126</v>
      </c>
      <c r="R1324" s="43">
        <f t="shared" si="1166"/>
        <v>0.82919497339397563</v>
      </c>
      <c r="S1324" s="11">
        <v>78</v>
      </c>
    </row>
    <row r="1325" spans="2:19" x14ac:dyDescent="0.25">
      <c r="B1325" s="16"/>
      <c r="C1325" s="68"/>
      <c r="D1325" s="115"/>
      <c r="E1325" s="115"/>
      <c r="F1325" s="89"/>
      <c r="G1325" s="112"/>
      <c r="H1325" s="116"/>
      <c r="I1325" s="115"/>
      <c r="J1325" s="117"/>
      <c r="K1325" s="115"/>
    </row>
    <row r="1326" spans="2:19" x14ac:dyDescent="0.25">
      <c r="B1326" t="s">
        <v>68</v>
      </c>
      <c r="C1326" s="40" t="s">
        <v>9</v>
      </c>
      <c r="D1326" s="40">
        <v>17</v>
      </c>
      <c r="E1326" s="44" t="s">
        <v>26</v>
      </c>
      <c r="F1326" s="44" t="s">
        <v>39</v>
      </c>
      <c r="G1326" s="44" t="s">
        <v>27</v>
      </c>
      <c r="H1326" s="44" t="s">
        <v>28</v>
      </c>
      <c r="I1326" s="44" t="s">
        <v>29</v>
      </c>
      <c r="J1326" s="44" t="s">
        <v>30</v>
      </c>
      <c r="K1326" s="42" t="s">
        <v>31</v>
      </c>
      <c r="M1326" s="42" t="s">
        <v>32</v>
      </c>
      <c r="N1326" s="42" t="s">
        <v>33</v>
      </c>
      <c r="O1326" s="42" t="s">
        <v>34</v>
      </c>
      <c r="P1326" s="42" t="s">
        <v>35</v>
      </c>
      <c r="Q1326" s="42" t="s">
        <v>36</v>
      </c>
      <c r="R1326" s="42" t="s">
        <v>37</v>
      </c>
      <c r="S1326" s="42" t="s">
        <v>38</v>
      </c>
    </row>
    <row r="1327" spans="2:19" x14ac:dyDescent="0.25">
      <c r="B1327" s="16">
        <v>8</v>
      </c>
      <c r="C1327" s="11" t="s">
        <v>12</v>
      </c>
      <c r="D1327" s="139"/>
      <c r="E1327" s="10">
        <f t="shared" ref="E1327:E1335" si="1167">D1250*R1327</f>
        <v>0</v>
      </c>
      <c r="F1327" s="134">
        <f>$K$4-$J$4</f>
        <v>4.45445561639084E-2</v>
      </c>
      <c r="G1327" s="8">
        <f>IFERROR(VLOOKUP(B1327,EFA!$AC$2:$AD$7,2,0),EFA!$AD$8)</f>
        <v>1.0319245803723991</v>
      </c>
      <c r="H1327" s="24">
        <f>LGD!$D$3</f>
        <v>0</v>
      </c>
      <c r="I1327" s="10">
        <f>E1327*F1327*G1327*H1327</f>
        <v>0</v>
      </c>
      <c r="J1327" s="41">
        <f>1/((1+($O$16/12))^(M1327-Q1327))</f>
        <v>0.39338789901911059</v>
      </c>
      <c r="K1327" s="274">
        <f>I1327*J1327</f>
        <v>0</v>
      </c>
      <c r="M1327" s="11">
        <v>204</v>
      </c>
      <c r="N1327" s="11">
        <v>1</v>
      </c>
      <c r="O1327" s="21">
        <f>$O$16</f>
        <v>0.125041534971747</v>
      </c>
      <c r="P1327" s="43">
        <f t="shared" ref="P1327:P1335" si="1168">PMT(O1327/12,M1327,-N1327,0,0)</f>
        <v>1.18500577412549E-2</v>
      </c>
      <c r="Q1327" s="141">
        <f>M1327-S1327</f>
        <v>114</v>
      </c>
      <c r="R1327" s="43">
        <f>PV(O1327/12,Q1327,-P1327,0,0)</f>
        <v>0.78839216296707582</v>
      </c>
      <c r="S1327" s="11">
        <v>90</v>
      </c>
    </row>
    <row r="1328" spans="2:19" x14ac:dyDescent="0.25">
      <c r="B1328" s="16">
        <v>8</v>
      </c>
      <c r="C1328" s="11" t="s">
        <v>13</v>
      </c>
      <c r="D1328" s="139"/>
      <c r="E1328" s="10">
        <f t="shared" si="1167"/>
        <v>0</v>
      </c>
      <c r="F1328" s="134">
        <f t="shared" ref="F1328:F1335" si="1169">$K$4-$J$4</f>
        <v>4.45445561639084E-2</v>
      </c>
      <c r="G1328" s="8">
        <f>IFERROR(VLOOKUP(B1328,EFA!$AC$2:$AD$7,2,0),EFA!$AD$8)</f>
        <v>1.0319245803723991</v>
      </c>
      <c r="H1328" s="24">
        <f>LGD!$D$4</f>
        <v>0.6</v>
      </c>
      <c r="I1328" s="10">
        <f t="shared" ref="I1328:I1335" si="1170">E1328*F1328*G1328*H1328</f>
        <v>0</v>
      </c>
      <c r="J1328" s="41">
        <f t="shared" ref="J1328:J1335" si="1171">1/((1+($O$16/12))^(M1328-Q1328))</f>
        <v>0.39338789901911059</v>
      </c>
      <c r="K1328" s="274">
        <f t="shared" ref="K1328:K1335" si="1172">I1328*J1328</f>
        <v>0</v>
      </c>
      <c r="M1328" s="11">
        <v>204</v>
      </c>
      <c r="N1328" s="11">
        <v>1</v>
      </c>
      <c r="O1328" s="21">
        <f t="shared" ref="O1328:O1335" si="1173">$O$16</f>
        <v>0.125041534971747</v>
      </c>
      <c r="P1328" s="43">
        <f t="shared" si="1168"/>
        <v>1.18500577412549E-2</v>
      </c>
      <c r="Q1328" s="141">
        <f t="shared" ref="Q1328:Q1335" si="1174">M1328-S1328</f>
        <v>114</v>
      </c>
      <c r="R1328" s="43">
        <f t="shared" ref="R1328:R1335" si="1175">PV(O1328/12,Q1328,-P1328,0,0)</f>
        <v>0.78839216296707582</v>
      </c>
      <c r="S1328" s="11">
        <v>90</v>
      </c>
    </row>
    <row r="1329" spans="2:19" x14ac:dyDescent="0.25">
      <c r="B1329" s="16">
        <v>8</v>
      </c>
      <c r="C1329" s="11" t="s">
        <v>14</v>
      </c>
      <c r="D1329" s="139"/>
      <c r="E1329" s="10">
        <f t="shared" si="1167"/>
        <v>0</v>
      </c>
      <c r="F1329" s="134">
        <f t="shared" si="1169"/>
        <v>4.45445561639084E-2</v>
      </c>
      <c r="G1329" s="8">
        <f>IFERROR(VLOOKUP(B1329,EFA!$AC$2:$AD$7,2,0),EFA!$AD$8)</f>
        <v>1.0319245803723991</v>
      </c>
      <c r="H1329" s="24">
        <f>LGD!$D$5</f>
        <v>0.10763423667737435</v>
      </c>
      <c r="I1329" s="10">
        <f t="shared" si="1170"/>
        <v>0</v>
      </c>
      <c r="J1329" s="41">
        <f t="shared" si="1171"/>
        <v>0.39338789901911059</v>
      </c>
      <c r="K1329" s="274">
        <f t="shared" si="1172"/>
        <v>0</v>
      </c>
      <c r="M1329" s="11">
        <v>204</v>
      </c>
      <c r="N1329" s="11">
        <v>1</v>
      </c>
      <c r="O1329" s="21">
        <f t="shared" si="1173"/>
        <v>0.125041534971747</v>
      </c>
      <c r="P1329" s="43">
        <f t="shared" si="1168"/>
        <v>1.18500577412549E-2</v>
      </c>
      <c r="Q1329" s="141">
        <f t="shared" si="1174"/>
        <v>114</v>
      </c>
      <c r="R1329" s="43">
        <f t="shared" si="1175"/>
        <v>0.78839216296707582</v>
      </c>
      <c r="S1329" s="11">
        <v>90</v>
      </c>
    </row>
    <row r="1330" spans="2:19" x14ac:dyDescent="0.25">
      <c r="B1330" s="16">
        <v>8</v>
      </c>
      <c r="C1330" s="11" t="s">
        <v>15</v>
      </c>
      <c r="D1330" s="139"/>
      <c r="E1330" s="10">
        <f t="shared" si="1167"/>
        <v>0</v>
      </c>
      <c r="F1330" s="134">
        <f t="shared" si="1169"/>
        <v>4.45445561639084E-2</v>
      </c>
      <c r="G1330" s="8">
        <f>IFERROR(VLOOKUP(B1330,EFA!$AC$2:$AD$7,2,0),EFA!$AD$8)</f>
        <v>1.0319245803723991</v>
      </c>
      <c r="H1330" s="24">
        <f>LGD!$D$6</f>
        <v>0.31756987991080204</v>
      </c>
      <c r="I1330" s="10">
        <f t="shared" si="1170"/>
        <v>0</v>
      </c>
      <c r="J1330" s="41">
        <f t="shared" si="1171"/>
        <v>0.39338789901911059</v>
      </c>
      <c r="K1330" s="274">
        <f t="shared" si="1172"/>
        <v>0</v>
      </c>
      <c r="M1330" s="11">
        <v>204</v>
      </c>
      <c r="N1330" s="11">
        <v>1</v>
      </c>
      <c r="O1330" s="21">
        <f t="shared" si="1173"/>
        <v>0.125041534971747</v>
      </c>
      <c r="P1330" s="43">
        <f t="shared" si="1168"/>
        <v>1.18500577412549E-2</v>
      </c>
      <c r="Q1330" s="141">
        <f t="shared" si="1174"/>
        <v>114</v>
      </c>
      <c r="R1330" s="43">
        <f t="shared" si="1175"/>
        <v>0.78839216296707582</v>
      </c>
      <c r="S1330" s="11">
        <v>90</v>
      </c>
    </row>
    <row r="1331" spans="2:19" x14ac:dyDescent="0.25">
      <c r="B1331" s="16">
        <v>8</v>
      </c>
      <c r="C1331" s="11" t="s">
        <v>16</v>
      </c>
      <c r="D1331" s="139"/>
      <c r="E1331" s="10">
        <f t="shared" si="1167"/>
        <v>0</v>
      </c>
      <c r="F1331" s="134">
        <f t="shared" si="1169"/>
        <v>4.45445561639084E-2</v>
      </c>
      <c r="G1331" s="8">
        <f>IFERROR(VLOOKUP(B1331,EFA!$AC$2:$AD$7,2,0),EFA!$AD$8)</f>
        <v>1.0319245803723991</v>
      </c>
      <c r="H1331" s="24">
        <f>LGD!$D$7</f>
        <v>0.35327139683478781</v>
      </c>
      <c r="I1331" s="10">
        <f t="shared" si="1170"/>
        <v>0</v>
      </c>
      <c r="J1331" s="41">
        <f t="shared" si="1171"/>
        <v>0.39338789901911059</v>
      </c>
      <c r="K1331" s="274">
        <f t="shared" si="1172"/>
        <v>0</v>
      </c>
      <c r="M1331" s="11">
        <v>204</v>
      </c>
      <c r="N1331" s="11">
        <v>1</v>
      </c>
      <c r="O1331" s="21">
        <f t="shared" si="1173"/>
        <v>0.125041534971747</v>
      </c>
      <c r="P1331" s="43">
        <f t="shared" si="1168"/>
        <v>1.18500577412549E-2</v>
      </c>
      <c r="Q1331" s="141">
        <f t="shared" si="1174"/>
        <v>114</v>
      </c>
      <c r="R1331" s="43">
        <f t="shared" si="1175"/>
        <v>0.78839216296707582</v>
      </c>
      <c r="S1331" s="11">
        <v>90</v>
      </c>
    </row>
    <row r="1332" spans="2:19" x14ac:dyDescent="0.25">
      <c r="B1332" s="16">
        <v>8</v>
      </c>
      <c r="C1332" s="11" t="s">
        <v>17</v>
      </c>
      <c r="D1332" s="139"/>
      <c r="E1332" s="10">
        <f t="shared" si="1167"/>
        <v>0</v>
      </c>
      <c r="F1332" s="134">
        <f t="shared" si="1169"/>
        <v>4.45445561639084E-2</v>
      </c>
      <c r="G1332" s="8">
        <f>IFERROR(VLOOKUP(B1332,EFA!$AC$2:$AD$7,2,0),EFA!$AD$8)</f>
        <v>1.0319245803723991</v>
      </c>
      <c r="H1332" s="24">
        <f>LGD!$D$8</f>
        <v>4.6364209605119888E-2</v>
      </c>
      <c r="I1332" s="10">
        <f t="shared" si="1170"/>
        <v>0</v>
      </c>
      <c r="J1332" s="41">
        <f t="shared" si="1171"/>
        <v>0.39338789901911059</v>
      </c>
      <c r="K1332" s="274">
        <f t="shared" si="1172"/>
        <v>0</v>
      </c>
      <c r="M1332" s="11">
        <v>204</v>
      </c>
      <c r="N1332" s="11">
        <v>1</v>
      </c>
      <c r="O1332" s="21">
        <f t="shared" si="1173"/>
        <v>0.125041534971747</v>
      </c>
      <c r="P1332" s="43">
        <f t="shared" si="1168"/>
        <v>1.18500577412549E-2</v>
      </c>
      <c r="Q1332" s="141">
        <f t="shared" si="1174"/>
        <v>114</v>
      </c>
      <c r="R1332" s="43">
        <f t="shared" si="1175"/>
        <v>0.78839216296707582</v>
      </c>
      <c r="S1332" s="11">
        <v>90</v>
      </c>
    </row>
    <row r="1333" spans="2:19" x14ac:dyDescent="0.25">
      <c r="B1333" s="16">
        <v>8</v>
      </c>
      <c r="C1333" s="11" t="s">
        <v>18</v>
      </c>
      <c r="D1333" s="139"/>
      <c r="E1333" s="10" t="e">
        <f t="shared" si="1167"/>
        <v>#N/A</v>
      </c>
      <c r="F1333" s="134">
        <f t="shared" si="1169"/>
        <v>4.45445561639084E-2</v>
      </c>
      <c r="G1333" s="8">
        <f>IFERROR(VLOOKUP(B1333,EFA!$AC$2:$AD$7,2,0),EFA!$AD$8)</f>
        <v>1.0319245803723991</v>
      </c>
      <c r="H1333" s="24">
        <f>LGD!$D$9</f>
        <v>0.5</v>
      </c>
      <c r="I1333" s="10" t="e">
        <f t="shared" si="1170"/>
        <v>#N/A</v>
      </c>
      <c r="J1333" s="41">
        <f t="shared" si="1171"/>
        <v>0.39338789901911059</v>
      </c>
      <c r="K1333" s="274" t="e">
        <f t="shared" si="1172"/>
        <v>#N/A</v>
      </c>
      <c r="M1333" s="11">
        <v>204</v>
      </c>
      <c r="N1333" s="11">
        <v>1</v>
      </c>
      <c r="O1333" s="21">
        <f t="shared" si="1173"/>
        <v>0.125041534971747</v>
      </c>
      <c r="P1333" s="43">
        <f t="shared" si="1168"/>
        <v>1.18500577412549E-2</v>
      </c>
      <c r="Q1333" s="141">
        <f t="shared" si="1174"/>
        <v>114</v>
      </c>
      <c r="R1333" s="43">
        <f t="shared" si="1175"/>
        <v>0.78839216296707582</v>
      </c>
      <c r="S1333" s="11">
        <v>90</v>
      </c>
    </row>
    <row r="1334" spans="2:19" x14ac:dyDescent="0.25">
      <c r="B1334" s="16">
        <v>8</v>
      </c>
      <c r="C1334" s="11" t="s">
        <v>19</v>
      </c>
      <c r="D1334" s="139"/>
      <c r="E1334" s="10">
        <f t="shared" si="1167"/>
        <v>0</v>
      </c>
      <c r="F1334" s="134">
        <f t="shared" si="1169"/>
        <v>4.45445561639084E-2</v>
      </c>
      <c r="G1334" s="8">
        <f>IFERROR(VLOOKUP(B1334,EFA!$AC$2:$AD$7,2,0),EFA!$AD$8)</f>
        <v>1.0319245803723991</v>
      </c>
      <c r="H1334" s="24">
        <f>LGD!$D$10</f>
        <v>0.4</v>
      </c>
      <c r="I1334" s="10">
        <f t="shared" si="1170"/>
        <v>0</v>
      </c>
      <c r="J1334" s="41">
        <f t="shared" si="1171"/>
        <v>0.39338789901911059</v>
      </c>
      <c r="K1334" s="274">
        <f t="shared" si="1172"/>
        <v>0</v>
      </c>
      <c r="M1334" s="11">
        <v>204</v>
      </c>
      <c r="N1334" s="11">
        <v>1</v>
      </c>
      <c r="O1334" s="21">
        <f t="shared" si="1173"/>
        <v>0.125041534971747</v>
      </c>
      <c r="P1334" s="43">
        <f t="shared" si="1168"/>
        <v>1.18500577412549E-2</v>
      </c>
      <c r="Q1334" s="141">
        <f t="shared" si="1174"/>
        <v>114</v>
      </c>
      <c r="R1334" s="43">
        <f t="shared" si="1175"/>
        <v>0.78839216296707582</v>
      </c>
      <c r="S1334" s="11">
        <v>90</v>
      </c>
    </row>
    <row r="1335" spans="2:19" x14ac:dyDescent="0.25">
      <c r="B1335" s="16">
        <v>8</v>
      </c>
      <c r="C1335" s="11" t="s">
        <v>20</v>
      </c>
      <c r="D1335" s="139"/>
      <c r="E1335" s="10">
        <f t="shared" si="1167"/>
        <v>0</v>
      </c>
      <c r="F1335" s="134">
        <f t="shared" si="1169"/>
        <v>4.45445561639084E-2</v>
      </c>
      <c r="G1335" s="8">
        <f>IFERROR(VLOOKUP(B1335,EFA!$AC$2:$AD$7,2,0),EFA!$AD$8)</f>
        <v>1.0319245803723991</v>
      </c>
      <c r="H1335" s="24">
        <f>LGD!$D$11</f>
        <v>0.6</v>
      </c>
      <c r="I1335" s="10">
        <f t="shared" si="1170"/>
        <v>0</v>
      </c>
      <c r="J1335" s="41">
        <f t="shared" si="1171"/>
        <v>0.39338789901911059</v>
      </c>
      <c r="K1335" s="274">
        <f t="shared" si="1172"/>
        <v>0</v>
      </c>
      <c r="M1335" s="11">
        <v>204</v>
      </c>
      <c r="N1335" s="11">
        <v>1</v>
      </c>
      <c r="O1335" s="21">
        <f t="shared" si="1173"/>
        <v>0.125041534971747</v>
      </c>
      <c r="P1335" s="43">
        <f t="shared" si="1168"/>
        <v>1.18500577412549E-2</v>
      </c>
      <c r="Q1335" s="141">
        <f t="shared" si="1174"/>
        <v>114</v>
      </c>
      <c r="R1335" s="43">
        <f t="shared" si="1175"/>
        <v>0.78839216296707582</v>
      </c>
      <c r="S1335" s="11">
        <v>90</v>
      </c>
    </row>
    <row r="1336" spans="2:19" x14ac:dyDescent="0.25">
      <c r="B1336" s="16"/>
      <c r="C1336" s="68"/>
      <c r="D1336" s="115"/>
      <c r="E1336" s="115"/>
      <c r="F1336" s="89"/>
      <c r="G1336" s="112"/>
      <c r="H1336" s="116"/>
      <c r="I1336" s="115"/>
      <c r="J1336" s="117"/>
      <c r="K1336" s="115"/>
    </row>
    <row r="1337" spans="2:19" x14ac:dyDescent="0.25">
      <c r="B1337" t="s">
        <v>68</v>
      </c>
      <c r="C1337" s="40" t="s">
        <v>9</v>
      </c>
      <c r="D1337" s="40">
        <v>17</v>
      </c>
      <c r="E1337" s="44" t="s">
        <v>26</v>
      </c>
      <c r="F1337" s="44" t="s">
        <v>39</v>
      </c>
      <c r="G1337" s="44" t="s">
        <v>27</v>
      </c>
      <c r="H1337" s="44" t="s">
        <v>28</v>
      </c>
      <c r="I1337" s="44" t="s">
        <v>29</v>
      </c>
      <c r="J1337" s="44" t="s">
        <v>30</v>
      </c>
      <c r="K1337" s="42" t="s">
        <v>31</v>
      </c>
      <c r="M1337" s="42" t="s">
        <v>32</v>
      </c>
      <c r="N1337" s="42" t="s">
        <v>33</v>
      </c>
      <c r="O1337" s="42" t="s">
        <v>34</v>
      </c>
      <c r="P1337" s="42" t="s">
        <v>35</v>
      </c>
      <c r="Q1337" s="42" t="s">
        <v>36</v>
      </c>
      <c r="R1337" s="42" t="s">
        <v>37</v>
      </c>
      <c r="S1337" s="42" t="s">
        <v>38</v>
      </c>
    </row>
    <row r="1338" spans="2:19" x14ac:dyDescent="0.25">
      <c r="B1338" s="16">
        <v>9</v>
      </c>
      <c r="C1338" s="11" t="s">
        <v>12</v>
      </c>
      <c r="D1338" s="139"/>
      <c r="E1338" s="10">
        <f t="shared" ref="E1338:E1346" si="1176">D1250*R1338</f>
        <v>0</v>
      </c>
      <c r="F1338" s="134">
        <f>$L$4-$K$4</f>
        <v>4.0997871954060239E-2</v>
      </c>
      <c r="G1338" s="8">
        <f>IFERROR(VLOOKUP(B1338,EFA!$AC$2:$AD$7,2,0),EFA!$AD$8)</f>
        <v>1.0319245803723991</v>
      </c>
      <c r="H1338" s="24">
        <f>LGD!$D$3</f>
        <v>0</v>
      </c>
      <c r="I1338" s="10">
        <f>E1338*F1338*G1338*H1338</f>
        <v>0</v>
      </c>
      <c r="J1338" s="41">
        <f>1/((1+($O$16/12))^(M1338-Q1338))</f>
        <v>0.34737385585103475</v>
      </c>
      <c r="K1338" s="274">
        <f>I1338*J1338</f>
        <v>0</v>
      </c>
      <c r="M1338" s="11">
        <v>204</v>
      </c>
      <c r="N1338" s="11">
        <v>1</v>
      </c>
      <c r="O1338" s="21">
        <f>$O$16</f>
        <v>0.125041534971747</v>
      </c>
      <c r="P1338" s="43">
        <f t="shared" ref="P1338:P1346" si="1177">PMT(O1338/12,M1338,-N1338,0,0)</f>
        <v>1.18500577412549E-2</v>
      </c>
      <c r="Q1338" s="141">
        <f>M1338-S1338</f>
        <v>102</v>
      </c>
      <c r="R1338" s="43">
        <f>PV(O1338/12,Q1338,-P1338,0,0)</f>
        <v>0.74218450629530663</v>
      </c>
      <c r="S1338" s="11">
        <v>102</v>
      </c>
    </row>
    <row r="1339" spans="2:19" x14ac:dyDescent="0.25">
      <c r="B1339" s="16">
        <v>9</v>
      </c>
      <c r="C1339" s="11" t="s">
        <v>13</v>
      </c>
      <c r="D1339" s="139"/>
      <c r="E1339" s="10">
        <f t="shared" si="1176"/>
        <v>0</v>
      </c>
      <c r="F1339" s="134">
        <f>$L$4-$K$4</f>
        <v>4.0997871954060239E-2</v>
      </c>
      <c r="G1339" s="8">
        <f>IFERROR(VLOOKUP(B1339,EFA!$AC$2:$AD$7,2,0),EFA!$AD$8)</f>
        <v>1.0319245803723991</v>
      </c>
      <c r="H1339" s="24">
        <f>LGD!$D$4</f>
        <v>0.6</v>
      </c>
      <c r="I1339" s="10">
        <f t="shared" ref="I1339:I1346" si="1178">E1339*F1339*G1339*H1339</f>
        <v>0</v>
      </c>
      <c r="J1339" s="41">
        <f t="shared" ref="J1339:J1346" si="1179">1/((1+($O$16/12))^(M1339-Q1339))</f>
        <v>0.34737385585103475</v>
      </c>
      <c r="K1339" s="274">
        <f t="shared" ref="K1339:K1346" si="1180">I1339*J1339</f>
        <v>0</v>
      </c>
      <c r="M1339" s="11">
        <v>204</v>
      </c>
      <c r="N1339" s="11">
        <v>1</v>
      </c>
      <c r="O1339" s="21">
        <f t="shared" ref="O1339:O1346" si="1181">$O$16</f>
        <v>0.125041534971747</v>
      </c>
      <c r="P1339" s="43">
        <f t="shared" si="1177"/>
        <v>1.18500577412549E-2</v>
      </c>
      <c r="Q1339" s="141">
        <f t="shared" ref="Q1339:Q1346" si="1182">M1339-S1339</f>
        <v>102</v>
      </c>
      <c r="R1339" s="43">
        <f t="shared" ref="R1339:R1346" si="1183">PV(O1339/12,Q1339,-P1339,0,0)</f>
        <v>0.74218450629530663</v>
      </c>
      <c r="S1339" s="11">
        <v>102</v>
      </c>
    </row>
    <row r="1340" spans="2:19" x14ac:dyDescent="0.25">
      <c r="B1340" s="16">
        <v>9</v>
      </c>
      <c r="C1340" s="11" t="s">
        <v>14</v>
      </c>
      <c r="D1340" s="139"/>
      <c r="E1340" s="10">
        <f t="shared" si="1176"/>
        <v>0</v>
      </c>
      <c r="F1340" s="134">
        <f t="shared" ref="F1340:F1346" si="1184">$L$4-$K$4</f>
        <v>4.0997871954060239E-2</v>
      </c>
      <c r="G1340" s="8">
        <f>IFERROR(VLOOKUP(B1340,EFA!$AC$2:$AD$7,2,0),EFA!$AD$8)</f>
        <v>1.0319245803723991</v>
      </c>
      <c r="H1340" s="24">
        <f>LGD!$D$5</f>
        <v>0.10763423667737435</v>
      </c>
      <c r="I1340" s="10">
        <f t="shared" si="1178"/>
        <v>0</v>
      </c>
      <c r="J1340" s="41">
        <f t="shared" si="1179"/>
        <v>0.34737385585103475</v>
      </c>
      <c r="K1340" s="274">
        <f t="shared" si="1180"/>
        <v>0</v>
      </c>
      <c r="M1340" s="11">
        <v>204</v>
      </c>
      <c r="N1340" s="11">
        <v>1</v>
      </c>
      <c r="O1340" s="21">
        <f t="shared" si="1181"/>
        <v>0.125041534971747</v>
      </c>
      <c r="P1340" s="43">
        <f t="shared" si="1177"/>
        <v>1.18500577412549E-2</v>
      </c>
      <c r="Q1340" s="141">
        <f t="shared" si="1182"/>
        <v>102</v>
      </c>
      <c r="R1340" s="43">
        <f t="shared" si="1183"/>
        <v>0.74218450629530663</v>
      </c>
      <c r="S1340" s="11">
        <v>102</v>
      </c>
    </row>
    <row r="1341" spans="2:19" x14ac:dyDescent="0.25">
      <c r="B1341" s="16">
        <v>9</v>
      </c>
      <c r="C1341" s="11" t="s">
        <v>15</v>
      </c>
      <c r="D1341" s="139"/>
      <c r="E1341" s="10">
        <f t="shared" si="1176"/>
        <v>0</v>
      </c>
      <c r="F1341" s="134">
        <f t="shared" si="1184"/>
        <v>4.0997871954060239E-2</v>
      </c>
      <c r="G1341" s="8">
        <f>IFERROR(VLOOKUP(B1341,EFA!$AC$2:$AD$7,2,0),EFA!$AD$8)</f>
        <v>1.0319245803723991</v>
      </c>
      <c r="H1341" s="24">
        <f>LGD!$D$6</f>
        <v>0.31756987991080204</v>
      </c>
      <c r="I1341" s="10">
        <f t="shared" si="1178"/>
        <v>0</v>
      </c>
      <c r="J1341" s="41">
        <f t="shared" si="1179"/>
        <v>0.34737385585103475</v>
      </c>
      <c r="K1341" s="274">
        <f t="shared" si="1180"/>
        <v>0</v>
      </c>
      <c r="M1341" s="11">
        <v>204</v>
      </c>
      <c r="N1341" s="11">
        <v>1</v>
      </c>
      <c r="O1341" s="21">
        <f t="shared" si="1181"/>
        <v>0.125041534971747</v>
      </c>
      <c r="P1341" s="43">
        <f t="shared" si="1177"/>
        <v>1.18500577412549E-2</v>
      </c>
      <c r="Q1341" s="141">
        <f t="shared" si="1182"/>
        <v>102</v>
      </c>
      <c r="R1341" s="43">
        <f t="shared" si="1183"/>
        <v>0.74218450629530663</v>
      </c>
      <c r="S1341" s="11">
        <v>102</v>
      </c>
    </row>
    <row r="1342" spans="2:19" x14ac:dyDescent="0.25">
      <c r="B1342" s="16">
        <v>9</v>
      </c>
      <c r="C1342" s="11" t="s">
        <v>16</v>
      </c>
      <c r="D1342" s="139"/>
      <c r="E1342" s="10">
        <f t="shared" si="1176"/>
        <v>0</v>
      </c>
      <c r="F1342" s="134">
        <f t="shared" si="1184"/>
        <v>4.0997871954060239E-2</v>
      </c>
      <c r="G1342" s="8">
        <f>IFERROR(VLOOKUP(B1342,EFA!$AC$2:$AD$7,2,0),EFA!$AD$8)</f>
        <v>1.0319245803723991</v>
      </c>
      <c r="H1342" s="24">
        <f>LGD!$D$7</f>
        <v>0.35327139683478781</v>
      </c>
      <c r="I1342" s="10">
        <f t="shared" si="1178"/>
        <v>0</v>
      </c>
      <c r="J1342" s="41">
        <f t="shared" si="1179"/>
        <v>0.34737385585103475</v>
      </c>
      <c r="K1342" s="274">
        <f t="shared" si="1180"/>
        <v>0</v>
      </c>
      <c r="M1342" s="11">
        <v>204</v>
      </c>
      <c r="N1342" s="11">
        <v>1</v>
      </c>
      <c r="O1342" s="21">
        <f t="shared" si="1181"/>
        <v>0.125041534971747</v>
      </c>
      <c r="P1342" s="43">
        <f t="shared" si="1177"/>
        <v>1.18500577412549E-2</v>
      </c>
      <c r="Q1342" s="141">
        <f t="shared" si="1182"/>
        <v>102</v>
      </c>
      <c r="R1342" s="43">
        <f t="shared" si="1183"/>
        <v>0.74218450629530663</v>
      </c>
      <c r="S1342" s="11">
        <v>102</v>
      </c>
    </row>
    <row r="1343" spans="2:19" x14ac:dyDescent="0.25">
      <c r="B1343" s="16">
        <v>9</v>
      </c>
      <c r="C1343" s="11" t="s">
        <v>17</v>
      </c>
      <c r="D1343" s="139"/>
      <c r="E1343" s="10">
        <f t="shared" si="1176"/>
        <v>0</v>
      </c>
      <c r="F1343" s="134">
        <f t="shared" si="1184"/>
        <v>4.0997871954060239E-2</v>
      </c>
      <c r="G1343" s="8">
        <f>IFERROR(VLOOKUP(B1343,EFA!$AC$2:$AD$7,2,0),EFA!$AD$8)</f>
        <v>1.0319245803723991</v>
      </c>
      <c r="H1343" s="24">
        <f>LGD!$D$8</f>
        <v>4.6364209605119888E-2</v>
      </c>
      <c r="I1343" s="10">
        <f t="shared" si="1178"/>
        <v>0</v>
      </c>
      <c r="J1343" s="41">
        <f t="shared" si="1179"/>
        <v>0.34737385585103475</v>
      </c>
      <c r="K1343" s="274">
        <f t="shared" si="1180"/>
        <v>0</v>
      </c>
      <c r="M1343" s="11">
        <v>204</v>
      </c>
      <c r="N1343" s="11">
        <v>1</v>
      </c>
      <c r="O1343" s="21">
        <f t="shared" si="1181"/>
        <v>0.125041534971747</v>
      </c>
      <c r="P1343" s="43">
        <f t="shared" si="1177"/>
        <v>1.18500577412549E-2</v>
      </c>
      <c r="Q1343" s="141">
        <f t="shared" si="1182"/>
        <v>102</v>
      </c>
      <c r="R1343" s="43">
        <f t="shared" si="1183"/>
        <v>0.74218450629530663</v>
      </c>
      <c r="S1343" s="11">
        <v>102</v>
      </c>
    </row>
    <row r="1344" spans="2:19" x14ac:dyDescent="0.25">
      <c r="B1344" s="16">
        <v>9</v>
      </c>
      <c r="C1344" s="11" t="s">
        <v>18</v>
      </c>
      <c r="D1344" s="139"/>
      <c r="E1344" s="10" t="e">
        <f t="shared" si="1176"/>
        <v>#N/A</v>
      </c>
      <c r="F1344" s="134">
        <f t="shared" si="1184"/>
        <v>4.0997871954060239E-2</v>
      </c>
      <c r="G1344" s="8">
        <f>IFERROR(VLOOKUP(B1344,EFA!$AC$2:$AD$7,2,0),EFA!$AD$8)</f>
        <v>1.0319245803723991</v>
      </c>
      <c r="H1344" s="24">
        <f>LGD!$D$9</f>
        <v>0.5</v>
      </c>
      <c r="I1344" s="10" t="e">
        <f t="shared" si="1178"/>
        <v>#N/A</v>
      </c>
      <c r="J1344" s="41">
        <f t="shared" si="1179"/>
        <v>0.34737385585103475</v>
      </c>
      <c r="K1344" s="274" t="e">
        <f t="shared" si="1180"/>
        <v>#N/A</v>
      </c>
      <c r="M1344" s="11">
        <v>204</v>
      </c>
      <c r="N1344" s="11">
        <v>1</v>
      </c>
      <c r="O1344" s="21">
        <f t="shared" si="1181"/>
        <v>0.125041534971747</v>
      </c>
      <c r="P1344" s="43">
        <f t="shared" si="1177"/>
        <v>1.18500577412549E-2</v>
      </c>
      <c r="Q1344" s="141">
        <f t="shared" si="1182"/>
        <v>102</v>
      </c>
      <c r="R1344" s="43">
        <f t="shared" si="1183"/>
        <v>0.74218450629530663</v>
      </c>
      <c r="S1344" s="11">
        <v>102</v>
      </c>
    </row>
    <row r="1345" spans="2:19" x14ac:dyDescent="0.25">
      <c r="B1345" s="16">
        <v>9</v>
      </c>
      <c r="C1345" s="11" t="s">
        <v>19</v>
      </c>
      <c r="D1345" s="139"/>
      <c r="E1345" s="10">
        <f t="shared" si="1176"/>
        <v>0</v>
      </c>
      <c r="F1345" s="134">
        <f t="shared" si="1184"/>
        <v>4.0997871954060239E-2</v>
      </c>
      <c r="G1345" s="8">
        <f>IFERROR(VLOOKUP(B1345,EFA!$AC$2:$AD$7,2,0),EFA!$AD$8)</f>
        <v>1.0319245803723991</v>
      </c>
      <c r="H1345" s="24">
        <f>LGD!$D$10</f>
        <v>0.4</v>
      </c>
      <c r="I1345" s="10">
        <f t="shared" si="1178"/>
        <v>0</v>
      </c>
      <c r="J1345" s="41">
        <f t="shared" si="1179"/>
        <v>0.34737385585103475</v>
      </c>
      <c r="K1345" s="274">
        <f t="shared" si="1180"/>
        <v>0</v>
      </c>
      <c r="M1345" s="11">
        <v>204</v>
      </c>
      <c r="N1345" s="11">
        <v>1</v>
      </c>
      <c r="O1345" s="21">
        <f t="shared" si="1181"/>
        <v>0.125041534971747</v>
      </c>
      <c r="P1345" s="43">
        <f t="shared" si="1177"/>
        <v>1.18500577412549E-2</v>
      </c>
      <c r="Q1345" s="141">
        <f t="shared" si="1182"/>
        <v>102</v>
      </c>
      <c r="R1345" s="43">
        <f t="shared" si="1183"/>
        <v>0.74218450629530663</v>
      </c>
      <c r="S1345" s="11">
        <v>102</v>
      </c>
    </row>
    <row r="1346" spans="2:19" x14ac:dyDescent="0.25">
      <c r="B1346" s="16">
        <v>9</v>
      </c>
      <c r="C1346" s="11" t="s">
        <v>20</v>
      </c>
      <c r="D1346" s="139"/>
      <c r="E1346" s="10">
        <f t="shared" si="1176"/>
        <v>0</v>
      </c>
      <c r="F1346" s="134">
        <f t="shared" si="1184"/>
        <v>4.0997871954060239E-2</v>
      </c>
      <c r="G1346" s="8">
        <f>IFERROR(VLOOKUP(B1346,EFA!$AC$2:$AD$7,2,0),EFA!$AD$8)</f>
        <v>1.0319245803723991</v>
      </c>
      <c r="H1346" s="24">
        <f>LGD!$D$11</f>
        <v>0.6</v>
      </c>
      <c r="I1346" s="10">
        <f t="shared" si="1178"/>
        <v>0</v>
      </c>
      <c r="J1346" s="41">
        <f t="shared" si="1179"/>
        <v>0.34737385585103475</v>
      </c>
      <c r="K1346" s="274">
        <f t="shared" si="1180"/>
        <v>0</v>
      </c>
      <c r="M1346" s="11">
        <v>204</v>
      </c>
      <c r="N1346" s="11">
        <v>1</v>
      </c>
      <c r="O1346" s="21">
        <f t="shared" si="1181"/>
        <v>0.125041534971747</v>
      </c>
      <c r="P1346" s="43">
        <f t="shared" si="1177"/>
        <v>1.18500577412549E-2</v>
      </c>
      <c r="Q1346" s="141">
        <f t="shared" si="1182"/>
        <v>102</v>
      </c>
      <c r="R1346" s="43">
        <f t="shared" si="1183"/>
        <v>0.74218450629530663</v>
      </c>
      <c r="S1346" s="11">
        <v>102</v>
      </c>
    </row>
    <row r="1347" spans="2:19" ht="15.75" thickBot="1" x14ac:dyDescent="0.3">
      <c r="B1347" s="16"/>
      <c r="C1347" s="51"/>
      <c r="D1347" s="60"/>
      <c r="E1347" s="60"/>
      <c r="F1347" s="56"/>
      <c r="G1347" s="57"/>
      <c r="H1347" s="58"/>
      <c r="I1347" s="60"/>
      <c r="J1347" s="59"/>
      <c r="K1347" s="60"/>
    </row>
    <row r="1348" spans="2:19" x14ac:dyDescent="0.25">
      <c r="B1348" t="s">
        <v>68</v>
      </c>
      <c r="C1348" s="40" t="s">
        <v>9</v>
      </c>
      <c r="D1348" s="40">
        <v>17</v>
      </c>
      <c r="E1348" s="44" t="s">
        <v>26</v>
      </c>
      <c r="F1348" s="44" t="s">
        <v>39</v>
      </c>
      <c r="G1348" s="44" t="s">
        <v>27</v>
      </c>
      <c r="H1348" s="44" t="s">
        <v>28</v>
      </c>
      <c r="I1348" s="44" t="s">
        <v>29</v>
      </c>
      <c r="J1348" s="44" t="s">
        <v>30</v>
      </c>
      <c r="K1348" s="42" t="s">
        <v>31</v>
      </c>
      <c r="M1348" s="42" t="s">
        <v>32</v>
      </c>
      <c r="N1348" s="42" t="s">
        <v>33</v>
      </c>
      <c r="O1348" s="42" t="s">
        <v>34</v>
      </c>
      <c r="P1348" s="42" t="s">
        <v>35</v>
      </c>
      <c r="Q1348" s="42" t="s">
        <v>36</v>
      </c>
      <c r="R1348" s="42" t="s">
        <v>37</v>
      </c>
      <c r="S1348" s="42" t="s">
        <v>38</v>
      </c>
    </row>
    <row r="1349" spans="2:19" x14ac:dyDescent="0.25">
      <c r="B1349" s="16">
        <v>10</v>
      </c>
      <c r="C1349" s="11" t="s">
        <v>12</v>
      </c>
      <c r="D1349" s="139"/>
      <c r="E1349" s="10">
        <f t="shared" ref="E1349:E1357" si="1185">D1250*R1349</f>
        <v>0</v>
      </c>
      <c r="F1349" s="134">
        <f>$M$4-$L$4</f>
        <v>3.7733578455168892E-2</v>
      </c>
      <c r="G1349" s="8">
        <f>IFERROR(VLOOKUP(B1349,EFA!$AC$2:$AD$7,2,0),EFA!$AD$8)</f>
        <v>1.0319245803723991</v>
      </c>
      <c r="H1349" s="24">
        <f>LGD!$D$3</f>
        <v>0</v>
      </c>
      <c r="I1349" s="10">
        <f>E1349*F1349*G1349*H1349</f>
        <v>0</v>
      </c>
      <c r="J1349" s="41">
        <f>1/((1+($O$16/12))^(M1349-Q1349))</f>
        <v>0.30674201222176745</v>
      </c>
      <c r="K1349" s="274">
        <f>I1349*J1349</f>
        <v>0</v>
      </c>
      <c r="M1349" s="11">
        <v>204</v>
      </c>
      <c r="N1349" s="11">
        <v>1</v>
      </c>
      <c r="O1349" s="21">
        <f>$O$16</f>
        <v>0.125041534971747</v>
      </c>
      <c r="P1349" s="43">
        <f t="shared" ref="P1349:P1357" si="1186">PMT(O1349/12,M1349,-N1349,0,0)</f>
        <v>1.18500577412549E-2</v>
      </c>
      <c r="Q1349" s="141">
        <f>M1349-S1349</f>
        <v>90</v>
      </c>
      <c r="R1349" s="43">
        <f>PV(O1349/12,Q1349,-P1349,0,0)</f>
        <v>0.68985606340725392</v>
      </c>
      <c r="S1349" s="11">
        <v>114</v>
      </c>
    </row>
    <row r="1350" spans="2:19" x14ac:dyDescent="0.25">
      <c r="B1350" s="16">
        <v>10</v>
      </c>
      <c r="C1350" s="11" t="s">
        <v>13</v>
      </c>
      <c r="D1350" s="139"/>
      <c r="E1350" s="10">
        <f t="shared" si="1185"/>
        <v>0</v>
      </c>
      <c r="F1350" s="134">
        <f t="shared" ref="F1350:F1357" si="1187">$M$4-$L$4</f>
        <v>3.7733578455168892E-2</v>
      </c>
      <c r="G1350" s="8">
        <f>IFERROR(VLOOKUP(B1350,EFA!$AC$2:$AD$7,2,0),EFA!$AD$8)</f>
        <v>1.0319245803723991</v>
      </c>
      <c r="H1350" s="24">
        <f>LGD!$D$4</f>
        <v>0.6</v>
      </c>
      <c r="I1350" s="10">
        <f t="shared" ref="I1350:I1357" si="1188">E1350*F1350*G1350*H1350</f>
        <v>0</v>
      </c>
      <c r="J1350" s="41">
        <f t="shared" ref="J1350:J1357" si="1189">1/((1+($O$16/12))^(M1350-Q1350))</f>
        <v>0.30674201222176745</v>
      </c>
      <c r="K1350" s="274">
        <f t="shared" ref="K1350:K1357" si="1190">I1350*J1350</f>
        <v>0</v>
      </c>
      <c r="M1350" s="11">
        <v>204</v>
      </c>
      <c r="N1350" s="11">
        <v>1</v>
      </c>
      <c r="O1350" s="21">
        <f t="shared" ref="O1350:O1357" si="1191">$O$16</f>
        <v>0.125041534971747</v>
      </c>
      <c r="P1350" s="43">
        <f t="shared" si="1186"/>
        <v>1.18500577412549E-2</v>
      </c>
      <c r="Q1350" s="141">
        <f t="shared" ref="Q1350:Q1357" si="1192">M1350-S1350</f>
        <v>90</v>
      </c>
      <c r="R1350" s="43">
        <f t="shared" ref="R1350:R1357" si="1193">PV(O1350/12,Q1350,-P1350,0,0)</f>
        <v>0.68985606340725392</v>
      </c>
      <c r="S1350" s="11">
        <v>114</v>
      </c>
    </row>
    <row r="1351" spans="2:19" x14ac:dyDescent="0.25">
      <c r="B1351" s="16">
        <v>10</v>
      </c>
      <c r="C1351" s="11" t="s">
        <v>14</v>
      </c>
      <c r="D1351" s="139"/>
      <c r="E1351" s="10">
        <f t="shared" si="1185"/>
        <v>0</v>
      </c>
      <c r="F1351" s="134">
        <f t="shared" si="1187"/>
        <v>3.7733578455168892E-2</v>
      </c>
      <c r="G1351" s="8">
        <f>IFERROR(VLOOKUP(B1351,EFA!$AC$2:$AD$7,2,0),EFA!$AD$8)</f>
        <v>1.0319245803723991</v>
      </c>
      <c r="H1351" s="24">
        <f>LGD!$D$5</f>
        <v>0.10763423667737435</v>
      </c>
      <c r="I1351" s="10">
        <f t="shared" si="1188"/>
        <v>0</v>
      </c>
      <c r="J1351" s="41">
        <f t="shared" si="1189"/>
        <v>0.30674201222176745</v>
      </c>
      <c r="K1351" s="274">
        <f t="shared" si="1190"/>
        <v>0</v>
      </c>
      <c r="M1351" s="11">
        <v>204</v>
      </c>
      <c r="N1351" s="11">
        <v>1</v>
      </c>
      <c r="O1351" s="21">
        <f t="shared" si="1191"/>
        <v>0.125041534971747</v>
      </c>
      <c r="P1351" s="43">
        <f t="shared" si="1186"/>
        <v>1.18500577412549E-2</v>
      </c>
      <c r="Q1351" s="141">
        <f t="shared" si="1192"/>
        <v>90</v>
      </c>
      <c r="R1351" s="43">
        <f t="shared" si="1193"/>
        <v>0.68985606340725392</v>
      </c>
      <c r="S1351" s="11">
        <v>114</v>
      </c>
    </row>
    <row r="1352" spans="2:19" x14ac:dyDescent="0.25">
      <c r="B1352" s="16">
        <v>10</v>
      </c>
      <c r="C1352" s="11" t="s">
        <v>15</v>
      </c>
      <c r="D1352" s="139"/>
      <c r="E1352" s="10">
        <f t="shared" si="1185"/>
        <v>0</v>
      </c>
      <c r="F1352" s="134">
        <f t="shared" si="1187"/>
        <v>3.7733578455168892E-2</v>
      </c>
      <c r="G1352" s="8">
        <f>IFERROR(VLOOKUP(B1352,EFA!$AC$2:$AD$7,2,0),EFA!$AD$8)</f>
        <v>1.0319245803723991</v>
      </c>
      <c r="H1352" s="24">
        <f>LGD!$D$6</f>
        <v>0.31756987991080204</v>
      </c>
      <c r="I1352" s="10">
        <f t="shared" si="1188"/>
        <v>0</v>
      </c>
      <c r="J1352" s="41">
        <f t="shared" si="1189"/>
        <v>0.30674201222176745</v>
      </c>
      <c r="K1352" s="274">
        <f t="shared" si="1190"/>
        <v>0</v>
      </c>
      <c r="M1352" s="11">
        <v>204</v>
      </c>
      <c r="N1352" s="11">
        <v>1</v>
      </c>
      <c r="O1352" s="21">
        <f t="shared" si="1191"/>
        <v>0.125041534971747</v>
      </c>
      <c r="P1352" s="43">
        <f t="shared" si="1186"/>
        <v>1.18500577412549E-2</v>
      </c>
      <c r="Q1352" s="141">
        <f t="shared" si="1192"/>
        <v>90</v>
      </c>
      <c r="R1352" s="43">
        <f t="shared" si="1193"/>
        <v>0.68985606340725392</v>
      </c>
      <c r="S1352" s="11">
        <v>114</v>
      </c>
    </row>
    <row r="1353" spans="2:19" x14ac:dyDescent="0.25">
      <c r="B1353" s="16">
        <v>10</v>
      </c>
      <c r="C1353" s="11" t="s">
        <v>16</v>
      </c>
      <c r="D1353" s="139"/>
      <c r="E1353" s="10">
        <f t="shared" si="1185"/>
        <v>0</v>
      </c>
      <c r="F1353" s="134">
        <f t="shared" si="1187"/>
        <v>3.7733578455168892E-2</v>
      </c>
      <c r="G1353" s="8">
        <f>IFERROR(VLOOKUP(B1353,EFA!$AC$2:$AD$7,2,0),EFA!$AD$8)</f>
        <v>1.0319245803723991</v>
      </c>
      <c r="H1353" s="24">
        <f>LGD!$D$7</f>
        <v>0.35327139683478781</v>
      </c>
      <c r="I1353" s="10">
        <f t="shared" si="1188"/>
        <v>0</v>
      </c>
      <c r="J1353" s="41">
        <f t="shared" si="1189"/>
        <v>0.30674201222176745</v>
      </c>
      <c r="K1353" s="274">
        <f t="shared" si="1190"/>
        <v>0</v>
      </c>
      <c r="M1353" s="11">
        <v>204</v>
      </c>
      <c r="N1353" s="11">
        <v>1</v>
      </c>
      <c r="O1353" s="21">
        <f t="shared" si="1191"/>
        <v>0.125041534971747</v>
      </c>
      <c r="P1353" s="43">
        <f t="shared" si="1186"/>
        <v>1.18500577412549E-2</v>
      </c>
      <c r="Q1353" s="141">
        <f t="shared" si="1192"/>
        <v>90</v>
      </c>
      <c r="R1353" s="43">
        <f t="shared" si="1193"/>
        <v>0.68985606340725392</v>
      </c>
      <c r="S1353" s="11">
        <v>114</v>
      </c>
    </row>
    <row r="1354" spans="2:19" x14ac:dyDescent="0.25">
      <c r="B1354" s="16">
        <v>10</v>
      </c>
      <c r="C1354" s="11" t="s">
        <v>17</v>
      </c>
      <c r="D1354" s="139"/>
      <c r="E1354" s="10">
        <f t="shared" si="1185"/>
        <v>0</v>
      </c>
      <c r="F1354" s="134">
        <f t="shared" si="1187"/>
        <v>3.7733578455168892E-2</v>
      </c>
      <c r="G1354" s="8">
        <f>IFERROR(VLOOKUP(B1354,EFA!$AC$2:$AD$7,2,0),EFA!$AD$8)</f>
        <v>1.0319245803723991</v>
      </c>
      <c r="H1354" s="24">
        <f>LGD!$D$8</f>
        <v>4.6364209605119888E-2</v>
      </c>
      <c r="I1354" s="10">
        <f t="shared" si="1188"/>
        <v>0</v>
      </c>
      <c r="J1354" s="41">
        <f t="shared" si="1189"/>
        <v>0.30674201222176745</v>
      </c>
      <c r="K1354" s="274">
        <f t="shared" si="1190"/>
        <v>0</v>
      </c>
      <c r="M1354" s="11">
        <v>204</v>
      </c>
      <c r="N1354" s="11">
        <v>1</v>
      </c>
      <c r="O1354" s="21">
        <f t="shared" si="1191"/>
        <v>0.125041534971747</v>
      </c>
      <c r="P1354" s="43">
        <f t="shared" si="1186"/>
        <v>1.18500577412549E-2</v>
      </c>
      <c r="Q1354" s="141">
        <f t="shared" si="1192"/>
        <v>90</v>
      </c>
      <c r="R1354" s="43">
        <f t="shared" si="1193"/>
        <v>0.68985606340725392</v>
      </c>
      <c r="S1354" s="11">
        <v>114</v>
      </c>
    </row>
    <row r="1355" spans="2:19" x14ac:dyDescent="0.25">
      <c r="B1355" s="16">
        <v>10</v>
      </c>
      <c r="C1355" s="11" t="s">
        <v>18</v>
      </c>
      <c r="D1355" s="139"/>
      <c r="E1355" s="10" t="e">
        <f t="shared" si="1185"/>
        <v>#N/A</v>
      </c>
      <c r="F1355" s="134">
        <f t="shared" si="1187"/>
        <v>3.7733578455168892E-2</v>
      </c>
      <c r="G1355" s="8">
        <f>IFERROR(VLOOKUP(B1355,EFA!$AC$2:$AD$7,2,0),EFA!$AD$8)</f>
        <v>1.0319245803723991</v>
      </c>
      <c r="H1355" s="24">
        <f>LGD!$D$9</f>
        <v>0.5</v>
      </c>
      <c r="I1355" s="10" t="e">
        <f t="shared" si="1188"/>
        <v>#N/A</v>
      </c>
      <c r="J1355" s="41">
        <f t="shared" si="1189"/>
        <v>0.30674201222176745</v>
      </c>
      <c r="K1355" s="274" t="e">
        <f t="shared" si="1190"/>
        <v>#N/A</v>
      </c>
      <c r="M1355" s="11">
        <v>204</v>
      </c>
      <c r="N1355" s="11">
        <v>1</v>
      </c>
      <c r="O1355" s="21">
        <f t="shared" si="1191"/>
        <v>0.125041534971747</v>
      </c>
      <c r="P1355" s="43">
        <f t="shared" si="1186"/>
        <v>1.18500577412549E-2</v>
      </c>
      <c r="Q1355" s="141">
        <f t="shared" si="1192"/>
        <v>90</v>
      </c>
      <c r="R1355" s="43">
        <f t="shared" si="1193"/>
        <v>0.68985606340725392</v>
      </c>
      <c r="S1355" s="11">
        <v>114</v>
      </c>
    </row>
    <row r="1356" spans="2:19" x14ac:dyDescent="0.25">
      <c r="B1356" s="16">
        <v>10</v>
      </c>
      <c r="C1356" s="11" t="s">
        <v>19</v>
      </c>
      <c r="D1356" s="139"/>
      <c r="E1356" s="10">
        <f t="shared" si="1185"/>
        <v>0</v>
      </c>
      <c r="F1356" s="134">
        <f t="shared" si="1187"/>
        <v>3.7733578455168892E-2</v>
      </c>
      <c r="G1356" s="8">
        <f>IFERROR(VLOOKUP(B1356,EFA!$AC$2:$AD$7,2,0),EFA!$AD$8)</f>
        <v>1.0319245803723991</v>
      </c>
      <c r="H1356" s="24">
        <f>LGD!$D$10</f>
        <v>0.4</v>
      </c>
      <c r="I1356" s="10">
        <f t="shared" si="1188"/>
        <v>0</v>
      </c>
      <c r="J1356" s="41">
        <f t="shared" si="1189"/>
        <v>0.30674201222176745</v>
      </c>
      <c r="K1356" s="274">
        <f t="shared" si="1190"/>
        <v>0</v>
      </c>
      <c r="M1356" s="11">
        <v>204</v>
      </c>
      <c r="N1356" s="11">
        <v>1</v>
      </c>
      <c r="O1356" s="21">
        <f t="shared" si="1191"/>
        <v>0.125041534971747</v>
      </c>
      <c r="P1356" s="43">
        <f t="shared" si="1186"/>
        <v>1.18500577412549E-2</v>
      </c>
      <c r="Q1356" s="141">
        <f t="shared" si="1192"/>
        <v>90</v>
      </c>
      <c r="R1356" s="43">
        <f t="shared" si="1193"/>
        <v>0.68985606340725392</v>
      </c>
      <c r="S1356" s="11">
        <v>114</v>
      </c>
    </row>
    <row r="1357" spans="2:19" x14ac:dyDescent="0.25">
      <c r="B1357" s="16">
        <v>10</v>
      </c>
      <c r="C1357" s="11" t="s">
        <v>20</v>
      </c>
      <c r="D1357" s="139"/>
      <c r="E1357" s="10">
        <f t="shared" si="1185"/>
        <v>0</v>
      </c>
      <c r="F1357" s="134">
        <f t="shared" si="1187"/>
        <v>3.7733578455168892E-2</v>
      </c>
      <c r="G1357" s="8">
        <f>IFERROR(VLOOKUP(B1357,EFA!$AC$2:$AD$7,2,0),EFA!$AD$8)</f>
        <v>1.0319245803723991</v>
      </c>
      <c r="H1357" s="24">
        <f>LGD!$D$11</f>
        <v>0.6</v>
      </c>
      <c r="I1357" s="10">
        <f t="shared" si="1188"/>
        <v>0</v>
      </c>
      <c r="J1357" s="41">
        <f t="shared" si="1189"/>
        <v>0.30674201222176745</v>
      </c>
      <c r="K1357" s="274">
        <f t="shared" si="1190"/>
        <v>0</v>
      </c>
      <c r="M1357" s="11">
        <v>204</v>
      </c>
      <c r="N1357" s="11">
        <v>1</v>
      </c>
      <c r="O1357" s="21">
        <f t="shared" si="1191"/>
        <v>0.125041534971747</v>
      </c>
      <c r="P1357" s="43">
        <f t="shared" si="1186"/>
        <v>1.18500577412549E-2</v>
      </c>
      <c r="Q1357" s="141">
        <f t="shared" si="1192"/>
        <v>90</v>
      </c>
      <c r="R1357" s="43">
        <f t="shared" si="1193"/>
        <v>0.68985606340725392</v>
      </c>
      <c r="S1357" s="11">
        <v>114</v>
      </c>
    </row>
    <row r="1358" spans="2:19" x14ac:dyDescent="0.25">
      <c r="B1358" s="2"/>
      <c r="C1358" s="68"/>
      <c r="D1358" s="115"/>
      <c r="E1358" s="115"/>
      <c r="F1358" s="89"/>
      <c r="G1358" s="112"/>
      <c r="H1358" s="116"/>
      <c r="I1358" s="115"/>
      <c r="J1358" s="117"/>
      <c r="K1358" s="115"/>
    </row>
    <row r="1359" spans="2:19" x14ac:dyDescent="0.25">
      <c r="B1359" t="s">
        <v>68</v>
      </c>
      <c r="C1359" s="40" t="s">
        <v>9</v>
      </c>
      <c r="D1359" s="40">
        <v>17</v>
      </c>
      <c r="E1359" s="44" t="s">
        <v>26</v>
      </c>
      <c r="F1359" s="44" t="s">
        <v>39</v>
      </c>
      <c r="G1359" s="44" t="s">
        <v>27</v>
      </c>
      <c r="H1359" s="44" t="s">
        <v>28</v>
      </c>
      <c r="I1359" s="44" t="s">
        <v>29</v>
      </c>
      <c r="J1359" s="44" t="s">
        <v>30</v>
      </c>
      <c r="K1359" s="42" t="s">
        <v>31</v>
      </c>
      <c r="M1359" s="42" t="s">
        <v>32</v>
      </c>
      <c r="N1359" s="42" t="s">
        <v>33</v>
      </c>
      <c r="O1359" s="42" t="s">
        <v>34</v>
      </c>
      <c r="P1359" s="42" t="s">
        <v>35</v>
      </c>
      <c r="Q1359" s="42" t="s">
        <v>36</v>
      </c>
      <c r="R1359" s="42" t="s">
        <v>37</v>
      </c>
      <c r="S1359" s="42" t="s">
        <v>38</v>
      </c>
    </row>
    <row r="1360" spans="2:19" x14ac:dyDescent="0.25">
      <c r="B1360" s="16">
        <v>11</v>
      </c>
      <c r="C1360" s="11" t="s">
        <v>12</v>
      </c>
      <c r="D1360" s="139"/>
      <c r="E1360" s="10">
        <f>D1250*R1360</f>
        <v>0</v>
      </c>
      <c r="F1360" s="134">
        <f t="shared" ref="F1360:F1367" si="1194">$N$4-$M$4</f>
        <v>3.4729191423102046E-2</v>
      </c>
      <c r="G1360" s="8">
        <f>IFERROR(VLOOKUP(B1360,EFA!$AC$2:$AD$7,2,0),EFA!$AD$8)</f>
        <v>1.0319245803723991</v>
      </c>
      <c r="H1360" s="24">
        <f>LGD!$D$3</f>
        <v>0</v>
      </c>
      <c r="I1360" s="10">
        <f>E1360*F1360*G1360*H1360</f>
        <v>0</v>
      </c>
      <c r="J1360" s="41">
        <f>1/((1+($O$16/12))^(M1360-Q1360))</f>
        <v>0.27086281963087083</v>
      </c>
      <c r="K1360" s="274">
        <f>I1360*J1360</f>
        <v>0</v>
      </c>
      <c r="M1360" s="11">
        <v>204</v>
      </c>
      <c r="N1360" s="11">
        <v>1</v>
      </c>
      <c r="O1360" s="21">
        <f>$O$16</f>
        <v>0.125041534971747</v>
      </c>
      <c r="P1360" s="43">
        <f t="shared" ref="P1360:P1368" si="1195">PMT(O1360/12,M1360,-N1360,0,0)</f>
        <v>1.18500577412549E-2</v>
      </c>
      <c r="Q1360" s="141">
        <f>M1360-S1360</f>
        <v>78</v>
      </c>
      <c r="R1360" s="43">
        <f>PV(O1360/12,Q1360,-P1360,0,0)</f>
        <v>0.63059605906340266</v>
      </c>
      <c r="S1360" s="11">
        <v>126</v>
      </c>
    </row>
    <row r="1361" spans="2:19" x14ac:dyDescent="0.25">
      <c r="B1361" s="16">
        <v>11</v>
      </c>
      <c r="C1361" s="11" t="s">
        <v>13</v>
      </c>
      <c r="D1361" s="139"/>
      <c r="E1361" s="10">
        <f t="shared" ref="E1361:E1368" si="1196">D1251*R1361</f>
        <v>0</v>
      </c>
      <c r="F1361" s="134">
        <f t="shared" si="1194"/>
        <v>3.4729191423102046E-2</v>
      </c>
      <c r="G1361" s="8">
        <f>IFERROR(VLOOKUP(B1361,EFA!$AC$2:$AD$7,2,0),EFA!$AD$8)</f>
        <v>1.0319245803723991</v>
      </c>
      <c r="H1361" s="24">
        <f>LGD!$D$4</f>
        <v>0.6</v>
      </c>
      <c r="I1361" s="10">
        <f t="shared" ref="I1361:I1368" si="1197">E1361*F1361*G1361*H1361</f>
        <v>0</v>
      </c>
      <c r="J1361" s="41">
        <f t="shared" ref="J1361:J1368" si="1198">1/((1+($O$16/12))^(M1361-Q1361))</f>
        <v>0.27086281963087083</v>
      </c>
      <c r="K1361" s="274">
        <f t="shared" ref="K1361:K1368" si="1199">I1361*J1361</f>
        <v>0</v>
      </c>
      <c r="M1361" s="11">
        <v>204</v>
      </c>
      <c r="N1361" s="11">
        <v>1</v>
      </c>
      <c r="O1361" s="21">
        <f t="shared" ref="O1361:O1368" si="1200">$O$16</f>
        <v>0.125041534971747</v>
      </c>
      <c r="P1361" s="43">
        <f t="shared" si="1195"/>
        <v>1.18500577412549E-2</v>
      </c>
      <c r="Q1361" s="141">
        <f t="shared" ref="Q1361:Q1368" si="1201">M1361-S1361</f>
        <v>78</v>
      </c>
      <c r="R1361" s="43">
        <f t="shared" ref="R1361:R1368" si="1202">PV(O1361/12,Q1361,-P1361,0,0)</f>
        <v>0.63059605906340266</v>
      </c>
      <c r="S1361" s="11">
        <v>126</v>
      </c>
    </row>
    <row r="1362" spans="2:19" x14ac:dyDescent="0.25">
      <c r="B1362" s="16">
        <v>11</v>
      </c>
      <c r="C1362" s="11" t="s">
        <v>14</v>
      </c>
      <c r="D1362" s="139"/>
      <c r="E1362" s="10">
        <f t="shared" si="1196"/>
        <v>0</v>
      </c>
      <c r="F1362" s="134">
        <f t="shared" si="1194"/>
        <v>3.4729191423102046E-2</v>
      </c>
      <c r="G1362" s="8">
        <f>IFERROR(VLOOKUP(B1362,EFA!$AC$2:$AD$7,2,0),EFA!$AD$8)</f>
        <v>1.0319245803723991</v>
      </c>
      <c r="H1362" s="24">
        <f>LGD!$D$5</f>
        <v>0.10763423667737435</v>
      </c>
      <c r="I1362" s="10">
        <f t="shared" si="1197"/>
        <v>0</v>
      </c>
      <c r="J1362" s="41">
        <f t="shared" si="1198"/>
        <v>0.27086281963087083</v>
      </c>
      <c r="K1362" s="274">
        <f t="shared" si="1199"/>
        <v>0</v>
      </c>
      <c r="M1362" s="11">
        <v>204</v>
      </c>
      <c r="N1362" s="11">
        <v>1</v>
      </c>
      <c r="O1362" s="21">
        <f t="shared" si="1200"/>
        <v>0.125041534971747</v>
      </c>
      <c r="P1362" s="43">
        <f t="shared" si="1195"/>
        <v>1.18500577412549E-2</v>
      </c>
      <c r="Q1362" s="141">
        <f t="shared" si="1201"/>
        <v>78</v>
      </c>
      <c r="R1362" s="43">
        <f t="shared" si="1202"/>
        <v>0.63059605906340266</v>
      </c>
      <c r="S1362" s="11">
        <v>126</v>
      </c>
    </row>
    <row r="1363" spans="2:19" x14ac:dyDescent="0.25">
      <c r="B1363" s="16">
        <v>11</v>
      </c>
      <c r="C1363" s="11" t="s">
        <v>15</v>
      </c>
      <c r="D1363" s="139"/>
      <c r="E1363" s="10">
        <f t="shared" si="1196"/>
        <v>0</v>
      </c>
      <c r="F1363" s="134">
        <f t="shared" si="1194"/>
        <v>3.4729191423102046E-2</v>
      </c>
      <c r="G1363" s="8">
        <f>IFERROR(VLOOKUP(B1363,EFA!$AC$2:$AD$7,2,0),EFA!$AD$8)</f>
        <v>1.0319245803723991</v>
      </c>
      <c r="H1363" s="24">
        <f>LGD!$D$6</f>
        <v>0.31756987991080204</v>
      </c>
      <c r="I1363" s="10">
        <f t="shared" si="1197"/>
        <v>0</v>
      </c>
      <c r="J1363" s="41">
        <f t="shared" si="1198"/>
        <v>0.27086281963087083</v>
      </c>
      <c r="K1363" s="274">
        <f t="shared" si="1199"/>
        <v>0</v>
      </c>
      <c r="M1363" s="11">
        <v>204</v>
      </c>
      <c r="N1363" s="11">
        <v>1</v>
      </c>
      <c r="O1363" s="21">
        <f t="shared" si="1200"/>
        <v>0.125041534971747</v>
      </c>
      <c r="P1363" s="43">
        <f t="shared" si="1195"/>
        <v>1.18500577412549E-2</v>
      </c>
      <c r="Q1363" s="141">
        <f t="shared" si="1201"/>
        <v>78</v>
      </c>
      <c r="R1363" s="43">
        <f t="shared" si="1202"/>
        <v>0.63059605906340266</v>
      </c>
      <c r="S1363" s="11">
        <v>126</v>
      </c>
    </row>
    <row r="1364" spans="2:19" x14ac:dyDescent="0.25">
      <c r="B1364" s="16">
        <v>11</v>
      </c>
      <c r="C1364" s="11" t="s">
        <v>16</v>
      </c>
      <c r="D1364" s="139"/>
      <c r="E1364" s="10">
        <f t="shared" si="1196"/>
        <v>0</v>
      </c>
      <c r="F1364" s="134">
        <f t="shared" si="1194"/>
        <v>3.4729191423102046E-2</v>
      </c>
      <c r="G1364" s="8">
        <f>IFERROR(VLOOKUP(B1364,EFA!$AC$2:$AD$7,2,0),EFA!$AD$8)</f>
        <v>1.0319245803723991</v>
      </c>
      <c r="H1364" s="24">
        <f>LGD!$D$7</f>
        <v>0.35327139683478781</v>
      </c>
      <c r="I1364" s="10">
        <f t="shared" si="1197"/>
        <v>0</v>
      </c>
      <c r="J1364" s="41">
        <f t="shared" si="1198"/>
        <v>0.27086281963087083</v>
      </c>
      <c r="K1364" s="274">
        <f t="shared" si="1199"/>
        <v>0</v>
      </c>
      <c r="M1364" s="11">
        <v>204</v>
      </c>
      <c r="N1364" s="11">
        <v>1</v>
      </c>
      <c r="O1364" s="21">
        <f t="shared" si="1200"/>
        <v>0.125041534971747</v>
      </c>
      <c r="P1364" s="43">
        <f t="shared" si="1195"/>
        <v>1.18500577412549E-2</v>
      </c>
      <c r="Q1364" s="141">
        <f t="shared" si="1201"/>
        <v>78</v>
      </c>
      <c r="R1364" s="43">
        <f t="shared" si="1202"/>
        <v>0.63059605906340266</v>
      </c>
      <c r="S1364" s="11">
        <v>126</v>
      </c>
    </row>
    <row r="1365" spans="2:19" x14ac:dyDescent="0.25">
      <c r="B1365" s="16">
        <v>11</v>
      </c>
      <c r="C1365" s="11" t="s">
        <v>17</v>
      </c>
      <c r="D1365" s="139"/>
      <c r="E1365" s="10">
        <f t="shared" si="1196"/>
        <v>0</v>
      </c>
      <c r="F1365" s="134">
        <f t="shared" si="1194"/>
        <v>3.4729191423102046E-2</v>
      </c>
      <c r="G1365" s="8">
        <f>IFERROR(VLOOKUP(B1365,EFA!$AC$2:$AD$7,2,0),EFA!$AD$8)</f>
        <v>1.0319245803723991</v>
      </c>
      <c r="H1365" s="24">
        <f>LGD!$D$8</f>
        <v>4.6364209605119888E-2</v>
      </c>
      <c r="I1365" s="10">
        <f t="shared" si="1197"/>
        <v>0</v>
      </c>
      <c r="J1365" s="41">
        <f t="shared" si="1198"/>
        <v>0.27086281963087083</v>
      </c>
      <c r="K1365" s="274">
        <f t="shared" si="1199"/>
        <v>0</v>
      </c>
      <c r="M1365" s="11">
        <v>204</v>
      </c>
      <c r="N1365" s="11">
        <v>1</v>
      </c>
      <c r="O1365" s="21">
        <f t="shared" si="1200"/>
        <v>0.125041534971747</v>
      </c>
      <c r="P1365" s="43">
        <f t="shared" si="1195"/>
        <v>1.18500577412549E-2</v>
      </c>
      <c r="Q1365" s="141">
        <f t="shared" si="1201"/>
        <v>78</v>
      </c>
      <c r="R1365" s="43">
        <f t="shared" si="1202"/>
        <v>0.63059605906340266</v>
      </c>
      <c r="S1365" s="11">
        <v>126</v>
      </c>
    </row>
    <row r="1366" spans="2:19" x14ac:dyDescent="0.25">
      <c r="B1366" s="16">
        <v>11</v>
      </c>
      <c r="C1366" s="11" t="s">
        <v>18</v>
      </c>
      <c r="D1366" s="139"/>
      <c r="E1366" s="10" t="e">
        <f t="shared" si="1196"/>
        <v>#N/A</v>
      </c>
      <c r="F1366" s="134">
        <f t="shared" si="1194"/>
        <v>3.4729191423102046E-2</v>
      </c>
      <c r="G1366" s="8">
        <f>IFERROR(VLOOKUP(B1366,EFA!$AC$2:$AD$7,2,0),EFA!$AD$8)</f>
        <v>1.0319245803723991</v>
      </c>
      <c r="H1366" s="24">
        <f>LGD!$D$9</f>
        <v>0.5</v>
      </c>
      <c r="I1366" s="10" t="e">
        <f t="shared" si="1197"/>
        <v>#N/A</v>
      </c>
      <c r="J1366" s="41">
        <f t="shared" si="1198"/>
        <v>0.27086281963087083</v>
      </c>
      <c r="K1366" s="274" t="e">
        <f t="shared" si="1199"/>
        <v>#N/A</v>
      </c>
      <c r="M1366" s="11">
        <v>204</v>
      </c>
      <c r="N1366" s="11">
        <v>1</v>
      </c>
      <c r="O1366" s="21">
        <f t="shared" si="1200"/>
        <v>0.125041534971747</v>
      </c>
      <c r="P1366" s="43">
        <f t="shared" si="1195"/>
        <v>1.18500577412549E-2</v>
      </c>
      <c r="Q1366" s="141">
        <f t="shared" si="1201"/>
        <v>78</v>
      </c>
      <c r="R1366" s="43">
        <f t="shared" si="1202"/>
        <v>0.63059605906340266</v>
      </c>
      <c r="S1366" s="11">
        <v>126</v>
      </c>
    </row>
    <row r="1367" spans="2:19" x14ac:dyDescent="0.25">
      <c r="B1367" s="16">
        <v>11</v>
      </c>
      <c r="C1367" s="11" t="s">
        <v>19</v>
      </c>
      <c r="D1367" s="139"/>
      <c r="E1367" s="10">
        <f t="shared" si="1196"/>
        <v>0</v>
      </c>
      <c r="F1367" s="134">
        <f t="shared" si="1194"/>
        <v>3.4729191423102046E-2</v>
      </c>
      <c r="G1367" s="8">
        <f>IFERROR(VLOOKUP(B1367,EFA!$AC$2:$AD$7,2,0),EFA!$AD$8)</f>
        <v>1.0319245803723991</v>
      </c>
      <c r="H1367" s="24">
        <f>LGD!$D$10</f>
        <v>0.4</v>
      </c>
      <c r="I1367" s="10">
        <f t="shared" si="1197"/>
        <v>0</v>
      </c>
      <c r="J1367" s="41">
        <f t="shared" si="1198"/>
        <v>0.27086281963087083</v>
      </c>
      <c r="K1367" s="274">
        <f t="shared" si="1199"/>
        <v>0</v>
      </c>
      <c r="M1367" s="11">
        <v>204</v>
      </c>
      <c r="N1367" s="11">
        <v>1</v>
      </c>
      <c r="O1367" s="21">
        <f t="shared" si="1200"/>
        <v>0.125041534971747</v>
      </c>
      <c r="P1367" s="43">
        <f t="shared" si="1195"/>
        <v>1.18500577412549E-2</v>
      </c>
      <c r="Q1367" s="141">
        <f t="shared" si="1201"/>
        <v>78</v>
      </c>
      <c r="R1367" s="43">
        <f t="shared" si="1202"/>
        <v>0.63059605906340266</v>
      </c>
      <c r="S1367" s="11">
        <v>126</v>
      </c>
    </row>
    <row r="1368" spans="2:19" x14ac:dyDescent="0.25">
      <c r="B1368" s="16">
        <v>11</v>
      </c>
      <c r="C1368" s="11" t="s">
        <v>20</v>
      </c>
      <c r="D1368" s="139"/>
      <c r="E1368" s="10">
        <f t="shared" si="1196"/>
        <v>0</v>
      </c>
      <c r="F1368" s="134">
        <f>$N$4-$M$4</f>
        <v>3.4729191423102046E-2</v>
      </c>
      <c r="G1368" s="8">
        <f>IFERROR(VLOOKUP(B1368,EFA!$AC$2:$AD$7,2,0),EFA!$AD$8)</f>
        <v>1.0319245803723991</v>
      </c>
      <c r="H1368" s="24">
        <f>LGD!$D$11</f>
        <v>0.6</v>
      </c>
      <c r="I1368" s="10">
        <f t="shared" si="1197"/>
        <v>0</v>
      </c>
      <c r="J1368" s="41">
        <f t="shared" si="1198"/>
        <v>0.27086281963087083</v>
      </c>
      <c r="K1368" s="274">
        <f t="shared" si="1199"/>
        <v>0</v>
      </c>
      <c r="M1368" s="11">
        <v>204</v>
      </c>
      <c r="N1368" s="11">
        <v>1</v>
      </c>
      <c r="O1368" s="21">
        <f t="shared" si="1200"/>
        <v>0.125041534971747</v>
      </c>
      <c r="P1368" s="43">
        <f t="shared" si="1195"/>
        <v>1.18500577412549E-2</v>
      </c>
      <c r="Q1368" s="141">
        <f t="shared" si="1201"/>
        <v>78</v>
      </c>
      <c r="R1368" s="43">
        <f t="shared" si="1202"/>
        <v>0.63059605906340266</v>
      </c>
      <c r="S1368" s="11">
        <v>126</v>
      </c>
    </row>
    <row r="1369" spans="2:19" x14ac:dyDescent="0.25">
      <c r="B1369" s="2"/>
      <c r="C1369" s="68"/>
      <c r="D1369" s="115"/>
      <c r="E1369" s="115"/>
      <c r="F1369" s="89"/>
      <c r="G1369" s="112"/>
      <c r="H1369" s="116"/>
      <c r="I1369" s="115"/>
      <c r="J1369" s="117"/>
      <c r="K1369" s="115"/>
    </row>
    <row r="1370" spans="2:19" x14ac:dyDescent="0.25">
      <c r="B1370" t="s">
        <v>68</v>
      </c>
      <c r="C1370" s="40" t="s">
        <v>9</v>
      </c>
      <c r="D1370" s="40">
        <v>17</v>
      </c>
      <c r="E1370" s="44" t="s">
        <v>26</v>
      </c>
      <c r="F1370" s="44" t="s">
        <v>39</v>
      </c>
      <c r="G1370" s="44" t="s">
        <v>27</v>
      </c>
      <c r="H1370" s="44" t="s">
        <v>28</v>
      </c>
      <c r="I1370" s="44" t="s">
        <v>29</v>
      </c>
      <c r="J1370" s="44" t="s">
        <v>30</v>
      </c>
      <c r="K1370" s="42" t="s">
        <v>31</v>
      </c>
      <c r="M1370" s="42" t="s">
        <v>32</v>
      </c>
      <c r="N1370" s="42" t="s">
        <v>33</v>
      </c>
      <c r="O1370" s="42" t="s">
        <v>34</v>
      </c>
      <c r="P1370" s="42" t="s">
        <v>35</v>
      </c>
      <c r="Q1370" s="42" t="s">
        <v>36</v>
      </c>
      <c r="R1370" s="42" t="s">
        <v>37</v>
      </c>
      <c r="S1370" s="42" t="s">
        <v>38</v>
      </c>
    </row>
    <row r="1371" spans="2:19" x14ac:dyDescent="0.25">
      <c r="B1371" s="16">
        <v>12</v>
      </c>
      <c r="C1371" s="11" t="s">
        <v>12</v>
      </c>
      <c r="D1371" s="139"/>
      <c r="E1371" s="10">
        <f>D1250*R1371</f>
        <v>0</v>
      </c>
      <c r="F1371" s="134">
        <f t="shared" ref="F1371:F1378" si="1203">$O$4-$N$4</f>
        <v>3.1964016832791375E-2</v>
      </c>
      <c r="G1371" s="8">
        <f>IFERROR(VLOOKUP(B1371,EFA!$AC$2:$AD$7,2,0),EFA!$AD$8)</f>
        <v>1.0319245803723991</v>
      </c>
      <c r="H1371" s="24">
        <f>LGD!$D$3</f>
        <v>0</v>
      </c>
      <c r="I1371" s="10">
        <f>E1371*F1371*G1371*H1371</f>
        <v>0</v>
      </c>
      <c r="J1371" s="41">
        <f>1/((1+($O$16/12))^(M1371-Q1371))</f>
        <v>0.23918036700281942</v>
      </c>
      <c r="K1371" s="274">
        <f>I1371*J1371</f>
        <v>0</v>
      </c>
      <c r="M1371" s="11">
        <v>204</v>
      </c>
      <c r="N1371" s="11">
        <v>1</v>
      </c>
      <c r="O1371" s="21">
        <f>$O$16</f>
        <v>0.125041534971747</v>
      </c>
      <c r="P1371" s="43">
        <f t="shared" ref="P1371:P1379" si="1204">PMT(O1371/12,M1371,-N1371,0,0)</f>
        <v>1.18500577412549E-2</v>
      </c>
      <c r="Q1371" s="141">
        <f>M1371-S1371</f>
        <v>66</v>
      </c>
      <c r="R1371" s="43">
        <f>PV(O1371/12,Q1371,-P1371,0,0)</f>
        <v>0.56348632063021442</v>
      </c>
      <c r="S1371" s="11">
        <v>138</v>
      </c>
    </row>
    <row r="1372" spans="2:19" x14ac:dyDescent="0.25">
      <c r="B1372" s="16">
        <v>12</v>
      </c>
      <c r="C1372" s="11" t="s">
        <v>13</v>
      </c>
      <c r="D1372" s="139"/>
      <c r="E1372" s="10">
        <f t="shared" ref="E1372:E1379" si="1205">D1251*R1372</f>
        <v>0</v>
      </c>
      <c r="F1372" s="134">
        <f t="shared" si="1203"/>
        <v>3.1964016832791375E-2</v>
      </c>
      <c r="G1372" s="8">
        <f>IFERROR(VLOOKUP(B1372,EFA!$AC$2:$AD$7,2,0),EFA!$AD$8)</f>
        <v>1.0319245803723991</v>
      </c>
      <c r="H1372" s="24">
        <f>LGD!$D$4</f>
        <v>0.6</v>
      </c>
      <c r="I1372" s="10">
        <f t="shared" ref="I1372:I1379" si="1206">E1372*F1372*G1372*H1372</f>
        <v>0</v>
      </c>
      <c r="J1372" s="41">
        <f t="shared" ref="J1372:J1379" si="1207">1/((1+($O$16/12))^(M1372-Q1372))</f>
        <v>0.23918036700281942</v>
      </c>
      <c r="K1372" s="274">
        <f t="shared" ref="K1372:K1379" si="1208">I1372*J1372</f>
        <v>0</v>
      </c>
      <c r="M1372" s="11">
        <v>204</v>
      </c>
      <c r="N1372" s="11">
        <v>1</v>
      </c>
      <c r="O1372" s="21">
        <f t="shared" ref="O1372:O1379" si="1209">$O$16</f>
        <v>0.125041534971747</v>
      </c>
      <c r="P1372" s="43">
        <f t="shared" si="1204"/>
        <v>1.18500577412549E-2</v>
      </c>
      <c r="Q1372" s="141">
        <f t="shared" ref="Q1372:Q1379" si="1210">M1372-S1372</f>
        <v>66</v>
      </c>
      <c r="R1372" s="43">
        <f t="shared" ref="R1372:R1379" si="1211">PV(O1372/12,Q1372,-P1372,0,0)</f>
        <v>0.56348632063021442</v>
      </c>
      <c r="S1372" s="11">
        <v>138</v>
      </c>
    </row>
    <row r="1373" spans="2:19" x14ac:dyDescent="0.25">
      <c r="B1373" s="16">
        <v>12</v>
      </c>
      <c r="C1373" s="11" t="s">
        <v>14</v>
      </c>
      <c r="D1373" s="139"/>
      <c r="E1373" s="10">
        <f t="shared" si="1205"/>
        <v>0</v>
      </c>
      <c r="F1373" s="134">
        <f t="shared" si="1203"/>
        <v>3.1964016832791375E-2</v>
      </c>
      <c r="G1373" s="8">
        <f>IFERROR(VLOOKUP(B1373,EFA!$AC$2:$AD$7,2,0),EFA!$AD$8)</f>
        <v>1.0319245803723991</v>
      </c>
      <c r="H1373" s="24">
        <f>LGD!$D$5</f>
        <v>0.10763423667737435</v>
      </c>
      <c r="I1373" s="10">
        <f t="shared" si="1206"/>
        <v>0</v>
      </c>
      <c r="J1373" s="41">
        <f t="shared" si="1207"/>
        <v>0.23918036700281942</v>
      </c>
      <c r="K1373" s="274">
        <f t="shared" si="1208"/>
        <v>0</v>
      </c>
      <c r="M1373" s="11">
        <v>204</v>
      </c>
      <c r="N1373" s="11">
        <v>1</v>
      </c>
      <c r="O1373" s="21">
        <f t="shared" si="1209"/>
        <v>0.125041534971747</v>
      </c>
      <c r="P1373" s="43">
        <f t="shared" si="1204"/>
        <v>1.18500577412549E-2</v>
      </c>
      <c r="Q1373" s="141">
        <f t="shared" si="1210"/>
        <v>66</v>
      </c>
      <c r="R1373" s="43">
        <f t="shared" si="1211"/>
        <v>0.56348632063021442</v>
      </c>
      <c r="S1373" s="11">
        <v>138</v>
      </c>
    </row>
    <row r="1374" spans="2:19" x14ac:dyDescent="0.25">
      <c r="B1374" s="16">
        <v>12</v>
      </c>
      <c r="C1374" s="11" t="s">
        <v>15</v>
      </c>
      <c r="D1374" s="139"/>
      <c r="E1374" s="10">
        <f t="shared" si="1205"/>
        <v>0</v>
      </c>
      <c r="F1374" s="134">
        <f t="shared" si="1203"/>
        <v>3.1964016832791375E-2</v>
      </c>
      <c r="G1374" s="8">
        <f>IFERROR(VLOOKUP(B1374,EFA!$AC$2:$AD$7,2,0),EFA!$AD$8)</f>
        <v>1.0319245803723991</v>
      </c>
      <c r="H1374" s="24">
        <f>LGD!$D$6</f>
        <v>0.31756987991080204</v>
      </c>
      <c r="I1374" s="10">
        <f t="shared" si="1206"/>
        <v>0</v>
      </c>
      <c r="J1374" s="41">
        <f t="shared" si="1207"/>
        <v>0.23918036700281942</v>
      </c>
      <c r="K1374" s="274">
        <f t="shared" si="1208"/>
        <v>0</v>
      </c>
      <c r="M1374" s="11">
        <v>204</v>
      </c>
      <c r="N1374" s="11">
        <v>1</v>
      </c>
      <c r="O1374" s="21">
        <f t="shared" si="1209"/>
        <v>0.125041534971747</v>
      </c>
      <c r="P1374" s="43">
        <f t="shared" si="1204"/>
        <v>1.18500577412549E-2</v>
      </c>
      <c r="Q1374" s="141">
        <f t="shared" si="1210"/>
        <v>66</v>
      </c>
      <c r="R1374" s="43">
        <f t="shared" si="1211"/>
        <v>0.56348632063021442</v>
      </c>
      <c r="S1374" s="11">
        <v>138</v>
      </c>
    </row>
    <row r="1375" spans="2:19" x14ac:dyDescent="0.25">
      <c r="B1375" s="16">
        <v>12</v>
      </c>
      <c r="C1375" s="11" t="s">
        <v>16</v>
      </c>
      <c r="D1375" s="139"/>
      <c r="E1375" s="10">
        <f t="shared" si="1205"/>
        <v>0</v>
      </c>
      <c r="F1375" s="134">
        <f t="shared" si="1203"/>
        <v>3.1964016832791375E-2</v>
      </c>
      <c r="G1375" s="8">
        <f>IFERROR(VLOOKUP(B1375,EFA!$AC$2:$AD$7,2,0),EFA!$AD$8)</f>
        <v>1.0319245803723991</v>
      </c>
      <c r="H1375" s="24">
        <f>LGD!$D$7</f>
        <v>0.35327139683478781</v>
      </c>
      <c r="I1375" s="10">
        <f t="shared" si="1206"/>
        <v>0</v>
      </c>
      <c r="J1375" s="41">
        <f t="shared" si="1207"/>
        <v>0.23918036700281942</v>
      </c>
      <c r="K1375" s="274">
        <f t="shared" si="1208"/>
        <v>0</v>
      </c>
      <c r="M1375" s="11">
        <v>204</v>
      </c>
      <c r="N1375" s="11">
        <v>1</v>
      </c>
      <c r="O1375" s="21">
        <f t="shared" si="1209"/>
        <v>0.125041534971747</v>
      </c>
      <c r="P1375" s="43">
        <f t="shared" si="1204"/>
        <v>1.18500577412549E-2</v>
      </c>
      <c r="Q1375" s="141">
        <f t="shared" si="1210"/>
        <v>66</v>
      </c>
      <c r="R1375" s="43">
        <f t="shared" si="1211"/>
        <v>0.56348632063021442</v>
      </c>
      <c r="S1375" s="11">
        <v>138</v>
      </c>
    </row>
    <row r="1376" spans="2:19" x14ac:dyDescent="0.25">
      <c r="B1376" s="16">
        <v>12</v>
      </c>
      <c r="C1376" s="11" t="s">
        <v>17</v>
      </c>
      <c r="D1376" s="139"/>
      <c r="E1376" s="10">
        <f t="shared" si="1205"/>
        <v>0</v>
      </c>
      <c r="F1376" s="134">
        <f t="shared" si="1203"/>
        <v>3.1964016832791375E-2</v>
      </c>
      <c r="G1376" s="8">
        <f>IFERROR(VLOOKUP(B1376,EFA!$AC$2:$AD$7,2,0),EFA!$AD$8)</f>
        <v>1.0319245803723991</v>
      </c>
      <c r="H1376" s="24">
        <f>LGD!$D$8</f>
        <v>4.6364209605119888E-2</v>
      </c>
      <c r="I1376" s="10">
        <f t="shared" si="1206"/>
        <v>0</v>
      </c>
      <c r="J1376" s="41">
        <f t="shared" si="1207"/>
        <v>0.23918036700281942</v>
      </c>
      <c r="K1376" s="274">
        <f t="shared" si="1208"/>
        <v>0</v>
      </c>
      <c r="M1376" s="11">
        <v>204</v>
      </c>
      <c r="N1376" s="11">
        <v>1</v>
      </c>
      <c r="O1376" s="21">
        <f t="shared" si="1209"/>
        <v>0.125041534971747</v>
      </c>
      <c r="P1376" s="43">
        <f t="shared" si="1204"/>
        <v>1.18500577412549E-2</v>
      </c>
      <c r="Q1376" s="141">
        <f t="shared" si="1210"/>
        <v>66</v>
      </c>
      <c r="R1376" s="43">
        <f t="shared" si="1211"/>
        <v>0.56348632063021442</v>
      </c>
      <c r="S1376" s="11">
        <v>138</v>
      </c>
    </row>
    <row r="1377" spans="2:19" x14ac:dyDescent="0.25">
      <c r="B1377" s="16">
        <v>12</v>
      </c>
      <c r="C1377" s="11" t="s">
        <v>18</v>
      </c>
      <c r="D1377" s="139"/>
      <c r="E1377" s="10" t="e">
        <f t="shared" si="1205"/>
        <v>#N/A</v>
      </c>
      <c r="F1377" s="134">
        <f t="shared" si="1203"/>
        <v>3.1964016832791375E-2</v>
      </c>
      <c r="G1377" s="8">
        <f>IFERROR(VLOOKUP(B1377,EFA!$AC$2:$AD$7,2,0),EFA!$AD$8)</f>
        <v>1.0319245803723991</v>
      </c>
      <c r="H1377" s="24">
        <f>LGD!$D$9</f>
        <v>0.5</v>
      </c>
      <c r="I1377" s="10" t="e">
        <f t="shared" si="1206"/>
        <v>#N/A</v>
      </c>
      <c r="J1377" s="41">
        <f t="shared" si="1207"/>
        <v>0.23918036700281942</v>
      </c>
      <c r="K1377" s="274" t="e">
        <f t="shared" si="1208"/>
        <v>#N/A</v>
      </c>
      <c r="M1377" s="11">
        <v>204</v>
      </c>
      <c r="N1377" s="11">
        <v>1</v>
      </c>
      <c r="O1377" s="21">
        <f t="shared" si="1209"/>
        <v>0.125041534971747</v>
      </c>
      <c r="P1377" s="43">
        <f t="shared" si="1204"/>
        <v>1.18500577412549E-2</v>
      </c>
      <c r="Q1377" s="141">
        <f t="shared" si="1210"/>
        <v>66</v>
      </c>
      <c r="R1377" s="43">
        <f t="shared" si="1211"/>
        <v>0.56348632063021442</v>
      </c>
      <c r="S1377" s="11">
        <v>138</v>
      </c>
    </row>
    <row r="1378" spans="2:19" x14ac:dyDescent="0.25">
      <c r="B1378" s="16">
        <v>12</v>
      </c>
      <c r="C1378" s="11" t="s">
        <v>19</v>
      </c>
      <c r="D1378" s="139"/>
      <c r="E1378" s="10">
        <f t="shared" si="1205"/>
        <v>0</v>
      </c>
      <c r="F1378" s="134">
        <f t="shared" si="1203"/>
        <v>3.1964016832791375E-2</v>
      </c>
      <c r="G1378" s="8">
        <f>IFERROR(VLOOKUP(B1378,EFA!$AC$2:$AD$7,2,0),EFA!$AD$8)</f>
        <v>1.0319245803723991</v>
      </c>
      <c r="H1378" s="24">
        <f>LGD!$D$10</f>
        <v>0.4</v>
      </c>
      <c r="I1378" s="10">
        <f t="shared" si="1206"/>
        <v>0</v>
      </c>
      <c r="J1378" s="41">
        <f t="shared" si="1207"/>
        <v>0.23918036700281942</v>
      </c>
      <c r="K1378" s="274">
        <f t="shared" si="1208"/>
        <v>0</v>
      </c>
      <c r="M1378" s="11">
        <v>204</v>
      </c>
      <c r="N1378" s="11">
        <v>1</v>
      </c>
      <c r="O1378" s="21">
        <f t="shared" si="1209"/>
        <v>0.125041534971747</v>
      </c>
      <c r="P1378" s="43">
        <f t="shared" si="1204"/>
        <v>1.18500577412549E-2</v>
      </c>
      <c r="Q1378" s="141">
        <f t="shared" si="1210"/>
        <v>66</v>
      </c>
      <c r="R1378" s="43">
        <f t="shared" si="1211"/>
        <v>0.56348632063021442</v>
      </c>
      <c r="S1378" s="11">
        <v>138</v>
      </c>
    </row>
    <row r="1379" spans="2:19" x14ac:dyDescent="0.25">
      <c r="B1379" s="16">
        <v>12</v>
      </c>
      <c r="C1379" s="11" t="s">
        <v>20</v>
      </c>
      <c r="D1379" s="139"/>
      <c r="E1379" s="10">
        <f t="shared" si="1205"/>
        <v>0</v>
      </c>
      <c r="F1379" s="134">
        <f>$O$4-$N$4</f>
        <v>3.1964016832791375E-2</v>
      </c>
      <c r="G1379" s="8">
        <f>IFERROR(VLOOKUP(B1379,EFA!$AC$2:$AD$7,2,0),EFA!$AD$8)</f>
        <v>1.0319245803723991</v>
      </c>
      <c r="H1379" s="24">
        <f>LGD!$D$11</f>
        <v>0.6</v>
      </c>
      <c r="I1379" s="10">
        <f t="shared" si="1206"/>
        <v>0</v>
      </c>
      <c r="J1379" s="41">
        <f t="shared" si="1207"/>
        <v>0.23918036700281942</v>
      </c>
      <c r="K1379" s="274">
        <f t="shared" si="1208"/>
        <v>0</v>
      </c>
      <c r="M1379" s="11">
        <v>204</v>
      </c>
      <c r="N1379" s="11">
        <v>1</v>
      </c>
      <c r="O1379" s="21">
        <f t="shared" si="1209"/>
        <v>0.125041534971747</v>
      </c>
      <c r="P1379" s="43">
        <f t="shared" si="1204"/>
        <v>1.18500577412549E-2</v>
      </c>
      <c r="Q1379" s="141">
        <f t="shared" si="1210"/>
        <v>66</v>
      </c>
      <c r="R1379" s="43">
        <f t="shared" si="1211"/>
        <v>0.56348632063021442</v>
      </c>
      <c r="S1379" s="11">
        <v>138</v>
      </c>
    </row>
    <row r="1380" spans="2:19" x14ac:dyDescent="0.25">
      <c r="B1380" s="2"/>
      <c r="C1380" s="68"/>
      <c r="D1380" s="115"/>
      <c r="E1380" s="115"/>
      <c r="F1380" s="89"/>
      <c r="G1380" s="112"/>
      <c r="H1380" s="116"/>
      <c r="I1380" s="115"/>
      <c r="J1380" s="117"/>
      <c r="K1380" s="115"/>
    </row>
    <row r="1381" spans="2:19" x14ac:dyDescent="0.25">
      <c r="B1381" t="s">
        <v>68</v>
      </c>
      <c r="C1381" s="40" t="s">
        <v>9</v>
      </c>
      <c r="D1381" s="40">
        <v>17</v>
      </c>
      <c r="E1381" s="44" t="s">
        <v>26</v>
      </c>
      <c r="F1381" s="44" t="s">
        <v>39</v>
      </c>
      <c r="G1381" s="44" t="s">
        <v>27</v>
      </c>
      <c r="H1381" s="44" t="s">
        <v>28</v>
      </c>
      <c r="I1381" s="44" t="s">
        <v>29</v>
      </c>
      <c r="J1381" s="44" t="s">
        <v>30</v>
      </c>
      <c r="K1381" s="42" t="s">
        <v>31</v>
      </c>
      <c r="M1381" s="42" t="s">
        <v>32</v>
      </c>
      <c r="N1381" s="42" t="s">
        <v>33</v>
      </c>
      <c r="O1381" s="42" t="s">
        <v>34</v>
      </c>
      <c r="P1381" s="42" t="s">
        <v>35</v>
      </c>
      <c r="Q1381" s="42" t="s">
        <v>36</v>
      </c>
      <c r="R1381" s="42" t="s">
        <v>37</v>
      </c>
      <c r="S1381" s="42" t="s">
        <v>38</v>
      </c>
    </row>
    <row r="1382" spans="2:19" x14ac:dyDescent="0.25">
      <c r="B1382" s="16">
        <v>13</v>
      </c>
      <c r="C1382" s="11" t="s">
        <v>12</v>
      </c>
      <c r="D1382" s="139"/>
      <c r="E1382" s="10">
        <f>D1250*R1382</f>
        <v>0</v>
      </c>
      <c r="F1382" s="134">
        <f t="shared" ref="F1382:F1389" si="1212">$P$4-$O$4</f>
        <v>2.9419008339115149E-2</v>
      </c>
      <c r="G1382" s="8">
        <f>IFERROR(VLOOKUP(B1382,EFA!$AC$2:$AD$7,2,0),EFA!$AD$8)</f>
        <v>1.0319245803723991</v>
      </c>
      <c r="H1382" s="24">
        <f>LGD!$D$3</f>
        <v>0</v>
      </c>
      <c r="I1382" s="10">
        <f>E1382*F1382*G1382*H1382</f>
        <v>0</v>
      </c>
      <c r="J1382" s="41">
        <f>1/((1+($O$16/12))^(M1382-Q1382))</f>
        <v>0.21120376741837385</v>
      </c>
      <c r="K1382" s="274">
        <f>I1382*J1382</f>
        <v>0</v>
      </c>
      <c r="M1382" s="11">
        <v>204</v>
      </c>
      <c r="N1382" s="11">
        <v>1</v>
      </c>
      <c r="O1382" s="21">
        <f>$O$16</f>
        <v>0.125041534971747</v>
      </c>
      <c r="P1382" s="43">
        <f t="shared" ref="P1382:P1390" si="1213">PMT(O1382/12,M1382,-N1382,0,0)</f>
        <v>1.18500577412549E-2</v>
      </c>
      <c r="Q1382" s="141">
        <f>M1382-S1382</f>
        <v>54</v>
      </c>
      <c r="R1382" s="43">
        <f>PV(O1382/12,Q1382,-P1382,0,0)</f>
        <v>0.48748705194237357</v>
      </c>
      <c r="S1382" s="11">
        <v>150</v>
      </c>
    </row>
    <row r="1383" spans="2:19" x14ac:dyDescent="0.25">
      <c r="B1383" s="16">
        <v>13</v>
      </c>
      <c r="C1383" s="11" t="s">
        <v>13</v>
      </c>
      <c r="D1383" s="139"/>
      <c r="E1383" s="10">
        <f t="shared" ref="E1383:E1390" si="1214">D1251*R1383</f>
        <v>0</v>
      </c>
      <c r="F1383" s="134">
        <f t="shared" si="1212"/>
        <v>2.9419008339115149E-2</v>
      </c>
      <c r="G1383" s="8">
        <f>IFERROR(VLOOKUP(B1383,EFA!$AC$2:$AD$7,2,0),EFA!$AD$8)</f>
        <v>1.0319245803723991</v>
      </c>
      <c r="H1383" s="24">
        <f>LGD!$D$4</f>
        <v>0.6</v>
      </c>
      <c r="I1383" s="10">
        <f t="shared" ref="I1383:I1390" si="1215">E1383*F1383*G1383*H1383</f>
        <v>0</v>
      </c>
      <c r="J1383" s="41">
        <f t="shared" ref="J1383:J1390" si="1216">1/((1+($O$16/12))^(M1383-Q1383))</f>
        <v>0.21120376741837385</v>
      </c>
      <c r="K1383" s="274">
        <f t="shared" ref="K1383:K1390" si="1217">I1383*J1383</f>
        <v>0</v>
      </c>
      <c r="M1383" s="11">
        <v>204</v>
      </c>
      <c r="N1383" s="11">
        <v>1</v>
      </c>
      <c r="O1383" s="21">
        <f t="shared" ref="O1383:O1390" si="1218">$O$16</f>
        <v>0.125041534971747</v>
      </c>
      <c r="P1383" s="43">
        <f t="shared" si="1213"/>
        <v>1.18500577412549E-2</v>
      </c>
      <c r="Q1383" s="141">
        <f t="shared" ref="Q1383:Q1390" si="1219">M1383-S1383</f>
        <v>54</v>
      </c>
      <c r="R1383" s="43">
        <f t="shared" ref="R1383:R1390" si="1220">PV(O1383/12,Q1383,-P1383,0,0)</f>
        <v>0.48748705194237357</v>
      </c>
      <c r="S1383" s="11">
        <v>150</v>
      </c>
    </row>
    <row r="1384" spans="2:19" x14ac:dyDescent="0.25">
      <c r="B1384" s="16">
        <v>13</v>
      </c>
      <c r="C1384" s="11" t="s">
        <v>14</v>
      </c>
      <c r="D1384" s="139"/>
      <c r="E1384" s="10">
        <f t="shared" si="1214"/>
        <v>0</v>
      </c>
      <c r="F1384" s="134">
        <f t="shared" si="1212"/>
        <v>2.9419008339115149E-2</v>
      </c>
      <c r="G1384" s="8">
        <f>IFERROR(VLOOKUP(B1384,EFA!$AC$2:$AD$7,2,0),EFA!$AD$8)</f>
        <v>1.0319245803723991</v>
      </c>
      <c r="H1384" s="24">
        <f>LGD!$D$5</f>
        <v>0.10763423667737435</v>
      </c>
      <c r="I1384" s="10">
        <f t="shared" si="1215"/>
        <v>0</v>
      </c>
      <c r="J1384" s="41">
        <f t="shared" si="1216"/>
        <v>0.21120376741837385</v>
      </c>
      <c r="K1384" s="274">
        <f t="shared" si="1217"/>
        <v>0</v>
      </c>
      <c r="M1384" s="11">
        <v>204</v>
      </c>
      <c r="N1384" s="11">
        <v>1</v>
      </c>
      <c r="O1384" s="21">
        <f t="shared" si="1218"/>
        <v>0.125041534971747</v>
      </c>
      <c r="P1384" s="43">
        <f t="shared" si="1213"/>
        <v>1.18500577412549E-2</v>
      </c>
      <c r="Q1384" s="141">
        <f t="shared" si="1219"/>
        <v>54</v>
      </c>
      <c r="R1384" s="43">
        <f t="shared" si="1220"/>
        <v>0.48748705194237357</v>
      </c>
      <c r="S1384" s="11">
        <v>150</v>
      </c>
    </row>
    <row r="1385" spans="2:19" x14ac:dyDescent="0.25">
      <c r="B1385" s="16">
        <v>13</v>
      </c>
      <c r="C1385" s="11" t="s">
        <v>15</v>
      </c>
      <c r="D1385" s="139"/>
      <c r="E1385" s="10">
        <f t="shared" si="1214"/>
        <v>0</v>
      </c>
      <c r="F1385" s="134">
        <f t="shared" si="1212"/>
        <v>2.9419008339115149E-2</v>
      </c>
      <c r="G1385" s="8">
        <f>IFERROR(VLOOKUP(B1385,EFA!$AC$2:$AD$7,2,0),EFA!$AD$8)</f>
        <v>1.0319245803723991</v>
      </c>
      <c r="H1385" s="24">
        <f>LGD!$D$6</f>
        <v>0.31756987991080204</v>
      </c>
      <c r="I1385" s="10">
        <f t="shared" si="1215"/>
        <v>0</v>
      </c>
      <c r="J1385" s="41">
        <f t="shared" si="1216"/>
        <v>0.21120376741837385</v>
      </c>
      <c r="K1385" s="274">
        <f t="shared" si="1217"/>
        <v>0</v>
      </c>
      <c r="M1385" s="11">
        <v>204</v>
      </c>
      <c r="N1385" s="11">
        <v>1</v>
      </c>
      <c r="O1385" s="21">
        <f t="shared" si="1218"/>
        <v>0.125041534971747</v>
      </c>
      <c r="P1385" s="43">
        <f t="shared" si="1213"/>
        <v>1.18500577412549E-2</v>
      </c>
      <c r="Q1385" s="141">
        <f t="shared" si="1219"/>
        <v>54</v>
      </c>
      <c r="R1385" s="43">
        <f t="shared" si="1220"/>
        <v>0.48748705194237357</v>
      </c>
      <c r="S1385" s="11">
        <v>150</v>
      </c>
    </row>
    <row r="1386" spans="2:19" x14ac:dyDescent="0.25">
      <c r="B1386" s="16">
        <v>13</v>
      </c>
      <c r="C1386" s="11" t="s">
        <v>16</v>
      </c>
      <c r="D1386" s="139"/>
      <c r="E1386" s="10">
        <f t="shared" si="1214"/>
        <v>0</v>
      </c>
      <c r="F1386" s="134">
        <f t="shared" si="1212"/>
        <v>2.9419008339115149E-2</v>
      </c>
      <c r="G1386" s="8">
        <f>IFERROR(VLOOKUP(B1386,EFA!$AC$2:$AD$7,2,0),EFA!$AD$8)</f>
        <v>1.0319245803723991</v>
      </c>
      <c r="H1386" s="24">
        <f>LGD!$D$7</f>
        <v>0.35327139683478781</v>
      </c>
      <c r="I1386" s="10">
        <f t="shared" si="1215"/>
        <v>0</v>
      </c>
      <c r="J1386" s="41">
        <f t="shared" si="1216"/>
        <v>0.21120376741837385</v>
      </c>
      <c r="K1386" s="274">
        <f t="shared" si="1217"/>
        <v>0</v>
      </c>
      <c r="M1386" s="11">
        <v>204</v>
      </c>
      <c r="N1386" s="11">
        <v>1</v>
      </c>
      <c r="O1386" s="21">
        <f t="shared" si="1218"/>
        <v>0.125041534971747</v>
      </c>
      <c r="P1386" s="43">
        <f t="shared" si="1213"/>
        <v>1.18500577412549E-2</v>
      </c>
      <c r="Q1386" s="141">
        <f t="shared" si="1219"/>
        <v>54</v>
      </c>
      <c r="R1386" s="43">
        <f t="shared" si="1220"/>
        <v>0.48748705194237357</v>
      </c>
      <c r="S1386" s="11">
        <v>150</v>
      </c>
    </row>
    <row r="1387" spans="2:19" x14ac:dyDescent="0.25">
      <c r="B1387" s="16">
        <v>13</v>
      </c>
      <c r="C1387" s="11" t="s">
        <v>17</v>
      </c>
      <c r="D1387" s="139"/>
      <c r="E1387" s="10">
        <f t="shared" si="1214"/>
        <v>0</v>
      </c>
      <c r="F1387" s="134">
        <f t="shared" si="1212"/>
        <v>2.9419008339115149E-2</v>
      </c>
      <c r="G1387" s="8">
        <f>IFERROR(VLOOKUP(B1387,EFA!$AC$2:$AD$7,2,0),EFA!$AD$8)</f>
        <v>1.0319245803723991</v>
      </c>
      <c r="H1387" s="24">
        <f>LGD!$D$8</f>
        <v>4.6364209605119888E-2</v>
      </c>
      <c r="I1387" s="10">
        <f t="shared" si="1215"/>
        <v>0</v>
      </c>
      <c r="J1387" s="41">
        <f t="shared" si="1216"/>
        <v>0.21120376741837385</v>
      </c>
      <c r="K1387" s="274">
        <f t="shared" si="1217"/>
        <v>0</v>
      </c>
      <c r="M1387" s="11">
        <v>204</v>
      </c>
      <c r="N1387" s="11">
        <v>1</v>
      </c>
      <c r="O1387" s="21">
        <f t="shared" si="1218"/>
        <v>0.125041534971747</v>
      </c>
      <c r="P1387" s="43">
        <f t="shared" si="1213"/>
        <v>1.18500577412549E-2</v>
      </c>
      <c r="Q1387" s="141">
        <f t="shared" si="1219"/>
        <v>54</v>
      </c>
      <c r="R1387" s="43">
        <f t="shared" si="1220"/>
        <v>0.48748705194237357</v>
      </c>
      <c r="S1387" s="11">
        <v>150</v>
      </c>
    </row>
    <row r="1388" spans="2:19" x14ac:dyDescent="0.25">
      <c r="B1388" s="16">
        <v>13</v>
      </c>
      <c r="C1388" s="11" t="s">
        <v>18</v>
      </c>
      <c r="D1388" s="139"/>
      <c r="E1388" s="10" t="e">
        <f t="shared" si="1214"/>
        <v>#N/A</v>
      </c>
      <c r="F1388" s="134">
        <f t="shared" si="1212"/>
        <v>2.9419008339115149E-2</v>
      </c>
      <c r="G1388" s="8">
        <f>IFERROR(VLOOKUP(B1388,EFA!$AC$2:$AD$7,2,0),EFA!$AD$8)</f>
        <v>1.0319245803723991</v>
      </c>
      <c r="H1388" s="24">
        <f>LGD!$D$9</f>
        <v>0.5</v>
      </c>
      <c r="I1388" s="10" t="e">
        <f t="shared" si="1215"/>
        <v>#N/A</v>
      </c>
      <c r="J1388" s="41">
        <f t="shared" si="1216"/>
        <v>0.21120376741837385</v>
      </c>
      <c r="K1388" s="274" t="e">
        <f t="shared" si="1217"/>
        <v>#N/A</v>
      </c>
      <c r="M1388" s="11">
        <v>204</v>
      </c>
      <c r="N1388" s="11">
        <v>1</v>
      </c>
      <c r="O1388" s="21">
        <f t="shared" si="1218"/>
        <v>0.125041534971747</v>
      </c>
      <c r="P1388" s="43">
        <f t="shared" si="1213"/>
        <v>1.18500577412549E-2</v>
      </c>
      <c r="Q1388" s="141">
        <f t="shared" si="1219"/>
        <v>54</v>
      </c>
      <c r="R1388" s="43">
        <f t="shared" si="1220"/>
        <v>0.48748705194237357</v>
      </c>
      <c r="S1388" s="11">
        <v>150</v>
      </c>
    </row>
    <row r="1389" spans="2:19" x14ac:dyDescent="0.25">
      <c r="B1389" s="16">
        <v>13</v>
      </c>
      <c r="C1389" s="11" t="s">
        <v>19</v>
      </c>
      <c r="D1389" s="139"/>
      <c r="E1389" s="10">
        <f t="shared" si="1214"/>
        <v>0</v>
      </c>
      <c r="F1389" s="134">
        <f t="shared" si="1212"/>
        <v>2.9419008339115149E-2</v>
      </c>
      <c r="G1389" s="8">
        <f>IFERROR(VLOOKUP(B1389,EFA!$AC$2:$AD$7,2,0),EFA!$AD$8)</f>
        <v>1.0319245803723991</v>
      </c>
      <c r="H1389" s="24">
        <f>LGD!$D$10</f>
        <v>0.4</v>
      </c>
      <c r="I1389" s="10">
        <f t="shared" si="1215"/>
        <v>0</v>
      </c>
      <c r="J1389" s="41">
        <f t="shared" si="1216"/>
        <v>0.21120376741837385</v>
      </c>
      <c r="K1389" s="274">
        <f t="shared" si="1217"/>
        <v>0</v>
      </c>
      <c r="M1389" s="11">
        <v>204</v>
      </c>
      <c r="N1389" s="11">
        <v>1</v>
      </c>
      <c r="O1389" s="21">
        <f t="shared" si="1218"/>
        <v>0.125041534971747</v>
      </c>
      <c r="P1389" s="43">
        <f t="shared" si="1213"/>
        <v>1.18500577412549E-2</v>
      </c>
      <c r="Q1389" s="141">
        <f t="shared" si="1219"/>
        <v>54</v>
      </c>
      <c r="R1389" s="43">
        <f t="shared" si="1220"/>
        <v>0.48748705194237357</v>
      </c>
      <c r="S1389" s="11">
        <v>150</v>
      </c>
    </row>
    <row r="1390" spans="2:19" x14ac:dyDescent="0.25">
      <c r="B1390" s="16">
        <v>13</v>
      </c>
      <c r="C1390" s="11" t="s">
        <v>20</v>
      </c>
      <c r="D1390" s="139"/>
      <c r="E1390" s="10">
        <f t="shared" si="1214"/>
        <v>0</v>
      </c>
      <c r="F1390" s="134">
        <f>$P$4-$O$4</f>
        <v>2.9419008339115149E-2</v>
      </c>
      <c r="G1390" s="8">
        <f>IFERROR(VLOOKUP(B1390,EFA!$AC$2:$AD$7,2,0),EFA!$AD$8)</f>
        <v>1.0319245803723991</v>
      </c>
      <c r="H1390" s="24">
        <f>LGD!$D$11</f>
        <v>0.6</v>
      </c>
      <c r="I1390" s="10">
        <f t="shared" si="1215"/>
        <v>0</v>
      </c>
      <c r="J1390" s="41">
        <f t="shared" si="1216"/>
        <v>0.21120376741837385</v>
      </c>
      <c r="K1390" s="274">
        <f t="shared" si="1217"/>
        <v>0</v>
      </c>
      <c r="M1390" s="11">
        <v>204</v>
      </c>
      <c r="N1390" s="11">
        <v>1</v>
      </c>
      <c r="O1390" s="21">
        <f t="shared" si="1218"/>
        <v>0.125041534971747</v>
      </c>
      <c r="P1390" s="43">
        <f t="shared" si="1213"/>
        <v>1.18500577412549E-2</v>
      </c>
      <c r="Q1390" s="141">
        <f t="shared" si="1219"/>
        <v>54</v>
      </c>
      <c r="R1390" s="43">
        <f t="shared" si="1220"/>
        <v>0.48748705194237357</v>
      </c>
      <c r="S1390" s="11">
        <v>150</v>
      </c>
    </row>
    <row r="1391" spans="2:19" x14ac:dyDescent="0.25">
      <c r="B1391" s="2"/>
      <c r="C1391" s="68"/>
      <c r="D1391" s="115"/>
      <c r="E1391" s="115"/>
      <c r="F1391" s="89"/>
      <c r="G1391" s="112"/>
      <c r="H1391" s="116"/>
      <c r="I1391" s="115"/>
      <c r="J1391" s="117"/>
      <c r="K1391" s="115"/>
    </row>
    <row r="1392" spans="2:19" x14ac:dyDescent="0.25">
      <c r="B1392" t="s">
        <v>68</v>
      </c>
      <c r="C1392" s="40" t="s">
        <v>9</v>
      </c>
      <c r="D1392" s="40">
        <v>17</v>
      </c>
      <c r="E1392" s="44" t="s">
        <v>26</v>
      </c>
      <c r="F1392" s="44" t="s">
        <v>39</v>
      </c>
      <c r="G1392" s="44" t="s">
        <v>27</v>
      </c>
      <c r="H1392" s="44" t="s">
        <v>28</v>
      </c>
      <c r="I1392" s="44" t="s">
        <v>29</v>
      </c>
      <c r="J1392" s="44" t="s">
        <v>30</v>
      </c>
      <c r="K1392" s="42" t="s">
        <v>31</v>
      </c>
      <c r="M1392" s="42" t="s">
        <v>32</v>
      </c>
      <c r="N1392" s="42" t="s">
        <v>33</v>
      </c>
      <c r="O1392" s="42" t="s">
        <v>34</v>
      </c>
      <c r="P1392" s="42" t="s">
        <v>35</v>
      </c>
      <c r="Q1392" s="42" t="s">
        <v>36</v>
      </c>
      <c r="R1392" s="42" t="s">
        <v>37</v>
      </c>
      <c r="S1392" s="42" t="s">
        <v>38</v>
      </c>
    </row>
    <row r="1393" spans="2:19" x14ac:dyDescent="0.25">
      <c r="B1393" s="16">
        <v>14</v>
      </c>
      <c r="C1393" s="11" t="s">
        <v>12</v>
      </c>
      <c r="D1393" s="139"/>
      <c r="E1393" s="10">
        <f>D1250*R1393</f>
        <v>0</v>
      </c>
      <c r="F1393" s="134">
        <f t="shared" ref="F1393:F1400" si="1221">$Q$4-$P$4</f>
        <v>2.7076636086896366E-2</v>
      </c>
      <c r="G1393" s="8">
        <f>IFERROR(VLOOKUP(B1393,EFA!$AC$2:$AD$7,2,0),EFA!$AD$8)</f>
        <v>1.0319245803723991</v>
      </c>
      <c r="H1393" s="24">
        <f>LGD!$D$3</f>
        <v>0</v>
      </c>
      <c r="I1393" s="10">
        <f>E1393*F1393*G1393*H1393</f>
        <v>0</v>
      </c>
      <c r="J1393" s="41">
        <f>1/((1+($O$16/12))^(M1393-Q1393))</f>
        <v>0.18649955232817553</v>
      </c>
      <c r="K1393" s="274">
        <f>I1393*J1393</f>
        <v>0</v>
      </c>
      <c r="M1393" s="11">
        <v>204</v>
      </c>
      <c r="N1393" s="11">
        <v>1</v>
      </c>
      <c r="O1393" s="21">
        <f>$O$16</f>
        <v>0.125041534971747</v>
      </c>
      <c r="P1393" s="43">
        <f t="shared" ref="P1393:P1401" si="1222">PMT(O1393/12,M1393,-N1393,0,0)</f>
        <v>1.18500577412549E-2</v>
      </c>
      <c r="Q1393" s="141">
        <f>M1393-S1393</f>
        <v>42</v>
      </c>
      <c r="R1393" s="43">
        <f>PV(O1393/12,Q1393,-P1393,0,0)</f>
        <v>0.40142072273388135</v>
      </c>
      <c r="S1393" s="11">
        <v>162</v>
      </c>
    </row>
    <row r="1394" spans="2:19" x14ac:dyDescent="0.25">
      <c r="B1394" s="16">
        <v>14</v>
      </c>
      <c r="C1394" s="11" t="s">
        <v>13</v>
      </c>
      <c r="D1394" s="139"/>
      <c r="E1394" s="10">
        <f t="shared" ref="E1394:E1401" si="1223">D1251*R1394</f>
        <v>0</v>
      </c>
      <c r="F1394" s="134">
        <f t="shared" si="1221"/>
        <v>2.7076636086896366E-2</v>
      </c>
      <c r="G1394" s="8">
        <f>IFERROR(VLOOKUP(B1394,EFA!$AC$2:$AD$7,2,0),EFA!$AD$8)</f>
        <v>1.0319245803723991</v>
      </c>
      <c r="H1394" s="24">
        <f>LGD!$D$4</f>
        <v>0.6</v>
      </c>
      <c r="I1394" s="10">
        <f t="shared" ref="I1394:I1401" si="1224">E1394*F1394*G1394*H1394</f>
        <v>0</v>
      </c>
      <c r="J1394" s="41">
        <f t="shared" ref="J1394:J1401" si="1225">1/((1+($O$16/12))^(M1394-Q1394))</f>
        <v>0.18649955232817553</v>
      </c>
      <c r="K1394" s="274">
        <f t="shared" ref="K1394:K1401" si="1226">I1394*J1394</f>
        <v>0</v>
      </c>
      <c r="M1394" s="11">
        <v>204</v>
      </c>
      <c r="N1394" s="11">
        <v>1</v>
      </c>
      <c r="O1394" s="21">
        <f t="shared" ref="O1394:O1401" si="1227">$O$16</f>
        <v>0.125041534971747</v>
      </c>
      <c r="P1394" s="43">
        <f t="shared" si="1222"/>
        <v>1.18500577412549E-2</v>
      </c>
      <c r="Q1394" s="141">
        <f t="shared" ref="Q1394:Q1401" si="1228">M1394-S1394</f>
        <v>42</v>
      </c>
      <c r="R1394" s="43">
        <f t="shared" ref="R1394:R1401" si="1229">PV(O1394/12,Q1394,-P1394,0,0)</f>
        <v>0.40142072273388135</v>
      </c>
      <c r="S1394" s="11">
        <v>162</v>
      </c>
    </row>
    <row r="1395" spans="2:19" x14ac:dyDescent="0.25">
      <c r="B1395" s="16">
        <v>14</v>
      </c>
      <c r="C1395" s="11" t="s">
        <v>14</v>
      </c>
      <c r="D1395" s="139"/>
      <c r="E1395" s="10">
        <f t="shared" si="1223"/>
        <v>0</v>
      </c>
      <c r="F1395" s="134">
        <f t="shared" si="1221"/>
        <v>2.7076636086896366E-2</v>
      </c>
      <c r="G1395" s="8">
        <f>IFERROR(VLOOKUP(B1395,EFA!$AC$2:$AD$7,2,0),EFA!$AD$8)</f>
        <v>1.0319245803723991</v>
      </c>
      <c r="H1395" s="24">
        <f>LGD!$D$5</f>
        <v>0.10763423667737435</v>
      </c>
      <c r="I1395" s="10">
        <f t="shared" si="1224"/>
        <v>0</v>
      </c>
      <c r="J1395" s="41">
        <f t="shared" si="1225"/>
        <v>0.18649955232817553</v>
      </c>
      <c r="K1395" s="274">
        <f t="shared" si="1226"/>
        <v>0</v>
      </c>
      <c r="M1395" s="11">
        <v>204</v>
      </c>
      <c r="N1395" s="11">
        <v>1</v>
      </c>
      <c r="O1395" s="21">
        <f t="shared" si="1227"/>
        <v>0.125041534971747</v>
      </c>
      <c r="P1395" s="43">
        <f t="shared" si="1222"/>
        <v>1.18500577412549E-2</v>
      </c>
      <c r="Q1395" s="141">
        <f t="shared" si="1228"/>
        <v>42</v>
      </c>
      <c r="R1395" s="43">
        <f t="shared" si="1229"/>
        <v>0.40142072273388135</v>
      </c>
      <c r="S1395" s="11">
        <v>162</v>
      </c>
    </row>
    <row r="1396" spans="2:19" x14ac:dyDescent="0.25">
      <c r="B1396" s="16">
        <v>14</v>
      </c>
      <c r="C1396" s="11" t="s">
        <v>15</v>
      </c>
      <c r="D1396" s="139"/>
      <c r="E1396" s="10">
        <f t="shared" si="1223"/>
        <v>0</v>
      </c>
      <c r="F1396" s="134">
        <f t="shared" si="1221"/>
        <v>2.7076636086896366E-2</v>
      </c>
      <c r="G1396" s="8">
        <f>IFERROR(VLOOKUP(B1396,EFA!$AC$2:$AD$7,2,0),EFA!$AD$8)</f>
        <v>1.0319245803723991</v>
      </c>
      <c r="H1396" s="24">
        <f>LGD!$D$6</f>
        <v>0.31756987991080204</v>
      </c>
      <c r="I1396" s="10">
        <f t="shared" si="1224"/>
        <v>0</v>
      </c>
      <c r="J1396" s="41">
        <f t="shared" si="1225"/>
        <v>0.18649955232817553</v>
      </c>
      <c r="K1396" s="274">
        <f t="shared" si="1226"/>
        <v>0</v>
      </c>
      <c r="M1396" s="11">
        <v>204</v>
      </c>
      <c r="N1396" s="11">
        <v>1</v>
      </c>
      <c r="O1396" s="21">
        <f t="shared" si="1227"/>
        <v>0.125041534971747</v>
      </c>
      <c r="P1396" s="43">
        <f t="shared" si="1222"/>
        <v>1.18500577412549E-2</v>
      </c>
      <c r="Q1396" s="141">
        <f t="shared" si="1228"/>
        <v>42</v>
      </c>
      <c r="R1396" s="43">
        <f t="shared" si="1229"/>
        <v>0.40142072273388135</v>
      </c>
      <c r="S1396" s="11">
        <v>162</v>
      </c>
    </row>
    <row r="1397" spans="2:19" x14ac:dyDescent="0.25">
      <c r="B1397" s="16">
        <v>14</v>
      </c>
      <c r="C1397" s="11" t="s">
        <v>16</v>
      </c>
      <c r="D1397" s="139"/>
      <c r="E1397" s="10">
        <f t="shared" si="1223"/>
        <v>0</v>
      </c>
      <c r="F1397" s="134">
        <f t="shared" si="1221"/>
        <v>2.7076636086896366E-2</v>
      </c>
      <c r="G1397" s="8">
        <f>IFERROR(VLOOKUP(B1397,EFA!$AC$2:$AD$7,2,0),EFA!$AD$8)</f>
        <v>1.0319245803723991</v>
      </c>
      <c r="H1397" s="24">
        <f>LGD!$D$7</f>
        <v>0.35327139683478781</v>
      </c>
      <c r="I1397" s="10">
        <f t="shared" si="1224"/>
        <v>0</v>
      </c>
      <c r="J1397" s="41">
        <f t="shared" si="1225"/>
        <v>0.18649955232817553</v>
      </c>
      <c r="K1397" s="274">
        <f t="shared" si="1226"/>
        <v>0</v>
      </c>
      <c r="M1397" s="11">
        <v>204</v>
      </c>
      <c r="N1397" s="11">
        <v>1</v>
      </c>
      <c r="O1397" s="21">
        <f t="shared" si="1227"/>
        <v>0.125041534971747</v>
      </c>
      <c r="P1397" s="43">
        <f t="shared" si="1222"/>
        <v>1.18500577412549E-2</v>
      </c>
      <c r="Q1397" s="141">
        <f t="shared" si="1228"/>
        <v>42</v>
      </c>
      <c r="R1397" s="43">
        <f t="shared" si="1229"/>
        <v>0.40142072273388135</v>
      </c>
      <c r="S1397" s="11">
        <v>162</v>
      </c>
    </row>
    <row r="1398" spans="2:19" x14ac:dyDescent="0.25">
      <c r="B1398" s="16">
        <v>14</v>
      </c>
      <c r="C1398" s="11" t="s">
        <v>17</v>
      </c>
      <c r="D1398" s="139"/>
      <c r="E1398" s="10">
        <f t="shared" si="1223"/>
        <v>0</v>
      </c>
      <c r="F1398" s="134">
        <f t="shared" si="1221"/>
        <v>2.7076636086896366E-2</v>
      </c>
      <c r="G1398" s="8">
        <f>IFERROR(VLOOKUP(B1398,EFA!$AC$2:$AD$7,2,0),EFA!$AD$8)</f>
        <v>1.0319245803723991</v>
      </c>
      <c r="H1398" s="24">
        <f>LGD!$D$8</f>
        <v>4.6364209605119888E-2</v>
      </c>
      <c r="I1398" s="10">
        <f t="shared" si="1224"/>
        <v>0</v>
      </c>
      <c r="J1398" s="41">
        <f t="shared" si="1225"/>
        <v>0.18649955232817553</v>
      </c>
      <c r="K1398" s="274">
        <f t="shared" si="1226"/>
        <v>0</v>
      </c>
      <c r="M1398" s="11">
        <v>204</v>
      </c>
      <c r="N1398" s="11">
        <v>1</v>
      </c>
      <c r="O1398" s="21">
        <f t="shared" si="1227"/>
        <v>0.125041534971747</v>
      </c>
      <c r="P1398" s="43">
        <f t="shared" si="1222"/>
        <v>1.18500577412549E-2</v>
      </c>
      <c r="Q1398" s="141">
        <f t="shared" si="1228"/>
        <v>42</v>
      </c>
      <c r="R1398" s="43">
        <f t="shared" si="1229"/>
        <v>0.40142072273388135</v>
      </c>
      <c r="S1398" s="11">
        <v>162</v>
      </c>
    </row>
    <row r="1399" spans="2:19" x14ac:dyDescent="0.25">
      <c r="B1399" s="16">
        <v>14</v>
      </c>
      <c r="C1399" s="11" t="s">
        <v>18</v>
      </c>
      <c r="D1399" s="139"/>
      <c r="E1399" s="10" t="e">
        <f t="shared" si="1223"/>
        <v>#N/A</v>
      </c>
      <c r="F1399" s="134">
        <f t="shared" si="1221"/>
        <v>2.7076636086896366E-2</v>
      </c>
      <c r="G1399" s="8">
        <f>IFERROR(VLOOKUP(B1399,EFA!$AC$2:$AD$7,2,0),EFA!$AD$8)</f>
        <v>1.0319245803723991</v>
      </c>
      <c r="H1399" s="24">
        <f>LGD!$D$9</f>
        <v>0.5</v>
      </c>
      <c r="I1399" s="10" t="e">
        <f t="shared" si="1224"/>
        <v>#N/A</v>
      </c>
      <c r="J1399" s="41">
        <f t="shared" si="1225"/>
        <v>0.18649955232817553</v>
      </c>
      <c r="K1399" s="274" t="e">
        <f t="shared" si="1226"/>
        <v>#N/A</v>
      </c>
      <c r="M1399" s="11">
        <v>204</v>
      </c>
      <c r="N1399" s="11">
        <v>1</v>
      </c>
      <c r="O1399" s="21">
        <f t="shared" si="1227"/>
        <v>0.125041534971747</v>
      </c>
      <c r="P1399" s="43">
        <f t="shared" si="1222"/>
        <v>1.18500577412549E-2</v>
      </c>
      <c r="Q1399" s="141">
        <f t="shared" si="1228"/>
        <v>42</v>
      </c>
      <c r="R1399" s="43">
        <f t="shared" si="1229"/>
        <v>0.40142072273388135</v>
      </c>
      <c r="S1399" s="11">
        <v>162</v>
      </c>
    </row>
    <row r="1400" spans="2:19" x14ac:dyDescent="0.25">
      <c r="B1400" s="16">
        <v>14</v>
      </c>
      <c r="C1400" s="11" t="s">
        <v>19</v>
      </c>
      <c r="D1400" s="139"/>
      <c r="E1400" s="10">
        <f t="shared" si="1223"/>
        <v>0</v>
      </c>
      <c r="F1400" s="134">
        <f t="shared" si="1221"/>
        <v>2.7076636086896366E-2</v>
      </c>
      <c r="G1400" s="8">
        <f>IFERROR(VLOOKUP(B1400,EFA!$AC$2:$AD$7,2,0),EFA!$AD$8)</f>
        <v>1.0319245803723991</v>
      </c>
      <c r="H1400" s="24">
        <f>LGD!$D$10</f>
        <v>0.4</v>
      </c>
      <c r="I1400" s="10">
        <f t="shared" si="1224"/>
        <v>0</v>
      </c>
      <c r="J1400" s="41">
        <f t="shared" si="1225"/>
        <v>0.18649955232817553</v>
      </c>
      <c r="K1400" s="274">
        <f t="shared" si="1226"/>
        <v>0</v>
      </c>
      <c r="M1400" s="11">
        <v>204</v>
      </c>
      <c r="N1400" s="11">
        <v>1</v>
      </c>
      <c r="O1400" s="21">
        <f t="shared" si="1227"/>
        <v>0.125041534971747</v>
      </c>
      <c r="P1400" s="43">
        <f t="shared" si="1222"/>
        <v>1.18500577412549E-2</v>
      </c>
      <c r="Q1400" s="141">
        <f t="shared" si="1228"/>
        <v>42</v>
      </c>
      <c r="R1400" s="43">
        <f t="shared" si="1229"/>
        <v>0.40142072273388135</v>
      </c>
      <c r="S1400" s="11">
        <v>162</v>
      </c>
    </row>
    <row r="1401" spans="2:19" x14ac:dyDescent="0.25">
      <c r="B1401" s="16">
        <v>14</v>
      </c>
      <c r="C1401" s="11" t="s">
        <v>20</v>
      </c>
      <c r="D1401" s="139"/>
      <c r="E1401" s="10">
        <f t="shared" si="1223"/>
        <v>0</v>
      </c>
      <c r="F1401" s="134">
        <f>$Q$4-$P$4</f>
        <v>2.7076636086896366E-2</v>
      </c>
      <c r="G1401" s="8">
        <f>IFERROR(VLOOKUP(B1401,EFA!$AC$2:$AD$7,2,0),EFA!$AD$8)</f>
        <v>1.0319245803723991</v>
      </c>
      <c r="H1401" s="24">
        <f>LGD!$D$11</f>
        <v>0.6</v>
      </c>
      <c r="I1401" s="10">
        <f t="shared" si="1224"/>
        <v>0</v>
      </c>
      <c r="J1401" s="41">
        <f t="shared" si="1225"/>
        <v>0.18649955232817553</v>
      </c>
      <c r="K1401" s="274">
        <f t="shared" si="1226"/>
        <v>0</v>
      </c>
      <c r="M1401" s="11">
        <v>204</v>
      </c>
      <c r="N1401" s="11">
        <v>1</v>
      </c>
      <c r="O1401" s="21">
        <f t="shared" si="1227"/>
        <v>0.125041534971747</v>
      </c>
      <c r="P1401" s="43">
        <f t="shared" si="1222"/>
        <v>1.18500577412549E-2</v>
      </c>
      <c r="Q1401" s="141">
        <f t="shared" si="1228"/>
        <v>42</v>
      </c>
      <c r="R1401" s="43">
        <f t="shared" si="1229"/>
        <v>0.40142072273388135</v>
      </c>
      <c r="S1401" s="11">
        <v>162</v>
      </c>
    </row>
    <row r="1402" spans="2:19" x14ac:dyDescent="0.25">
      <c r="B1402" s="2"/>
      <c r="C1402" s="68"/>
      <c r="D1402" s="115"/>
      <c r="E1402" s="115"/>
      <c r="F1402" s="89"/>
      <c r="G1402" s="112"/>
      <c r="H1402" s="116"/>
      <c r="I1402" s="115"/>
      <c r="J1402" s="117"/>
      <c r="K1402" s="115"/>
    </row>
    <row r="1403" spans="2:19" x14ac:dyDescent="0.25">
      <c r="B1403" t="s">
        <v>68</v>
      </c>
      <c r="C1403" s="40" t="s">
        <v>9</v>
      </c>
      <c r="D1403" s="40">
        <v>17</v>
      </c>
      <c r="E1403" s="44" t="s">
        <v>26</v>
      </c>
      <c r="F1403" s="44" t="s">
        <v>39</v>
      </c>
      <c r="G1403" s="44" t="s">
        <v>27</v>
      </c>
      <c r="H1403" s="44" t="s">
        <v>28</v>
      </c>
      <c r="I1403" s="44" t="s">
        <v>29</v>
      </c>
      <c r="J1403" s="44" t="s">
        <v>30</v>
      </c>
      <c r="K1403" s="42" t="s">
        <v>31</v>
      </c>
      <c r="M1403" s="42" t="s">
        <v>32</v>
      </c>
      <c r="N1403" s="42" t="s">
        <v>33</v>
      </c>
      <c r="O1403" s="42" t="s">
        <v>34</v>
      </c>
      <c r="P1403" s="42" t="s">
        <v>35</v>
      </c>
      <c r="Q1403" s="42" t="s">
        <v>36</v>
      </c>
      <c r="R1403" s="42" t="s">
        <v>37</v>
      </c>
      <c r="S1403" s="42" t="s">
        <v>38</v>
      </c>
    </row>
    <row r="1404" spans="2:19" x14ac:dyDescent="0.25">
      <c r="B1404" s="16">
        <v>15</v>
      </c>
      <c r="C1404" s="11" t="s">
        <v>12</v>
      </c>
      <c r="D1404" s="139"/>
      <c r="E1404" s="10">
        <f>D1250*R1404</f>
        <v>0</v>
      </c>
      <c r="F1404" s="134">
        <f t="shared" ref="F1404:F1411" si="1230">$R$4-$Q$4</f>
        <v>2.4920765966385372E-2</v>
      </c>
      <c r="G1404" s="8">
        <f>IFERROR(VLOOKUP(B1404,EFA!$AC$2:$AD$7,2,0),EFA!$AD$8)</f>
        <v>1.0319245803723991</v>
      </c>
      <c r="H1404" s="24">
        <f>LGD!$D$3</f>
        <v>0</v>
      </c>
      <c r="I1404" s="10">
        <f>E1404*F1404*G1404*H1404</f>
        <v>0</v>
      </c>
      <c r="J1404" s="41">
        <f>1/((1+($O$16/12))^(M1404-Q1404))</f>
        <v>0.16468495540474906</v>
      </c>
      <c r="K1404" s="274">
        <f>I1404*J1404</f>
        <v>0</v>
      </c>
      <c r="M1404" s="11">
        <v>204</v>
      </c>
      <c r="N1404" s="11">
        <v>1</v>
      </c>
      <c r="O1404" s="21">
        <f>$O$16</f>
        <v>0.125041534971747</v>
      </c>
      <c r="P1404" s="43">
        <f t="shared" ref="P1404:P1412" si="1231">PMT(O1404/12,M1404,-N1404,0,0)</f>
        <v>1.18500577412549E-2</v>
      </c>
      <c r="Q1404" s="141">
        <f>M1404-S1404</f>
        <v>30</v>
      </c>
      <c r="R1404" s="43">
        <f>PV(O1404/12,Q1404,-P1404,0,0)</f>
        <v>0.30395382402134524</v>
      </c>
      <c r="S1404" s="11">
        <v>174</v>
      </c>
    </row>
    <row r="1405" spans="2:19" x14ac:dyDescent="0.25">
      <c r="B1405" s="16">
        <v>15</v>
      </c>
      <c r="C1405" s="11" t="s">
        <v>13</v>
      </c>
      <c r="D1405" s="139"/>
      <c r="E1405" s="10">
        <f t="shared" ref="E1405:E1412" si="1232">D1251*R1405</f>
        <v>0</v>
      </c>
      <c r="F1405" s="134">
        <f t="shared" si="1230"/>
        <v>2.4920765966385372E-2</v>
      </c>
      <c r="G1405" s="8">
        <f>IFERROR(VLOOKUP(B1405,EFA!$AC$2:$AD$7,2,0),EFA!$AD$8)</f>
        <v>1.0319245803723991</v>
      </c>
      <c r="H1405" s="24">
        <f>LGD!$D$4</f>
        <v>0.6</v>
      </c>
      <c r="I1405" s="10">
        <f t="shared" ref="I1405:I1412" si="1233">E1405*F1405*G1405*H1405</f>
        <v>0</v>
      </c>
      <c r="J1405" s="41">
        <f t="shared" ref="J1405:J1412" si="1234">1/((1+($O$16/12))^(M1405-Q1405))</f>
        <v>0.16468495540474906</v>
      </c>
      <c r="K1405" s="274">
        <f t="shared" ref="K1405:K1412" si="1235">I1405*J1405</f>
        <v>0</v>
      </c>
      <c r="M1405" s="11">
        <v>204</v>
      </c>
      <c r="N1405" s="11">
        <v>1</v>
      </c>
      <c r="O1405" s="21">
        <f t="shared" ref="O1405:O1412" si="1236">$O$16</f>
        <v>0.125041534971747</v>
      </c>
      <c r="P1405" s="43">
        <f t="shared" si="1231"/>
        <v>1.18500577412549E-2</v>
      </c>
      <c r="Q1405" s="141">
        <f t="shared" ref="Q1405:Q1412" si="1237">M1405-S1405</f>
        <v>30</v>
      </c>
      <c r="R1405" s="43">
        <f t="shared" ref="R1405:R1412" si="1238">PV(O1405/12,Q1405,-P1405,0,0)</f>
        <v>0.30395382402134524</v>
      </c>
      <c r="S1405" s="11">
        <v>174</v>
      </c>
    </row>
    <row r="1406" spans="2:19" x14ac:dyDescent="0.25">
      <c r="B1406" s="16">
        <v>15</v>
      </c>
      <c r="C1406" s="11" t="s">
        <v>14</v>
      </c>
      <c r="D1406" s="139"/>
      <c r="E1406" s="10">
        <f t="shared" si="1232"/>
        <v>0</v>
      </c>
      <c r="F1406" s="134">
        <f t="shared" si="1230"/>
        <v>2.4920765966385372E-2</v>
      </c>
      <c r="G1406" s="8">
        <f>IFERROR(VLOOKUP(B1406,EFA!$AC$2:$AD$7,2,0),EFA!$AD$8)</f>
        <v>1.0319245803723991</v>
      </c>
      <c r="H1406" s="24">
        <f>LGD!$D$5</f>
        <v>0.10763423667737435</v>
      </c>
      <c r="I1406" s="10">
        <f t="shared" si="1233"/>
        <v>0</v>
      </c>
      <c r="J1406" s="41">
        <f t="shared" si="1234"/>
        <v>0.16468495540474906</v>
      </c>
      <c r="K1406" s="274">
        <f t="shared" si="1235"/>
        <v>0</v>
      </c>
      <c r="M1406" s="11">
        <v>204</v>
      </c>
      <c r="N1406" s="11">
        <v>1</v>
      </c>
      <c r="O1406" s="21">
        <f t="shared" si="1236"/>
        <v>0.125041534971747</v>
      </c>
      <c r="P1406" s="43">
        <f t="shared" si="1231"/>
        <v>1.18500577412549E-2</v>
      </c>
      <c r="Q1406" s="141">
        <f t="shared" si="1237"/>
        <v>30</v>
      </c>
      <c r="R1406" s="43">
        <f t="shared" si="1238"/>
        <v>0.30395382402134524</v>
      </c>
      <c r="S1406" s="11">
        <v>174</v>
      </c>
    </row>
    <row r="1407" spans="2:19" x14ac:dyDescent="0.25">
      <c r="B1407" s="16">
        <v>15</v>
      </c>
      <c r="C1407" s="11" t="s">
        <v>15</v>
      </c>
      <c r="D1407" s="139"/>
      <c r="E1407" s="10">
        <f t="shared" si="1232"/>
        <v>0</v>
      </c>
      <c r="F1407" s="134">
        <f t="shared" si="1230"/>
        <v>2.4920765966385372E-2</v>
      </c>
      <c r="G1407" s="8">
        <f>IFERROR(VLOOKUP(B1407,EFA!$AC$2:$AD$7,2,0),EFA!$AD$8)</f>
        <v>1.0319245803723991</v>
      </c>
      <c r="H1407" s="24">
        <f>LGD!$D$6</f>
        <v>0.31756987991080204</v>
      </c>
      <c r="I1407" s="10">
        <f t="shared" si="1233"/>
        <v>0</v>
      </c>
      <c r="J1407" s="41">
        <f t="shared" si="1234"/>
        <v>0.16468495540474906</v>
      </c>
      <c r="K1407" s="274">
        <f t="shared" si="1235"/>
        <v>0</v>
      </c>
      <c r="M1407" s="11">
        <v>204</v>
      </c>
      <c r="N1407" s="11">
        <v>1</v>
      </c>
      <c r="O1407" s="21">
        <f t="shared" si="1236"/>
        <v>0.125041534971747</v>
      </c>
      <c r="P1407" s="43">
        <f t="shared" si="1231"/>
        <v>1.18500577412549E-2</v>
      </c>
      <c r="Q1407" s="141">
        <f t="shared" si="1237"/>
        <v>30</v>
      </c>
      <c r="R1407" s="43">
        <f t="shared" si="1238"/>
        <v>0.30395382402134524</v>
      </c>
      <c r="S1407" s="11">
        <v>174</v>
      </c>
    </row>
    <row r="1408" spans="2:19" x14ac:dyDescent="0.25">
      <c r="B1408" s="16">
        <v>15</v>
      </c>
      <c r="C1408" s="11" t="s">
        <v>16</v>
      </c>
      <c r="D1408" s="139"/>
      <c r="E1408" s="10">
        <f t="shared" si="1232"/>
        <v>0</v>
      </c>
      <c r="F1408" s="134">
        <f t="shared" si="1230"/>
        <v>2.4920765966385372E-2</v>
      </c>
      <c r="G1408" s="8">
        <f>IFERROR(VLOOKUP(B1408,EFA!$AC$2:$AD$7,2,0),EFA!$AD$8)</f>
        <v>1.0319245803723991</v>
      </c>
      <c r="H1408" s="24">
        <f>LGD!$D$7</f>
        <v>0.35327139683478781</v>
      </c>
      <c r="I1408" s="10">
        <f t="shared" si="1233"/>
        <v>0</v>
      </c>
      <c r="J1408" s="41">
        <f t="shared" si="1234"/>
        <v>0.16468495540474906</v>
      </c>
      <c r="K1408" s="274">
        <f t="shared" si="1235"/>
        <v>0</v>
      </c>
      <c r="M1408" s="11">
        <v>204</v>
      </c>
      <c r="N1408" s="11">
        <v>1</v>
      </c>
      <c r="O1408" s="21">
        <f t="shared" si="1236"/>
        <v>0.125041534971747</v>
      </c>
      <c r="P1408" s="43">
        <f t="shared" si="1231"/>
        <v>1.18500577412549E-2</v>
      </c>
      <c r="Q1408" s="141">
        <f t="shared" si="1237"/>
        <v>30</v>
      </c>
      <c r="R1408" s="43">
        <f t="shared" si="1238"/>
        <v>0.30395382402134524</v>
      </c>
      <c r="S1408" s="11">
        <v>174</v>
      </c>
    </row>
    <row r="1409" spans="2:19" x14ac:dyDescent="0.25">
      <c r="B1409" s="16">
        <v>15</v>
      </c>
      <c r="C1409" s="11" t="s">
        <v>17</v>
      </c>
      <c r="D1409" s="139"/>
      <c r="E1409" s="10">
        <f t="shared" si="1232"/>
        <v>0</v>
      </c>
      <c r="F1409" s="134">
        <f t="shared" si="1230"/>
        <v>2.4920765966385372E-2</v>
      </c>
      <c r="G1409" s="8">
        <f>IFERROR(VLOOKUP(B1409,EFA!$AC$2:$AD$7,2,0),EFA!$AD$8)</f>
        <v>1.0319245803723991</v>
      </c>
      <c r="H1409" s="24">
        <f>LGD!$D$8</f>
        <v>4.6364209605119888E-2</v>
      </c>
      <c r="I1409" s="10">
        <f t="shared" si="1233"/>
        <v>0</v>
      </c>
      <c r="J1409" s="41">
        <f t="shared" si="1234"/>
        <v>0.16468495540474906</v>
      </c>
      <c r="K1409" s="274">
        <f t="shared" si="1235"/>
        <v>0</v>
      </c>
      <c r="M1409" s="11">
        <v>204</v>
      </c>
      <c r="N1409" s="11">
        <v>1</v>
      </c>
      <c r="O1409" s="21">
        <f t="shared" si="1236"/>
        <v>0.125041534971747</v>
      </c>
      <c r="P1409" s="43">
        <f t="shared" si="1231"/>
        <v>1.18500577412549E-2</v>
      </c>
      <c r="Q1409" s="141">
        <f t="shared" si="1237"/>
        <v>30</v>
      </c>
      <c r="R1409" s="43">
        <f t="shared" si="1238"/>
        <v>0.30395382402134524</v>
      </c>
      <c r="S1409" s="11">
        <v>174</v>
      </c>
    </row>
    <row r="1410" spans="2:19" x14ac:dyDescent="0.25">
      <c r="B1410" s="16">
        <v>15</v>
      </c>
      <c r="C1410" s="11" t="s">
        <v>18</v>
      </c>
      <c r="D1410" s="139"/>
      <c r="E1410" s="10" t="e">
        <f t="shared" si="1232"/>
        <v>#N/A</v>
      </c>
      <c r="F1410" s="134">
        <f t="shared" si="1230"/>
        <v>2.4920765966385372E-2</v>
      </c>
      <c r="G1410" s="8">
        <f>IFERROR(VLOOKUP(B1410,EFA!$AC$2:$AD$7,2,0),EFA!$AD$8)</f>
        <v>1.0319245803723991</v>
      </c>
      <c r="H1410" s="24">
        <f>LGD!$D$9</f>
        <v>0.5</v>
      </c>
      <c r="I1410" s="10" t="e">
        <f t="shared" si="1233"/>
        <v>#N/A</v>
      </c>
      <c r="J1410" s="41">
        <f t="shared" si="1234"/>
        <v>0.16468495540474906</v>
      </c>
      <c r="K1410" s="274" t="e">
        <f t="shared" si="1235"/>
        <v>#N/A</v>
      </c>
      <c r="M1410" s="11">
        <v>204</v>
      </c>
      <c r="N1410" s="11">
        <v>1</v>
      </c>
      <c r="O1410" s="21">
        <f t="shared" si="1236"/>
        <v>0.125041534971747</v>
      </c>
      <c r="P1410" s="43">
        <f t="shared" si="1231"/>
        <v>1.18500577412549E-2</v>
      </c>
      <c r="Q1410" s="141">
        <f t="shared" si="1237"/>
        <v>30</v>
      </c>
      <c r="R1410" s="43">
        <f t="shared" si="1238"/>
        <v>0.30395382402134524</v>
      </c>
      <c r="S1410" s="11">
        <v>174</v>
      </c>
    </row>
    <row r="1411" spans="2:19" x14ac:dyDescent="0.25">
      <c r="B1411" s="16">
        <v>15</v>
      </c>
      <c r="C1411" s="11" t="s">
        <v>19</v>
      </c>
      <c r="D1411" s="139"/>
      <c r="E1411" s="10">
        <f t="shared" si="1232"/>
        <v>0</v>
      </c>
      <c r="F1411" s="134">
        <f t="shared" si="1230"/>
        <v>2.4920765966385372E-2</v>
      </c>
      <c r="G1411" s="8">
        <f>IFERROR(VLOOKUP(B1411,EFA!$AC$2:$AD$7,2,0),EFA!$AD$8)</f>
        <v>1.0319245803723991</v>
      </c>
      <c r="H1411" s="24">
        <f>LGD!$D$10</f>
        <v>0.4</v>
      </c>
      <c r="I1411" s="10">
        <f t="shared" si="1233"/>
        <v>0</v>
      </c>
      <c r="J1411" s="41">
        <f t="shared" si="1234"/>
        <v>0.16468495540474906</v>
      </c>
      <c r="K1411" s="274">
        <f t="shared" si="1235"/>
        <v>0</v>
      </c>
      <c r="M1411" s="11">
        <v>204</v>
      </c>
      <c r="N1411" s="11">
        <v>1</v>
      </c>
      <c r="O1411" s="21">
        <f t="shared" si="1236"/>
        <v>0.125041534971747</v>
      </c>
      <c r="P1411" s="43">
        <f t="shared" si="1231"/>
        <v>1.18500577412549E-2</v>
      </c>
      <c r="Q1411" s="141">
        <f t="shared" si="1237"/>
        <v>30</v>
      </c>
      <c r="R1411" s="43">
        <f t="shared" si="1238"/>
        <v>0.30395382402134524</v>
      </c>
      <c r="S1411" s="11">
        <v>174</v>
      </c>
    </row>
    <row r="1412" spans="2:19" x14ac:dyDescent="0.25">
      <c r="B1412" s="16">
        <v>15</v>
      </c>
      <c r="C1412" s="11" t="s">
        <v>20</v>
      </c>
      <c r="D1412" s="139"/>
      <c r="E1412" s="10">
        <f t="shared" si="1232"/>
        <v>0</v>
      </c>
      <c r="F1412" s="134">
        <f>$R$4-$Q$4</f>
        <v>2.4920765966385372E-2</v>
      </c>
      <c r="G1412" s="8">
        <f>IFERROR(VLOOKUP(B1412,EFA!$AC$2:$AD$7,2,0),EFA!$AD$8)</f>
        <v>1.0319245803723991</v>
      </c>
      <c r="H1412" s="24">
        <f>LGD!$D$11</f>
        <v>0.6</v>
      </c>
      <c r="I1412" s="10">
        <f t="shared" si="1233"/>
        <v>0</v>
      </c>
      <c r="J1412" s="41">
        <f t="shared" si="1234"/>
        <v>0.16468495540474906</v>
      </c>
      <c r="K1412" s="274">
        <f t="shared" si="1235"/>
        <v>0</v>
      </c>
      <c r="M1412" s="11">
        <v>204</v>
      </c>
      <c r="N1412" s="11">
        <v>1</v>
      </c>
      <c r="O1412" s="21">
        <f t="shared" si="1236"/>
        <v>0.125041534971747</v>
      </c>
      <c r="P1412" s="43">
        <f t="shared" si="1231"/>
        <v>1.18500577412549E-2</v>
      </c>
      <c r="Q1412" s="141">
        <f t="shared" si="1237"/>
        <v>30</v>
      </c>
      <c r="R1412" s="43">
        <f t="shared" si="1238"/>
        <v>0.30395382402134524</v>
      </c>
      <c r="S1412" s="11">
        <v>174</v>
      </c>
    </row>
    <row r="1413" spans="2:19" x14ac:dyDescent="0.25">
      <c r="B1413" s="2"/>
      <c r="C1413" s="68"/>
      <c r="D1413" s="115"/>
      <c r="E1413" s="115"/>
      <c r="F1413" s="89"/>
      <c r="G1413" s="112"/>
      <c r="H1413" s="116"/>
      <c r="I1413" s="115"/>
      <c r="J1413" s="117"/>
      <c r="K1413" s="115"/>
    </row>
    <row r="1414" spans="2:19" x14ac:dyDescent="0.25">
      <c r="B1414" t="s">
        <v>68</v>
      </c>
      <c r="C1414" s="40" t="s">
        <v>9</v>
      </c>
      <c r="D1414" s="40">
        <v>17</v>
      </c>
      <c r="E1414" s="44" t="s">
        <v>26</v>
      </c>
      <c r="F1414" s="44" t="s">
        <v>39</v>
      </c>
      <c r="G1414" s="44" t="s">
        <v>27</v>
      </c>
      <c r="H1414" s="44" t="s">
        <v>28</v>
      </c>
      <c r="I1414" s="44" t="s">
        <v>29</v>
      </c>
      <c r="J1414" s="44" t="s">
        <v>30</v>
      </c>
      <c r="K1414" s="42" t="s">
        <v>31</v>
      </c>
      <c r="M1414" s="42" t="s">
        <v>32</v>
      </c>
      <c r="N1414" s="42" t="s">
        <v>33</v>
      </c>
      <c r="O1414" s="42" t="s">
        <v>34</v>
      </c>
      <c r="P1414" s="42" t="s">
        <v>35</v>
      </c>
      <c r="Q1414" s="42" t="s">
        <v>36</v>
      </c>
      <c r="R1414" s="42" t="s">
        <v>37</v>
      </c>
      <c r="S1414" s="42" t="s">
        <v>38</v>
      </c>
    </row>
    <row r="1415" spans="2:19" x14ac:dyDescent="0.25">
      <c r="B1415" s="16">
        <v>16</v>
      </c>
      <c r="C1415" s="11" t="s">
        <v>12</v>
      </c>
      <c r="D1415" s="139"/>
      <c r="E1415" s="10">
        <f>D1250*R1415</f>
        <v>0</v>
      </c>
      <c r="F1415" s="134">
        <f t="shared" ref="F1415:F1422" si="1239">$S$4-$R$4</f>
        <v>2.2936548482545782E-2</v>
      </c>
      <c r="G1415" s="8">
        <f>IFERROR(VLOOKUP(B1415,EFA!$AC$2:$AD$7,2,0),EFA!$AD$8)</f>
        <v>1.0319245803723991</v>
      </c>
      <c r="H1415" s="24">
        <f>LGD!$D$3</f>
        <v>0</v>
      </c>
      <c r="I1415" s="10">
        <f>E1415*F1415*G1415*H1415</f>
        <v>0</v>
      </c>
      <c r="J1415" s="41">
        <f>1/((1+($O$16/12))^(M1415-Q1415))</f>
        <v>0.14542198197312695</v>
      </c>
      <c r="K1415" s="274">
        <f>I1415*J1415</f>
        <v>0</v>
      </c>
      <c r="M1415" s="11">
        <v>204</v>
      </c>
      <c r="N1415" s="11">
        <v>1</v>
      </c>
      <c r="O1415" s="21">
        <f>$O$16</f>
        <v>0.125041534971747</v>
      </c>
      <c r="P1415" s="43">
        <f t="shared" ref="P1415:P1423" si="1240">PMT(O1415/12,M1415,-N1415,0,0)</f>
        <v>1.18500577412549E-2</v>
      </c>
      <c r="Q1415" s="141">
        <f>M1415-S1415</f>
        <v>18</v>
      </c>
      <c r="R1415" s="43">
        <f>PV(O1415/12,Q1415,-P1415,0,0)</f>
        <v>0.19357620675795684</v>
      </c>
      <c r="S1415" s="11">
        <v>186</v>
      </c>
    </row>
    <row r="1416" spans="2:19" x14ac:dyDescent="0.25">
      <c r="B1416" s="16">
        <v>16</v>
      </c>
      <c r="C1416" s="11" t="s">
        <v>13</v>
      </c>
      <c r="D1416" s="139"/>
      <c r="E1416" s="10">
        <f t="shared" ref="E1416:E1423" si="1241">D1251*R1416</f>
        <v>0</v>
      </c>
      <c r="F1416" s="134">
        <f t="shared" si="1239"/>
        <v>2.2936548482545782E-2</v>
      </c>
      <c r="G1416" s="8">
        <f>IFERROR(VLOOKUP(B1416,EFA!$AC$2:$AD$7,2,0),EFA!$AD$8)</f>
        <v>1.0319245803723991</v>
      </c>
      <c r="H1416" s="24">
        <f>LGD!$D$4</f>
        <v>0.6</v>
      </c>
      <c r="I1416" s="10">
        <f t="shared" ref="I1416:I1423" si="1242">E1416*F1416*G1416*H1416</f>
        <v>0</v>
      </c>
      <c r="J1416" s="41">
        <f t="shared" ref="J1416:J1423" si="1243">1/((1+($O$16/12))^(M1416-Q1416))</f>
        <v>0.14542198197312695</v>
      </c>
      <c r="K1416" s="274">
        <f t="shared" ref="K1416:K1423" si="1244">I1416*J1416</f>
        <v>0</v>
      </c>
      <c r="M1416" s="11">
        <v>204</v>
      </c>
      <c r="N1416" s="11">
        <v>1</v>
      </c>
      <c r="O1416" s="21">
        <f t="shared" ref="O1416:O1423" si="1245">$O$16</f>
        <v>0.125041534971747</v>
      </c>
      <c r="P1416" s="43">
        <f t="shared" si="1240"/>
        <v>1.18500577412549E-2</v>
      </c>
      <c r="Q1416" s="141">
        <f t="shared" ref="Q1416:Q1423" si="1246">M1416-S1416</f>
        <v>18</v>
      </c>
      <c r="R1416" s="43">
        <f t="shared" ref="R1416:R1423" si="1247">PV(O1416/12,Q1416,-P1416,0,0)</f>
        <v>0.19357620675795684</v>
      </c>
      <c r="S1416" s="11">
        <v>186</v>
      </c>
    </row>
    <row r="1417" spans="2:19" x14ac:dyDescent="0.25">
      <c r="B1417" s="16">
        <v>16</v>
      </c>
      <c r="C1417" s="11" t="s">
        <v>14</v>
      </c>
      <c r="D1417" s="139"/>
      <c r="E1417" s="10">
        <f t="shared" si="1241"/>
        <v>0</v>
      </c>
      <c r="F1417" s="134">
        <f t="shared" si="1239"/>
        <v>2.2936548482545782E-2</v>
      </c>
      <c r="G1417" s="8">
        <f>IFERROR(VLOOKUP(B1417,EFA!$AC$2:$AD$7,2,0),EFA!$AD$8)</f>
        <v>1.0319245803723991</v>
      </c>
      <c r="H1417" s="24">
        <f>LGD!$D$5</f>
        <v>0.10763423667737435</v>
      </c>
      <c r="I1417" s="10">
        <f t="shared" si="1242"/>
        <v>0</v>
      </c>
      <c r="J1417" s="41">
        <f t="shared" si="1243"/>
        <v>0.14542198197312695</v>
      </c>
      <c r="K1417" s="274">
        <f t="shared" si="1244"/>
        <v>0</v>
      </c>
      <c r="M1417" s="11">
        <v>204</v>
      </c>
      <c r="N1417" s="11">
        <v>1</v>
      </c>
      <c r="O1417" s="21">
        <f t="shared" si="1245"/>
        <v>0.125041534971747</v>
      </c>
      <c r="P1417" s="43">
        <f t="shared" si="1240"/>
        <v>1.18500577412549E-2</v>
      </c>
      <c r="Q1417" s="141">
        <f t="shared" si="1246"/>
        <v>18</v>
      </c>
      <c r="R1417" s="43">
        <f t="shared" si="1247"/>
        <v>0.19357620675795684</v>
      </c>
      <c r="S1417" s="11">
        <v>186</v>
      </c>
    </row>
    <row r="1418" spans="2:19" x14ac:dyDescent="0.25">
      <c r="B1418" s="16">
        <v>16</v>
      </c>
      <c r="C1418" s="11" t="s">
        <v>15</v>
      </c>
      <c r="D1418" s="139"/>
      <c r="E1418" s="10">
        <f t="shared" si="1241"/>
        <v>0</v>
      </c>
      <c r="F1418" s="134">
        <f t="shared" si="1239"/>
        <v>2.2936548482545782E-2</v>
      </c>
      <c r="G1418" s="8">
        <f>IFERROR(VLOOKUP(B1418,EFA!$AC$2:$AD$7,2,0),EFA!$AD$8)</f>
        <v>1.0319245803723991</v>
      </c>
      <c r="H1418" s="24">
        <f>LGD!$D$6</f>
        <v>0.31756987991080204</v>
      </c>
      <c r="I1418" s="10">
        <f t="shared" si="1242"/>
        <v>0</v>
      </c>
      <c r="J1418" s="41">
        <f t="shared" si="1243"/>
        <v>0.14542198197312695</v>
      </c>
      <c r="K1418" s="274">
        <f t="shared" si="1244"/>
        <v>0</v>
      </c>
      <c r="M1418" s="11">
        <v>204</v>
      </c>
      <c r="N1418" s="11">
        <v>1</v>
      </c>
      <c r="O1418" s="21">
        <f t="shared" si="1245"/>
        <v>0.125041534971747</v>
      </c>
      <c r="P1418" s="43">
        <f t="shared" si="1240"/>
        <v>1.18500577412549E-2</v>
      </c>
      <c r="Q1418" s="141">
        <f t="shared" si="1246"/>
        <v>18</v>
      </c>
      <c r="R1418" s="43">
        <f t="shared" si="1247"/>
        <v>0.19357620675795684</v>
      </c>
      <c r="S1418" s="11">
        <v>186</v>
      </c>
    </row>
    <row r="1419" spans="2:19" x14ac:dyDescent="0.25">
      <c r="B1419" s="16">
        <v>16</v>
      </c>
      <c r="C1419" s="11" t="s">
        <v>16</v>
      </c>
      <c r="D1419" s="139"/>
      <c r="E1419" s="10">
        <f t="shared" si="1241"/>
        <v>0</v>
      </c>
      <c r="F1419" s="134">
        <f t="shared" si="1239"/>
        <v>2.2936548482545782E-2</v>
      </c>
      <c r="G1419" s="8">
        <f>IFERROR(VLOOKUP(B1419,EFA!$AC$2:$AD$7,2,0),EFA!$AD$8)</f>
        <v>1.0319245803723991</v>
      </c>
      <c r="H1419" s="24">
        <f>LGD!$D$7</f>
        <v>0.35327139683478781</v>
      </c>
      <c r="I1419" s="10">
        <f t="shared" si="1242"/>
        <v>0</v>
      </c>
      <c r="J1419" s="41">
        <f t="shared" si="1243"/>
        <v>0.14542198197312695</v>
      </c>
      <c r="K1419" s="274">
        <f t="shared" si="1244"/>
        <v>0</v>
      </c>
      <c r="M1419" s="11">
        <v>204</v>
      </c>
      <c r="N1419" s="11">
        <v>1</v>
      </c>
      <c r="O1419" s="21">
        <f t="shared" si="1245"/>
        <v>0.125041534971747</v>
      </c>
      <c r="P1419" s="43">
        <f t="shared" si="1240"/>
        <v>1.18500577412549E-2</v>
      </c>
      <c r="Q1419" s="141">
        <f t="shared" si="1246"/>
        <v>18</v>
      </c>
      <c r="R1419" s="43">
        <f t="shared" si="1247"/>
        <v>0.19357620675795684</v>
      </c>
      <c r="S1419" s="11">
        <v>186</v>
      </c>
    </row>
    <row r="1420" spans="2:19" x14ac:dyDescent="0.25">
      <c r="B1420" s="16">
        <v>16</v>
      </c>
      <c r="C1420" s="11" t="s">
        <v>17</v>
      </c>
      <c r="D1420" s="139"/>
      <c r="E1420" s="10">
        <f t="shared" si="1241"/>
        <v>0</v>
      </c>
      <c r="F1420" s="134">
        <f t="shared" si="1239"/>
        <v>2.2936548482545782E-2</v>
      </c>
      <c r="G1420" s="8">
        <f>IFERROR(VLOOKUP(B1420,EFA!$AC$2:$AD$7,2,0),EFA!$AD$8)</f>
        <v>1.0319245803723991</v>
      </c>
      <c r="H1420" s="24">
        <f>LGD!$D$8</f>
        <v>4.6364209605119888E-2</v>
      </c>
      <c r="I1420" s="10">
        <f t="shared" si="1242"/>
        <v>0</v>
      </c>
      <c r="J1420" s="41">
        <f t="shared" si="1243"/>
        <v>0.14542198197312695</v>
      </c>
      <c r="K1420" s="274">
        <f t="shared" si="1244"/>
        <v>0</v>
      </c>
      <c r="M1420" s="11">
        <v>204</v>
      </c>
      <c r="N1420" s="11">
        <v>1</v>
      </c>
      <c r="O1420" s="21">
        <f t="shared" si="1245"/>
        <v>0.125041534971747</v>
      </c>
      <c r="P1420" s="43">
        <f t="shared" si="1240"/>
        <v>1.18500577412549E-2</v>
      </c>
      <c r="Q1420" s="141">
        <f t="shared" si="1246"/>
        <v>18</v>
      </c>
      <c r="R1420" s="43">
        <f t="shared" si="1247"/>
        <v>0.19357620675795684</v>
      </c>
      <c r="S1420" s="11">
        <v>186</v>
      </c>
    </row>
    <row r="1421" spans="2:19" x14ac:dyDescent="0.25">
      <c r="B1421" s="16">
        <v>16</v>
      </c>
      <c r="C1421" s="11" t="s">
        <v>18</v>
      </c>
      <c r="D1421" s="139"/>
      <c r="E1421" s="10" t="e">
        <f t="shared" si="1241"/>
        <v>#N/A</v>
      </c>
      <c r="F1421" s="134">
        <f t="shared" si="1239"/>
        <v>2.2936548482545782E-2</v>
      </c>
      <c r="G1421" s="8">
        <f>IFERROR(VLOOKUP(B1421,EFA!$AC$2:$AD$7,2,0),EFA!$AD$8)</f>
        <v>1.0319245803723991</v>
      </c>
      <c r="H1421" s="24">
        <f>LGD!$D$9</f>
        <v>0.5</v>
      </c>
      <c r="I1421" s="10" t="e">
        <f t="shared" si="1242"/>
        <v>#N/A</v>
      </c>
      <c r="J1421" s="41">
        <f t="shared" si="1243"/>
        <v>0.14542198197312695</v>
      </c>
      <c r="K1421" s="274" t="e">
        <f t="shared" si="1244"/>
        <v>#N/A</v>
      </c>
      <c r="M1421" s="11">
        <v>204</v>
      </c>
      <c r="N1421" s="11">
        <v>1</v>
      </c>
      <c r="O1421" s="21">
        <f t="shared" si="1245"/>
        <v>0.125041534971747</v>
      </c>
      <c r="P1421" s="43">
        <f t="shared" si="1240"/>
        <v>1.18500577412549E-2</v>
      </c>
      <c r="Q1421" s="141">
        <f t="shared" si="1246"/>
        <v>18</v>
      </c>
      <c r="R1421" s="43">
        <f t="shared" si="1247"/>
        <v>0.19357620675795684</v>
      </c>
      <c r="S1421" s="11">
        <v>186</v>
      </c>
    </row>
    <row r="1422" spans="2:19" x14ac:dyDescent="0.25">
      <c r="B1422" s="16">
        <v>16</v>
      </c>
      <c r="C1422" s="11" t="s">
        <v>19</v>
      </c>
      <c r="D1422" s="139"/>
      <c r="E1422" s="10">
        <f t="shared" si="1241"/>
        <v>0</v>
      </c>
      <c r="F1422" s="134">
        <f t="shared" si="1239"/>
        <v>2.2936548482545782E-2</v>
      </c>
      <c r="G1422" s="8">
        <f>IFERROR(VLOOKUP(B1422,EFA!$AC$2:$AD$7,2,0),EFA!$AD$8)</f>
        <v>1.0319245803723991</v>
      </c>
      <c r="H1422" s="24">
        <f>LGD!$D$10</f>
        <v>0.4</v>
      </c>
      <c r="I1422" s="10">
        <f t="shared" si="1242"/>
        <v>0</v>
      </c>
      <c r="J1422" s="41">
        <f t="shared" si="1243"/>
        <v>0.14542198197312695</v>
      </c>
      <c r="K1422" s="274">
        <f t="shared" si="1244"/>
        <v>0</v>
      </c>
      <c r="M1422" s="11">
        <v>204</v>
      </c>
      <c r="N1422" s="11">
        <v>1</v>
      </c>
      <c r="O1422" s="21">
        <f t="shared" si="1245"/>
        <v>0.125041534971747</v>
      </c>
      <c r="P1422" s="43">
        <f t="shared" si="1240"/>
        <v>1.18500577412549E-2</v>
      </c>
      <c r="Q1422" s="141">
        <f t="shared" si="1246"/>
        <v>18</v>
      </c>
      <c r="R1422" s="43">
        <f t="shared" si="1247"/>
        <v>0.19357620675795684</v>
      </c>
      <c r="S1422" s="11">
        <v>186</v>
      </c>
    </row>
    <row r="1423" spans="2:19" x14ac:dyDescent="0.25">
      <c r="B1423" s="16">
        <v>16</v>
      </c>
      <c r="C1423" s="11" t="s">
        <v>20</v>
      </c>
      <c r="D1423" s="139"/>
      <c r="E1423" s="10">
        <f t="shared" si="1241"/>
        <v>0</v>
      </c>
      <c r="F1423" s="134">
        <f>$S$4-$R$4</f>
        <v>2.2936548482545782E-2</v>
      </c>
      <c r="G1423" s="8">
        <f>IFERROR(VLOOKUP(B1423,EFA!$AC$2:$AD$7,2,0),EFA!$AD$8)</f>
        <v>1.0319245803723991</v>
      </c>
      <c r="H1423" s="24">
        <f>LGD!$D$11</f>
        <v>0.6</v>
      </c>
      <c r="I1423" s="10">
        <f t="shared" si="1242"/>
        <v>0</v>
      </c>
      <c r="J1423" s="41">
        <f t="shared" si="1243"/>
        <v>0.14542198197312695</v>
      </c>
      <c r="K1423" s="274">
        <f t="shared" si="1244"/>
        <v>0</v>
      </c>
      <c r="M1423" s="11">
        <v>204</v>
      </c>
      <c r="N1423" s="11">
        <v>1</v>
      </c>
      <c r="O1423" s="21">
        <f t="shared" si="1245"/>
        <v>0.125041534971747</v>
      </c>
      <c r="P1423" s="43">
        <f t="shared" si="1240"/>
        <v>1.18500577412549E-2</v>
      </c>
      <c r="Q1423" s="141">
        <f t="shared" si="1246"/>
        <v>18</v>
      </c>
      <c r="R1423" s="43">
        <f t="shared" si="1247"/>
        <v>0.19357620675795684</v>
      </c>
      <c r="S1423" s="11">
        <v>186</v>
      </c>
    </row>
    <row r="1424" spans="2:19" x14ac:dyDescent="0.25">
      <c r="B1424" s="2"/>
      <c r="C1424" s="68"/>
      <c r="D1424" s="115"/>
      <c r="E1424" s="115"/>
      <c r="F1424" s="89"/>
      <c r="G1424" s="112"/>
      <c r="H1424" s="116"/>
      <c r="I1424" s="115"/>
      <c r="J1424" s="117"/>
      <c r="K1424" s="115"/>
    </row>
    <row r="1425" spans="2:19" x14ac:dyDescent="0.25">
      <c r="B1425" t="s">
        <v>68</v>
      </c>
      <c r="C1425" s="40" t="s">
        <v>9</v>
      </c>
      <c r="D1425" s="40">
        <v>17</v>
      </c>
      <c r="E1425" s="44" t="s">
        <v>26</v>
      </c>
      <c r="F1425" s="44" t="s">
        <v>39</v>
      </c>
      <c r="G1425" s="44" t="s">
        <v>27</v>
      </c>
      <c r="H1425" s="44" t="s">
        <v>28</v>
      </c>
      <c r="I1425" s="44" t="s">
        <v>29</v>
      </c>
      <c r="J1425" s="44" t="s">
        <v>30</v>
      </c>
      <c r="K1425" s="42" t="s">
        <v>31</v>
      </c>
      <c r="M1425" s="42" t="s">
        <v>32</v>
      </c>
      <c r="N1425" s="42" t="s">
        <v>33</v>
      </c>
      <c r="O1425" s="42" t="s">
        <v>34</v>
      </c>
      <c r="P1425" s="42" t="s">
        <v>35</v>
      </c>
      <c r="Q1425" s="42" t="s">
        <v>36</v>
      </c>
      <c r="R1425" s="42" t="s">
        <v>37</v>
      </c>
      <c r="S1425" s="42" t="s">
        <v>38</v>
      </c>
    </row>
    <row r="1426" spans="2:19" x14ac:dyDescent="0.25">
      <c r="B1426" s="16">
        <v>17</v>
      </c>
      <c r="C1426" s="11" t="s">
        <v>12</v>
      </c>
      <c r="D1426" s="139"/>
      <c r="E1426" s="10">
        <f>D1250*R1426</f>
        <v>0</v>
      </c>
      <c r="F1426" s="134">
        <f t="shared" ref="F1426:F1433" si="1248">$T$4-$S$4</f>
        <v>2.1110316472687352E-2</v>
      </c>
      <c r="G1426" s="8">
        <f>IFERROR(VLOOKUP(B1426,EFA!$AC$2:$AD$7,2,0),EFA!$AD$8)</f>
        <v>1.0319245803723991</v>
      </c>
      <c r="H1426" s="24">
        <f>LGD!$D$3</f>
        <v>0</v>
      </c>
      <c r="I1426" s="10">
        <f>E1426*F1426*G1426*H1426</f>
        <v>0</v>
      </c>
      <c r="J1426" s="41">
        <f>1/((1+($O$16/12))^(M1426-Q1426))</f>
        <v>0.12841217213204298</v>
      </c>
      <c r="K1426" s="274">
        <f>I1426*J1426</f>
        <v>0</v>
      </c>
      <c r="M1426" s="11">
        <v>204</v>
      </c>
      <c r="N1426" s="11">
        <v>1</v>
      </c>
      <c r="O1426" s="21">
        <f>$O$16</f>
        <v>0.125041534971747</v>
      </c>
      <c r="P1426" s="43">
        <f t="shared" ref="P1426:P1434" si="1249">PMT(O1426/12,M1426,-N1426,0,0)</f>
        <v>1.18500577412549E-2</v>
      </c>
      <c r="Q1426" s="141">
        <f>M1426-S1426</f>
        <v>6</v>
      </c>
      <c r="R1426" s="43">
        <f>PV(O1426/12,Q1426,-P1426,0,0)</f>
        <v>6.8577683631909025E-2</v>
      </c>
      <c r="S1426" s="11">
        <v>198</v>
      </c>
    </row>
    <row r="1427" spans="2:19" x14ac:dyDescent="0.25">
      <c r="B1427" s="16">
        <v>17</v>
      </c>
      <c r="C1427" s="11" t="s">
        <v>13</v>
      </c>
      <c r="D1427" s="139"/>
      <c r="E1427" s="10">
        <f t="shared" ref="E1427:E1434" si="1250">D1251*R1427</f>
        <v>0</v>
      </c>
      <c r="F1427" s="134">
        <f t="shared" si="1248"/>
        <v>2.1110316472687352E-2</v>
      </c>
      <c r="G1427" s="8">
        <f>IFERROR(VLOOKUP(B1427,EFA!$AC$2:$AD$7,2,0),EFA!$AD$8)</f>
        <v>1.0319245803723991</v>
      </c>
      <c r="H1427" s="24">
        <f>LGD!$D$4</f>
        <v>0.6</v>
      </c>
      <c r="I1427" s="10">
        <f t="shared" ref="I1427:I1434" si="1251">E1427*F1427*G1427*H1427</f>
        <v>0</v>
      </c>
      <c r="J1427" s="41">
        <f t="shared" ref="J1427:J1434" si="1252">1/((1+($O$16/12))^(M1427-Q1427))</f>
        <v>0.12841217213204298</v>
      </c>
      <c r="K1427" s="274">
        <f t="shared" ref="K1427:K1434" si="1253">I1427*J1427</f>
        <v>0</v>
      </c>
      <c r="M1427" s="11">
        <v>204</v>
      </c>
      <c r="N1427" s="11">
        <v>1</v>
      </c>
      <c r="O1427" s="21">
        <f t="shared" ref="O1427:O1434" si="1254">$O$16</f>
        <v>0.125041534971747</v>
      </c>
      <c r="P1427" s="43">
        <f t="shared" si="1249"/>
        <v>1.18500577412549E-2</v>
      </c>
      <c r="Q1427" s="141">
        <f t="shared" ref="Q1427:Q1434" si="1255">M1427-S1427</f>
        <v>6</v>
      </c>
      <c r="R1427" s="43">
        <f t="shared" ref="R1427:R1434" si="1256">PV(O1427/12,Q1427,-P1427,0,0)</f>
        <v>6.8577683631909025E-2</v>
      </c>
      <c r="S1427" s="11">
        <v>198</v>
      </c>
    </row>
    <row r="1428" spans="2:19" x14ac:dyDescent="0.25">
      <c r="B1428" s="16">
        <v>17</v>
      </c>
      <c r="C1428" s="11" t="s">
        <v>14</v>
      </c>
      <c r="D1428" s="139"/>
      <c r="E1428" s="10">
        <f t="shared" si="1250"/>
        <v>0</v>
      </c>
      <c r="F1428" s="134">
        <f t="shared" si="1248"/>
        <v>2.1110316472687352E-2</v>
      </c>
      <c r="G1428" s="8">
        <f>IFERROR(VLOOKUP(B1428,EFA!$AC$2:$AD$7,2,0),EFA!$AD$8)</f>
        <v>1.0319245803723991</v>
      </c>
      <c r="H1428" s="24">
        <f>LGD!$D$5</f>
        <v>0.10763423667737435</v>
      </c>
      <c r="I1428" s="10">
        <f t="shared" si="1251"/>
        <v>0</v>
      </c>
      <c r="J1428" s="41">
        <f t="shared" si="1252"/>
        <v>0.12841217213204298</v>
      </c>
      <c r="K1428" s="274">
        <f t="shared" si="1253"/>
        <v>0</v>
      </c>
      <c r="M1428" s="11">
        <v>204</v>
      </c>
      <c r="N1428" s="11">
        <v>1</v>
      </c>
      <c r="O1428" s="21">
        <f t="shared" si="1254"/>
        <v>0.125041534971747</v>
      </c>
      <c r="P1428" s="43">
        <f t="shared" si="1249"/>
        <v>1.18500577412549E-2</v>
      </c>
      <c r="Q1428" s="141">
        <f t="shared" si="1255"/>
        <v>6</v>
      </c>
      <c r="R1428" s="43">
        <f t="shared" si="1256"/>
        <v>6.8577683631909025E-2</v>
      </c>
      <c r="S1428" s="11">
        <v>198</v>
      </c>
    </row>
    <row r="1429" spans="2:19" x14ac:dyDescent="0.25">
      <c r="B1429" s="16">
        <v>17</v>
      </c>
      <c r="C1429" s="11" t="s">
        <v>15</v>
      </c>
      <c r="D1429" s="139"/>
      <c r="E1429" s="10">
        <f t="shared" si="1250"/>
        <v>0</v>
      </c>
      <c r="F1429" s="134">
        <f t="shared" si="1248"/>
        <v>2.1110316472687352E-2</v>
      </c>
      <c r="G1429" s="8">
        <f>IFERROR(VLOOKUP(B1429,EFA!$AC$2:$AD$7,2,0),EFA!$AD$8)</f>
        <v>1.0319245803723991</v>
      </c>
      <c r="H1429" s="24">
        <f>LGD!$D$6</f>
        <v>0.31756987991080204</v>
      </c>
      <c r="I1429" s="10">
        <f t="shared" si="1251"/>
        <v>0</v>
      </c>
      <c r="J1429" s="41">
        <f t="shared" si="1252"/>
        <v>0.12841217213204298</v>
      </c>
      <c r="K1429" s="274">
        <f t="shared" si="1253"/>
        <v>0</v>
      </c>
      <c r="M1429" s="11">
        <v>204</v>
      </c>
      <c r="N1429" s="11">
        <v>1</v>
      </c>
      <c r="O1429" s="21">
        <f t="shared" si="1254"/>
        <v>0.125041534971747</v>
      </c>
      <c r="P1429" s="43">
        <f t="shared" si="1249"/>
        <v>1.18500577412549E-2</v>
      </c>
      <c r="Q1429" s="141">
        <f t="shared" si="1255"/>
        <v>6</v>
      </c>
      <c r="R1429" s="43">
        <f t="shared" si="1256"/>
        <v>6.8577683631909025E-2</v>
      </c>
      <c r="S1429" s="11">
        <v>198</v>
      </c>
    </row>
    <row r="1430" spans="2:19" x14ac:dyDescent="0.25">
      <c r="B1430" s="16">
        <v>17</v>
      </c>
      <c r="C1430" s="11" t="s">
        <v>16</v>
      </c>
      <c r="D1430" s="139"/>
      <c r="E1430" s="10">
        <f t="shared" si="1250"/>
        <v>0</v>
      </c>
      <c r="F1430" s="134">
        <f t="shared" si="1248"/>
        <v>2.1110316472687352E-2</v>
      </c>
      <c r="G1430" s="8">
        <f>IFERROR(VLOOKUP(B1430,EFA!$AC$2:$AD$7,2,0),EFA!$AD$8)</f>
        <v>1.0319245803723991</v>
      </c>
      <c r="H1430" s="24">
        <f>LGD!$D$7</f>
        <v>0.35327139683478781</v>
      </c>
      <c r="I1430" s="10">
        <f t="shared" si="1251"/>
        <v>0</v>
      </c>
      <c r="J1430" s="41">
        <f t="shared" si="1252"/>
        <v>0.12841217213204298</v>
      </c>
      <c r="K1430" s="274">
        <f t="shared" si="1253"/>
        <v>0</v>
      </c>
      <c r="M1430" s="11">
        <v>204</v>
      </c>
      <c r="N1430" s="11">
        <v>1</v>
      </c>
      <c r="O1430" s="21">
        <f t="shared" si="1254"/>
        <v>0.125041534971747</v>
      </c>
      <c r="P1430" s="43">
        <f t="shared" si="1249"/>
        <v>1.18500577412549E-2</v>
      </c>
      <c r="Q1430" s="141">
        <f t="shared" si="1255"/>
        <v>6</v>
      </c>
      <c r="R1430" s="43">
        <f t="shared" si="1256"/>
        <v>6.8577683631909025E-2</v>
      </c>
      <c r="S1430" s="11">
        <v>198</v>
      </c>
    </row>
    <row r="1431" spans="2:19" x14ac:dyDescent="0.25">
      <c r="B1431" s="16">
        <v>17</v>
      </c>
      <c r="C1431" s="11" t="s">
        <v>17</v>
      </c>
      <c r="D1431" s="139"/>
      <c r="E1431" s="10">
        <f t="shared" si="1250"/>
        <v>0</v>
      </c>
      <c r="F1431" s="134">
        <f t="shared" si="1248"/>
        <v>2.1110316472687352E-2</v>
      </c>
      <c r="G1431" s="8">
        <f>IFERROR(VLOOKUP(B1431,EFA!$AC$2:$AD$7,2,0),EFA!$AD$8)</f>
        <v>1.0319245803723991</v>
      </c>
      <c r="H1431" s="24">
        <f>LGD!$D$8</f>
        <v>4.6364209605119888E-2</v>
      </c>
      <c r="I1431" s="10">
        <f t="shared" si="1251"/>
        <v>0</v>
      </c>
      <c r="J1431" s="41">
        <f t="shared" si="1252"/>
        <v>0.12841217213204298</v>
      </c>
      <c r="K1431" s="274">
        <f t="shared" si="1253"/>
        <v>0</v>
      </c>
      <c r="M1431" s="11">
        <v>204</v>
      </c>
      <c r="N1431" s="11">
        <v>1</v>
      </c>
      <c r="O1431" s="21">
        <f t="shared" si="1254"/>
        <v>0.125041534971747</v>
      </c>
      <c r="P1431" s="43">
        <f t="shared" si="1249"/>
        <v>1.18500577412549E-2</v>
      </c>
      <c r="Q1431" s="141">
        <f t="shared" si="1255"/>
        <v>6</v>
      </c>
      <c r="R1431" s="43">
        <f t="shared" si="1256"/>
        <v>6.8577683631909025E-2</v>
      </c>
      <c r="S1431" s="11">
        <v>198</v>
      </c>
    </row>
    <row r="1432" spans="2:19" x14ac:dyDescent="0.25">
      <c r="B1432" s="16">
        <v>17</v>
      </c>
      <c r="C1432" s="11" t="s">
        <v>18</v>
      </c>
      <c r="D1432" s="139"/>
      <c r="E1432" s="10" t="e">
        <f t="shared" si="1250"/>
        <v>#N/A</v>
      </c>
      <c r="F1432" s="134">
        <f t="shared" si="1248"/>
        <v>2.1110316472687352E-2</v>
      </c>
      <c r="G1432" s="8">
        <f>IFERROR(VLOOKUP(B1432,EFA!$AC$2:$AD$7,2,0),EFA!$AD$8)</f>
        <v>1.0319245803723991</v>
      </c>
      <c r="H1432" s="24">
        <f>LGD!$D$9</f>
        <v>0.5</v>
      </c>
      <c r="I1432" s="10" t="e">
        <f t="shared" si="1251"/>
        <v>#N/A</v>
      </c>
      <c r="J1432" s="41">
        <f t="shared" si="1252"/>
        <v>0.12841217213204298</v>
      </c>
      <c r="K1432" s="274" t="e">
        <f t="shared" si="1253"/>
        <v>#N/A</v>
      </c>
      <c r="M1432" s="11">
        <v>204</v>
      </c>
      <c r="N1432" s="11">
        <v>1</v>
      </c>
      <c r="O1432" s="21">
        <f t="shared" si="1254"/>
        <v>0.125041534971747</v>
      </c>
      <c r="P1432" s="43">
        <f t="shared" si="1249"/>
        <v>1.18500577412549E-2</v>
      </c>
      <c r="Q1432" s="141">
        <f t="shared" si="1255"/>
        <v>6</v>
      </c>
      <c r="R1432" s="43">
        <f t="shared" si="1256"/>
        <v>6.8577683631909025E-2</v>
      </c>
      <c r="S1432" s="11">
        <v>198</v>
      </c>
    </row>
    <row r="1433" spans="2:19" x14ac:dyDescent="0.25">
      <c r="B1433" s="16">
        <v>17</v>
      </c>
      <c r="C1433" s="11" t="s">
        <v>19</v>
      </c>
      <c r="D1433" s="139"/>
      <c r="E1433" s="10">
        <f t="shared" si="1250"/>
        <v>0</v>
      </c>
      <c r="F1433" s="134">
        <f t="shared" si="1248"/>
        <v>2.1110316472687352E-2</v>
      </c>
      <c r="G1433" s="8">
        <f>IFERROR(VLOOKUP(B1433,EFA!$AC$2:$AD$7,2,0),EFA!$AD$8)</f>
        <v>1.0319245803723991</v>
      </c>
      <c r="H1433" s="24">
        <f>LGD!$D$10</f>
        <v>0.4</v>
      </c>
      <c r="I1433" s="10">
        <f t="shared" si="1251"/>
        <v>0</v>
      </c>
      <c r="J1433" s="41">
        <f t="shared" si="1252"/>
        <v>0.12841217213204298</v>
      </c>
      <c r="K1433" s="274">
        <f t="shared" si="1253"/>
        <v>0</v>
      </c>
      <c r="M1433" s="11">
        <v>204</v>
      </c>
      <c r="N1433" s="11">
        <v>1</v>
      </c>
      <c r="O1433" s="21">
        <f t="shared" si="1254"/>
        <v>0.125041534971747</v>
      </c>
      <c r="P1433" s="43">
        <f t="shared" si="1249"/>
        <v>1.18500577412549E-2</v>
      </c>
      <c r="Q1433" s="141">
        <f t="shared" si="1255"/>
        <v>6</v>
      </c>
      <c r="R1433" s="43">
        <f t="shared" si="1256"/>
        <v>6.8577683631909025E-2</v>
      </c>
      <c r="S1433" s="11">
        <v>198</v>
      </c>
    </row>
    <row r="1434" spans="2:19" x14ac:dyDescent="0.25">
      <c r="B1434" s="16">
        <v>17</v>
      </c>
      <c r="C1434" s="11" t="s">
        <v>20</v>
      </c>
      <c r="D1434" s="139"/>
      <c r="E1434" s="10">
        <f t="shared" si="1250"/>
        <v>0</v>
      </c>
      <c r="F1434" s="134">
        <f>$T$4-$S$4</f>
        <v>2.1110316472687352E-2</v>
      </c>
      <c r="G1434" s="8">
        <f>IFERROR(VLOOKUP(B1434,EFA!$AC$2:$AD$7,2,0),EFA!$AD$8)</f>
        <v>1.0319245803723991</v>
      </c>
      <c r="H1434" s="24">
        <f>LGD!$D$11</f>
        <v>0.6</v>
      </c>
      <c r="I1434" s="10">
        <f t="shared" si="1251"/>
        <v>0</v>
      </c>
      <c r="J1434" s="41">
        <f t="shared" si="1252"/>
        <v>0.12841217213204298</v>
      </c>
      <c r="K1434" s="274">
        <f t="shared" si="1253"/>
        <v>0</v>
      </c>
      <c r="M1434" s="11">
        <v>204</v>
      </c>
      <c r="N1434" s="11">
        <v>1</v>
      </c>
      <c r="O1434" s="21">
        <f t="shared" si="1254"/>
        <v>0.125041534971747</v>
      </c>
      <c r="P1434" s="43">
        <f t="shared" si="1249"/>
        <v>1.18500577412549E-2</v>
      </c>
      <c r="Q1434" s="141">
        <f t="shared" si="1255"/>
        <v>6</v>
      </c>
      <c r="R1434" s="43">
        <f t="shared" si="1256"/>
        <v>6.8577683631909025E-2</v>
      </c>
      <c r="S1434" s="11">
        <v>198</v>
      </c>
    </row>
    <row r="1435" spans="2:19" x14ac:dyDescent="0.25">
      <c r="B1435" s="2"/>
      <c r="C1435" s="68"/>
      <c r="D1435" s="115" t="e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1074:D1082,D1085:D1093,D1096:D1104,D1107:D1115,D1118:D1126,D1129:D1137,D1140:D1148,D1151:D1159,D1162:D1170,D1173:D1181,D1184:D1192,D1195:D1203,D1206:D1214,D1217:D1225,D1228:D1236,D1239:D1247,D1250:D1258,D1261:D1269,D1272:D1280,D1283:D1291,D1294:D1302,D1305:D1313,D1316:D1324,D1327:D1335,D1338:D1346,D1349:D1357,D1360:D1368,D1371:D1379,D1382:D1390,D1393:D1401,D1404:D1412,D1415:D1423,D1426:D1434,D909:D917,D920:D928,D931:D939,D942:D950,D953:D961,D964:D972,D975:D983,D986:D994,D997:D1005,D1008:D1016,D1019:D1027,D1030:D1038,D1041:D1049,D1052:D1060,D1063:D1071)</f>
        <v>#N/A</v>
      </c>
      <c r="E1435" s="115" t="e">
        <f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1074:E1082,E1085:E1093,E1096:E1104,E1107:E1115,E1118:E1126,E1129:E1137,E1140:E1148,E1151:E1159,E1162:E1170,E1173:E1181,E1184:E1192,E1195:E1203,E1206:E1214,E1217:E1225,E1228:E1236,E1239:E1247,E1250:E1258,E1261:E1269,E1272:E1280,E1283:E1291,E1294:E1302,E1305:E1313,E1316:E1324,E1327:E1335,E1338:E1346,E1349:E1357,E1360:E1368,E1371:E1379,E1382:E1390,E1393:E1401,E1404:E1412,E1415:E1423,E1426:E1434,E909:E917,E920:E928,E931:E939,E942:E950,E953:E961,E964:E972,E975:E983,E986:E994,E997:E1005,E1008:E1016,E1019:E1027,E1030:E1038,E1041:E1049,E1052:E1060,E1063:E1071)</f>
        <v>#N/A</v>
      </c>
      <c r="F1435" s="89"/>
      <c r="G1435" s="112"/>
      <c r="H1435" s="116"/>
      <c r="I1435" s="115" t="e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1074:I1082,I1085:I1093,I1096:I1104,I1107:I1115,I1118:I1126,I1129:I1137,I1140:I1148,I1151:I1159,I1162:I1170,I1173:I1181,I1184:I1192,I1195:I1203,I1206:I1214,I1217:I1225,I1228:I1236,I1239:I1247,I1250:I1258,I1261:I1269,I1272:I1280,I1283:I1291,I1294:I1302,I1305:I1313,I1316:I1324,I1327:I1335,I1338:I1346,I1349:I1357,I1360:I1368,I1371:I1379,I1382:I1390,I1393:I1401,I1404:I1412,I1415:I1423,I1426:I1434,I909:I917,I920:I928,I931:I939,I942:I950,I953:I961,I964:I972,I975:I983,I986:I994,I997:I1005,I1008:I1016,I1019:I1027,I1030:I1038,I1041:I1049,I1052:I1060,I1063:I1071)</f>
        <v>#N/A</v>
      </c>
      <c r="J1435" s="117"/>
      <c r="K1435" s="115" t="e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1074:K1082,K1085:K1093,K1096:K1104,K1107:K1115,K1118:K1126,K1129:K1137,K1140:K1148,K1151:K1159,K1162:K1170,K1173:K1181,K1184:K1192,K1195:K1203,K1206:K1214,K1217:K1225,K1228:K1236,K1239:K1247,K1250:K1258,K1261:K1269,K1272:K1280,K1283:K1291,K1294:K1302,K1305:K1313,K1316:K1324,K1327:K1335,K1338:K1346,K1349:K1357,K1360:K1368,K1371:K1379,K1382:K1390,K1393:K1401,K1404:K1412,K1415:K1423,K1426:K1434,K909:K917,K920:K928,K931:K939,K942:K950,K953:K961,K964:K972,K975:K983,K986:K994,K997:K1005,K1008:K1016,K1019:K1027,K1030:K1038,K1041:K1049,K1052:K1060,K1063:K1071)</f>
        <v>#N/A</v>
      </c>
    </row>
    <row r="1436" spans="2:19" s="68" customFormat="1" x14ac:dyDescent="0.2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</row>
    <row r="1437" spans="2:19" x14ac:dyDescent="0.25">
      <c r="B1437" s="300" t="s">
        <v>72</v>
      </c>
      <c r="C1437" s="300"/>
      <c r="D1437" s="300"/>
      <c r="E1437" s="300"/>
      <c r="F1437" s="300"/>
      <c r="G1437" s="300"/>
      <c r="H1437" s="300"/>
      <c r="I1437" s="300"/>
      <c r="J1437" s="300"/>
      <c r="K1437" s="300"/>
      <c r="L1437" s="300"/>
      <c r="M1437" s="300"/>
      <c r="N1437" s="300"/>
      <c r="O1437" s="300"/>
      <c r="P1437" s="300"/>
      <c r="Q1437" s="300"/>
      <c r="R1437" s="300"/>
      <c r="S1437" s="300"/>
    </row>
    <row r="1439" spans="2:19" x14ac:dyDescent="0.25">
      <c r="B1439" t="s">
        <v>68</v>
      </c>
      <c r="C1439" s="40" t="s">
        <v>9</v>
      </c>
      <c r="D1439" s="40">
        <v>1</v>
      </c>
      <c r="E1439" s="44" t="s">
        <v>26</v>
      </c>
      <c r="F1439" s="44" t="s">
        <v>39</v>
      </c>
      <c r="G1439" s="44" t="s">
        <v>27</v>
      </c>
      <c r="H1439" s="44" t="s">
        <v>28</v>
      </c>
      <c r="I1439" s="44" t="s">
        <v>29</v>
      </c>
      <c r="J1439" s="44" t="s">
        <v>30</v>
      </c>
      <c r="K1439" s="42" t="s">
        <v>31</v>
      </c>
      <c r="M1439" s="42" t="s">
        <v>32</v>
      </c>
      <c r="N1439" s="42" t="s">
        <v>33</v>
      </c>
      <c r="O1439" s="42" t="s">
        <v>34</v>
      </c>
      <c r="P1439" s="42" t="s">
        <v>35</v>
      </c>
      <c r="Q1439" s="42" t="s">
        <v>36</v>
      </c>
      <c r="R1439" s="42" t="s">
        <v>37</v>
      </c>
      <c r="S1439" s="42" t="s">
        <v>38</v>
      </c>
    </row>
    <row r="1440" spans="2:19" x14ac:dyDescent="0.25">
      <c r="B1440" s="16">
        <v>1</v>
      </c>
      <c r="C1440" s="11" t="s">
        <v>12</v>
      </c>
      <c r="D1440" s="132">
        <f>'61-90 days'!C4+'61-90 days'!C5</f>
        <v>0</v>
      </c>
      <c r="E1440" s="10">
        <f>D1440*R1440</f>
        <v>0</v>
      </c>
      <c r="F1440" s="45">
        <f>$D$5</f>
        <v>0.27333333333333332</v>
      </c>
      <c r="G1440" s="8">
        <f>EFA!$AD$2</f>
        <v>1.1479621662027979</v>
      </c>
      <c r="H1440" s="24">
        <f>LGD!$D$3</f>
        <v>0</v>
      </c>
      <c r="I1440" s="10">
        <f>E1440*F1440*G1440*H1440</f>
        <v>0</v>
      </c>
      <c r="J1440" s="41">
        <f>1/((1+($O$16/12))^(M1440-Q1440))</f>
        <v>0.93969748915028861</v>
      </c>
      <c r="K1440" s="10">
        <f>I1440*J1440</f>
        <v>0</v>
      </c>
      <c r="M1440" s="11">
        <f t="shared" ref="M1440:M1448" si="1257">$D$39*$O$12</f>
        <v>12</v>
      </c>
      <c r="N1440" s="11">
        <v>1</v>
      </c>
      <c r="O1440" s="21">
        <f>$O$16</f>
        <v>0.125041534971747</v>
      </c>
      <c r="P1440" s="43">
        <f t="shared" ref="P1440:P1448" si="1258">PMT(O1440/12,M1440,-N1440,0,0)</f>
        <v>8.9084808582213265E-2</v>
      </c>
      <c r="Q1440" s="11">
        <f>M1440-S1440</f>
        <v>6</v>
      </c>
      <c r="R1440" s="43">
        <f>PV(O1440/12,Q1440,-P1440,0,0)</f>
        <v>0.51554430811686824</v>
      </c>
      <c r="S1440" s="11">
        <v>6</v>
      </c>
    </row>
    <row r="1441" spans="2:19" x14ac:dyDescent="0.25">
      <c r="B1441" s="16">
        <v>1</v>
      </c>
      <c r="C1441" s="11" t="s">
        <v>13</v>
      </c>
      <c r="D1441" s="132">
        <f>'61-90 days'!D4+'61-90 days'!D5</f>
        <v>0</v>
      </c>
      <c r="E1441" s="10">
        <f t="shared" ref="E1441:E1448" si="1259">D1441*R1441</f>
        <v>0</v>
      </c>
      <c r="F1441" s="45">
        <f t="shared" ref="F1441:F1448" si="1260">$D$5</f>
        <v>0.27333333333333332</v>
      </c>
      <c r="G1441" s="8">
        <f>EFA!$AD$2</f>
        <v>1.1479621662027979</v>
      </c>
      <c r="H1441" s="24">
        <f>LGD!$D$4</f>
        <v>0.6</v>
      </c>
      <c r="I1441" s="10">
        <f t="shared" ref="I1441:I1448" si="1261">E1441*F1441*G1441*H1441</f>
        <v>0</v>
      </c>
      <c r="J1441" s="41">
        <f t="shared" ref="J1441:J1448" si="1262">1/((1+($O$16/12))^(M1441-Q1441))</f>
        <v>0.93969748915028861</v>
      </c>
      <c r="K1441" s="10">
        <f t="shared" ref="K1441:K1448" si="1263">I1441*J1441</f>
        <v>0</v>
      </c>
      <c r="M1441" s="11">
        <f t="shared" si="1257"/>
        <v>12</v>
      </c>
      <c r="N1441" s="11">
        <v>1</v>
      </c>
      <c r="O1441" s="21">
        <f t="shared" ref="O1441:O1448" si="1264">$O$16</f>
        <v>0.125041534971747</v>
      </c>
      <c r="P1441" s="43">
        <f t="shared" si="1258"/>
        <v>8.9084808582213265E-2</v>
      </c>
      <c r="Q1441" s="11">
        <f t="shared" ref="Q1441:Q1448" si="1265">M1441-S1441</f>
        <v>6</v>
      </c>
      <c r="R1441" s="43">
        <f t="shared" ref="R1441:R1448" si="1266">PV(O1441/12,Q1441,-P1441,0,0)</f>
        <v>0.51554430811686824</v>
      </c>
      <c r="S1441" s="11">
        <v>6</v>
      </c>
    </row>
    <row r="1442" spans="2:19" x14ac:dyDescent="0.25">
      <c r="B1442" s="16">
        <v>1</v>
      </c>
      <c r="C1442" s="11" t="s">
        <v>14</v>
      </c>
      <c r="D1442" s="132">
        <f>'61-90 days'!E4+'61-90 days'!E5</f>
        <v>0</v>
      </c>
      <c r="E1442" s="10">
        <f t="shared" si="1259"/>
        <v>0</v>
      </c>
      <c r="F1442" s="45">
        <f t="shared" si="1260"/>
        <v>0.27333333333333332</v>
      </c>
      <c r="G1442" s="8">
        <f>EFA!$AD$2</f>
        <v>1.1479621662027979</v>
      </c>
      <c r="H1442" s="24">
        <f>LGD!$D$5</f>
        <v>0.10763423667737435</v>
      </c>
      <c r="I1442" s="10">
        <f t="shared" si="1261"/>
        <v>0</v>
      </c>
      <c r="J1442" s="41">
        <f t="shared" si="1262"/>
        <v>0.93969748915028861</v>
      </c>
      <c r="K1442" s="10">
        <f t="shared" si="1263"/>
        <v>0</v>
      </c>
      <c r="M1442" s="11">
        <f t="shared" si="1257"/>
        <v>12</v>
      </c>
      <c r="N1442" s="11">
        <v>1</v>
      </c>
      <c r="O1442" s="21">
        <f t="shared" si="1264"/>
        <v>0.125041534971747</v>
      </c>
      <c r="P1442" s="43">
        <f t="shared" si="1258"/>
        <v>8.9084808582213265E-2</v>
      </c>
      <c r="Q1442" s="11">
        <f t="shared" si="1265"/>
        <v>6</v>
      </c>
      <c r="R1442" s="43">
        <f t="shared" si="1266"/>
        <v>0.51554430811686824</v>
      </c>
      <c r="S1442" s="11">
        <v>6</v>
      </c>
    </row>
    <row r="1443" spans="2:19" x14ac:dyDescent="0.25">
      <c r="B1443" s="16">
        <v>1</v>
      </c>
      <c r="C1443" s="11" t="s">
        <v>15</v>
      </c>
      <c r="D1443" s="132" t="e">
        <f>'61-90 days'!F4+'61-90 days'!F5</f>
        <v>#N/A</v>
      </c>
      <c r="E1443" s="10" t="e">
        <f t="shared" si="1259"/>
        <v>#N/A</v>
      </c>
      <c r="F1443" s="45">
        <f t="shared" si="1260"/>
        <v>0.27333333333333332</v>
      </c>
      <c r="G1443" s="8">
        <f>EFA!$AD$2</f>
        <v>1.1479621662027979</v>
      </c>
      <c r="H1443" s="24">
        <f>LGD!$D$6</f>
        <v>0.31756987991080204</v>
      </c>
      <c r="I1443" s="10" t="e">
        <f t="shared" si="1261"/>
        <v>#N/A</v>
      </c>
      <c r="J1443" s="41">
        <f t="shared" si="1262"/>
        <v>0.93969748915028861</v>
      </c>
      <c r="K1443" s="10" t="e">
        <f t="shared" si="1263"/>
        <v>#N/A</v>
      </c>
      <c r="M1443" s="11">
        <f t="shared" si="1257"/>
        <v>12</v>
      </c>
      <c r="N1443" s="11">
        <v>1</v>
      </c>
      <c r="O1443" s="21">
        <f t="shared" si="1264"/>
        <v>0.125041534971747</v>
      </c>
      <c r="P1443" s="43">
        <f t="shared" si="1258"/>
        <v>8.9084808582213265E-2</v>
      </c>
      <c r="Q1443" s="11">
        <f t="shared" si="1265"/>
        <v>6</v>
      </c>
      <c r="R1443" s="43">
        <f t="shared" si="1266"/>
        <v>0.51554430811686824</v>
      </c>
      <c r="S1443" s="11">
        <v>6</v>
      </c>
    </row>
    <row r="1444" spans="2:19" x14ac:dyDescent="0.25">
      <c r="B1444" s="16">
        <v>1</v>
      </c>
      <c r="C1444" s="11" t="s">
        <v>16</v>
      </c>
      <c r="D1444" s="132">
        <f>'61-90 days'!G4+'61-90 days'!G5</f>
        <v>0</v>
      </c>
      <c r="E1444" s="10">
        <f t="shared" si="1259"/>
        <v>0</v>
      </c>
      <c r="F1444" s="45">
        <f t="shared" si="1260"/>
        <v>0.27333333333333332</v>
      </c>
      <c r="G1444" s="8">
        <f>EFA!$AD$2</f>
        <v>1.1479621662027979</v>
      </c>
      <c r="H1444" s="24">
        <f>LGD!$D$7</f>
        <v>0.35327139683478781</v>
      </c>
      <c r="I1444" s="10">
        <f t="shared" si="1261"/>
        <v>0</v>
      </c>
      <c r="J1444" s="41">
        <f t="shared" si="1262"/>
        <v>0.93969748915028861</v>
      </c>
      <c r="K1444" s="10">
        <f t="shared" si="1263"/>
        <v>0</v>
      </c>
      <c r="M1444" s="11">
        <f t="shared" si="1257"/>
        <v>12</v>
      </c>
      <c r="N1444" s="11">
        <v>1</v>
      </c>
      <c r="O1444" s="21">
        <f t="shared" si="1264"/>
        <v>0.125041534971747</v>
      </c>
      <c r="P1444" s="43">
        <f t="shared" si="1258"/>
        <v>8.9084808582213265E-2</v>
      </c>
      <c r="Q1444" s="11">
        <f t="shared" si="1265"/>
        <v>6</v>
      </c>
      <c r="R1444" s="43">
        <f t="shared" si="1266"/>
        <v>0.51554430811686824</v>
      </c>
      <c r="S1444" s="11">
        <v>6</v>
      </c>
    </row>
    <row r="1445" spans="2:19" x14ac:dyDescent="0.25">
      <c r="B1445" s="16">
        <v>1</v>
      </c>
      <c r="C1445" s="11" t="s">
        <v>17</v>
      </c>
      <c r="D1445" s="132">
        <f>'61-90 days'!H4+'61-90 days'!H5</f>
        <v>0</v>
      </c>
      <c r="E1445" s="10">
        <f t="shared" si="1259"/>
        <v>0</v>
      </c>
      <c r="F1445" s="45">
        <f t="shared" si="1260"/>
        <v>0.27333333333333332</v>
      </c>
      <c r="G1445" s="8">
        <f>EFA!$AD$2</f>
        <v>1.1479621662027979</v>
      </c>
      <c r="H1445" s="24">
        <f>LGD!$D$8</f>
        <v>4.6364209605119888E-2</v>
      </c>
      <c r="I1445" s="10">
        <f t="shared" si="1261"/>
        <v>0</v>
      </c>
      <c r="J1445" s="41">
        <f t="shared" si="1262"/>
        <v>0.93969748915028861</v>
      </c>
      <c r="K1445" s="10">
        <f t="shared" si="1263"/>
        <v>0</v>
      </c>
      <c r="M1445" s="11">
        <f t="shared" si="1257"/>
        <v>12</v>
      </c>
      <c r="N1445" s="11">
        <v>1</v>
      </c>
      <c r="O1445" s="21">
        <f t="shared" si="1264"/>
        <v>0.125041534971747</v>
      </c>
      <c r="P1445" s="43">
        <f t="shared" si="1258"/>
        <v>8.9084808582213265E-2</v>
      </c>
      <c r="Q1445" s="11">
        <f t="shared" si="1265"/>
        <v>6</v>
      </c>
      <c r="R1445" s="43">
        <f t="shared" si="1266"/>
        <v>0.51554430811686824</v>
      </c>
      <c r="S1445" s="11">
        <v>6</v>
      </c>
    </row>
    <row r="1446" spans="2:19" x14ac:dyDescent="0.25">
      <c r="B1446" s="16">
        <v>1</v>
      </c>
      <c r="C1446" s="11" t="s">
        <v>18</v>
      </c>
      <c r="D1446" s="132">
        <f>'61-90 days'!I4+'61-90 days'!I5</f>
        <v>0</v>
      </c>
      <c r="E1446" s="10">
        <f t="shared" si="1259"/>
        <v>0</v>
      </c>
      <c r="F1446" s="45">
        <f t="shared" si="1260"/>
        <v>0.27333333333333332</v>
      </c>
      <c r="G1446" s="8">
        <f>EFA!$AD$2</f>
        <v>1.1479621662027979</v>
      </c>
      <c r="H1446" s="24">
        <f>LGD!$D$9</f>
        <v>0.5</v>
      </c>
      <c r="I1446" s="10">
        <f t="shared" si="1261"/>
        <v>0</v>
      </c>
      <c r="J1446" s="41">
        <f t="shared" si="1262"/>
        <v>0.93969748915028861</v>
      </c>
      <c r="K1446" s="10">
        <f t="shared" si="1263"/>
        <v>0</v>
      </c>
      <c r="M1446" s="11">
        <f t="shared" si="1257"/>
        <v>12</v>
      </c>
      <c r="N1446" s="11">
        <v>1</v>
      </c>
      <c r="O1446" s="21">
        <f t="shared" si="1264"/>
        <v>0.125041534971747</v>
      </c>
      <c r="P1446" s="43">
        <f t="shared" si="1258"/>
        <v>8.9084808582213265E-2</v>
      </c>
      <c r="Q1446" s="11">
        <f t="shared" si="1265"/>
        <v>6</v>
      </c>
      <c r="R1446" s="43">
        <f t="shared" si="1266"/>
        <v>0.51554430811686824</v>
      </c>
      <c r="S1446" s="11">
        <v>6</v>
      </c>
    </row>
    <row r="1447" spans="2:19" x14ac:dyDescent="0.25">
      <c r="B1447" s="16">
        <v>1</v>
      </c>
      <c r="C1447" s="11" t="s">
        <v>19</v>
      </c>
      <c r="D1447" s="132">
        <f>'61-90 days'!J4+'61-90 days'!J5</f>
        <v>0</v>
      </c>
      <c r="E1447" s="10">
        <f t="shared" si="1259"/>
        <v>0</v>
      </c>
      <c r="F1447" s="45">
        <f t="shared" si="1260"/>
        <v>0.27333333333333332</v>
      </c>
      <c r="G1447" s="8">
        <f>EFA!$AD$2</f>
        <v>1.1479621662027979</v>
      </c>
      <c r="H1447" s="24">
        <f>LGD!$D$10</f>
        <v>0.4</v>
      </c>
      <c r="I1447" s="10">
        <f t="shared" si="1261"/>
        <v>0</v>
      </c>
      <c r="J1447" s="41">
        <f t="shared" si="1262"/>
        <v>0.93969748915028861</v>
      </c>
      <c r="K1447" s="10">
        <f t="shared" si="1263"/>
        <v>0</v>
      </c>
      <c r="M1447" s="11">
        <f t="shared" si="1257"/>
        <v>12</v>
      </c>
      <c r="N1447" s="11">
        <v>1</v>
      </c>
      <c r="O1447" s="21">
        <f t="shared" si="1264"/>
        <v>0.125041534971747</v>
      </c>
      <c r="P1447" s="43">
        <f t="shared" si="1258"/>
        <v>8.9084808582213265E-2</v>
      </c>
      <c r="Q1447" s="11">
        <f t="shared" si="1265"/>
        <v>6</v>
      </c>
      <c r="R1447" s="43">
        <f t="shared" si="1266"/>
        <v>0.51554430811686824</v>
      </c>
      <c r="S1447" s="11">
        <v>6</v>
      </c>
    </row>
    <row r="1448" spans="2:19" x14ac:dyDescent="0.25">
      <c r="B1448" s="16">
        <v>1</v>
      </c>
      <c r="C1448" s="11" t="s">
        <v>20</v>
      </c>
      <c r="D1448" s="132">
        <f>'61-90 days'!K4+'61-90 days'!K5</f>
        <v>0</v>
      </c>
      <c r="E1448" s="10">
        <f t="shared" si="1259"/>
        <v>0</v>
      </c>
      <c r="F1448" s="45">
        <f t="shared" si="1260"/>
        <v>0.27333333333333332</v>
      </c>
      <c r="G1448" s="8">
        <f>EFA!$AD$2</f>
        <v>1.1479621662027979</v>
      </c>
      <c r="H1448" s="24">
        <f>LGD!$D$11</f>
        <v>0.6</v>
      </c>
      <c r="I1448" s="10">
        <f t="shared" si="1261"/>
        <v>0</v>
      </c>
      <c r="J1448" s="41">
        <f t="shared" si="1262"/>
        <v>0.93969748915028861</v>
      </c>
      <c r="K1448" s="10">
        <f t="shared" si="1263"/>
        <v>0</v>
      </c>
      <c r="M1448" s="11">
        <f t="shared" si="1257"/>
        <v>12</v>
      </c>
      <c r="N1448" s="11">
        <v>1</v>
      </c>
      <c r="O1448" s="21">
        <f t="shared" si="1264"/>
        <v>0.125041534971747</v>
      </c>
      <c r="P1448" s="43">
        <f t="shared" si="1258"/>
        <v>8.9084808582213265E-2</v>
      </c>
      <c r="Q1448" s="11">
        <f t="shared" si="1265"/>
        <v>6</v>
      </c>
      <c r="R1448" s="43">
        <f t="shared" si="1266"/>
        <v>0.51554430811686824</v>
      </c>
      <c r="S1448" s="11">
        <v>6</v>
      </c>
    </row>
    <row r="1450" spans="2:19" x14ac:dyDescent="0.25">
      <c r="B1450" t="s">
        <v>68</v>
      </c>
      <c r="C1450" s="40" t="s">
        <v>9</v>
      </c>
      <c r="D1450" s="40">
        <v>2</v>
      </c>
      <c r="E1450" s="44" t="s">
        <v>26</v>
      </c>
      <c r="F1450" s="44" t="s">
        <v>39</v>
      </c>
      <c r="G1450" s="44" t="s">
        <v>27</v>
      </c>
      <c r="H1450" s="44" t="s">
        <v>28</v>
      </c>
      <c r="I1450" s="44" t="s">
        <v>29</v>
      </c>
      <c r="J1450" s="44" t="s">
        <v>30</v>
      </c>
      <c r="K1450" s="42" t="s">
        <v>31</v>
      </c>
      <c r="M1450" s="42" t="s">
        <v>32</v>
      </c>
      <c r="N1450" s="42" t="s">
        <v>33</v>
      </c>
      <c r="O1450" s="42" t="s">
        <v>34</v>
      </c>
      <c r="P1450" s="42" t="s">
        <v>35</v>
      </c>
      <c r="Q1450" s="42" t="s">
        <v>36</v>
      </c>
      <c r="R1450" s="42" t="s">
        <v>37</v>
      </c>
      <c r="S1450" s="42" t="s">
        <v>38</v>
      </c>
    </row>
    <row r="1451" spans="2:19" x14ac:dyDescent="0.25">
      <c r="B1451" s="16">
        <v>1</v>
      </c>
      <c r="C1451" s="11" t="s">
        <v>12</v>
      </c>
      <c r="D1451" s="132">
        <f>'61-90 days'!C6</f>
        <v>0</v>
      </c>
      <c r="E1451" s="10">
        <f>D1451*R1451</f>
        <v>0</v>
      </c>
      <c r="F1451" s="45">
        <f>$D$5</f>
        <v>0.27333333333333332</v>
      </c>
      <c r="G1451" s="8">
        <f>EFA!$AD$2</f>
        <v>1.1479621662027979</v>
      </c>
      <c r="H1451" s="24">
        <f>LGD!$D$3</f>
        <v>0</v>
      </c>
      <c r="I1451" s="10">
        <f>E1451*F1451*G1451*H1451</f>
        <v>0</v>
      </c>
      <c r="J1451" s="41">
        <f>1/((1+($O$16/12))^(M1451-Q1451))</f>
        <v>0.93969748915028861</v>
      </c>
      <c r="K1451" s="10">
        <f>I1451*J1451</f>
        <v>0</v>
      </c>
      <c r="M1451" s="11">
        <f t="shared" ref="M1451:M1459" si="1267">$D$50*$O$12</f>
        <v>24</v>
      </c>
      <c r="N1451" s="11">
        <v>1</v>
      </c>
      <c r="O1451" s="21">
        <f>$O$16</f>
        <v>0.125041534971747</v>
      </c>
      <c r="P1451" s="43">
        <f t="shared" ref="P1451:P1459" si="1268">PMT(O1451/12,M1451,-N1451,0,0)</f>
        <v>4.7309253551865417E-2</v>
      </c>
      <c r="Q1451" s="11">
        <f>M1451-S1451</f>
        <v>18</v>
      </c>
      <c r="R1451" s="43">
        <f>PV(O1451/12,Q1451,-P1451,0,0)</f>
        <v>0.77281866865829252</v>
      </c>
      <c r="S1451" s="11">
        <f>6</f>
        <v>6</v>
      </c>
    </row>
    <row r="1452" spans="2:19" x14ac:dyDescent="0.25">
      <c r="B1452" s="16">
        <v>1</v>
      </c>
      <c r="C1452" s="11" t="s">
        <v>13</v>
      </c>
      <c r="D1452" s="132">
        <f>'61-90 days'!D6</f>
        <v>0</v>
      </c>
      <c r="E1452" s="10">
        <f t="shared" ref="E1452:E1459" si="1269">D1452*R1452</f>
        <v>0</v>
      </c>
      <c r="F1452" s="45">
        <f t="shared" ref="F1452:F1459" si="1270">$D$5</f>
        <v>0.27333333333333332</v>
      </c>
      <c r="G1452" s="8">
        <f>EFA!$AD$2</f>
        <v>1.1479621662027979</v>
      </c>
      <c r="H1452" s="24">
        <f>LGD!$D$4</f>
        <v>0.6</v>
      </c>
      <c r="I1452" s="10">
        <f t="shared" ref="I1452:I1459" si="1271">E1452*F1452*G1452*H1452</f>
        <v>0</v>
      </c>
      <c r="J1452" s="41">
        <f t="shared" ref="J1452:J1459" si="1272">1/((1+($O$16/12))^(M1452-Q1452))</f>
        <v>0.93969748915028861</v>
      </c>
      <c r="K1452" s="10">
        <f t="shared" ref="K1452:K1459" si="1273">I1452*J1452</f>
        <v>0</v>
      </c>
      <c r="M1452" s="11">
        <f t="shared" si="1267"/>
        <v>24</v>
      </c>
      <c r="N1452" s="11">
        <v>1</v>
      </c>
      <c r="O1452" s="21">
        <f t="shared" ref="O1452:O1459" si="1274">$O$16</f>
        <v>0.125041534971747</v>
      </c>
      <c r="P1452" s="43">
        <f t="shared" si="1268"/>
        <v>4.7309253551865417E-2</v>
      </c>
      <c r="Q1452" s="11">
        <f t="shared" ref="Q1452:Q1459" si="1275">M1452-S1452</f>
        <v>18</v>
      </c>
      <c r="R1452" s="43">
        <f t="shared" ref="R1452:R1459" si="1276">PV(O1452/12,Q1452,-P1452,0,0)</f>
        <v>0.77281866865829252</v>
      </c>
      <c r="S1452" s="11">
        <f>6</f>
        <v>6</v>
      </c>
    </row>
    <row r="1453" spans="2:19" x14ac:dyDescent="0.25">
      <c r="B1453" s="16">
        <v>1</v>
      </c>
      <c r="C1453" s="11" t="s">
        <v>14</v>
      </c>
      <c r="D1453" s="132">
        <f>'61-90 days'!E6</f>
        <v>0</v>
      </c>
      <c r="E1453" s="10">
        <f t="shared" si="1269"/>
        <v>0</v>
      </c>
      <c r="F1453" s="45">
        <f t="shared" si="1270"/>
        <v>0.27333333333333332</v>
      </c>
      <c r="G1453" s="8">
        <f>EFA!$AD$2</f>
        <v>1.1479621662027979</v>
      </c>
      <c r="H1453" s="24">
        <f>LGD!$D$5</f>
        <v>0.10763423667737435</v>
      </c>
      <c r="I1453" s="10">
        <f t="shared" si="1271"/>
        <v>0</v>
      </c>
      <c r="J1453" s="41">
        <f t="shared" si="1272"/>
        <v>0.93969748915028861</v>
      </c>
      <c r="K1453" s="10">
        <f t="shared" si="1273"/>
        <v>0</v>
      </c>
      <c r="M1453" s="11">
        <f t="shared" si="1267"/>
        <v>24</v>
      </c>
      <c r="N1453" s="11">
        <v>1</v>
      </c>
      <c r="O1453" s="21">
        <f t="shared" si="1274"/>
        <v>0.125041534971747</v>
      </c>
      <c r="P1453" s="43">
        <f t="shared" si="1268"/>
        <v>4.7309253551865417E-2</v>
      </c>
      <c r="Q1453" s="11">
        <f t="shared" si="1275"/>
        <v>18</v>
      </c>
      <c r="R1453" s="43">
        <f t="shared" si="1276"/>
        <v>0.77281866865829252</v>
      </c>
      <c r="S1453" s="11">
        <f>6</f>
        <v>6</v>
      </c>
    </row>
    <row r="1454" spans="2:19" x14ac:dyDescent="0.25">
      <c r="B1454" s="16">
        <v>1</v>
      </c>
      <c r="C1454" s="11" t="s">
        <v>15</v>
      </c>
      <c r="D1454" s="132" t="e">
        <f>'61-90 days'!F6</f>
        <v>#N/A</v>
      </c>
      <c r="E1454" s="10" t="e">
        <f t="shared" si="1269"/>
        <v>#N/A</v>
      </c>
      <c r="F1454" s="45">
        <f t="shared" si="1270"/>
        <v>0.27333333333333332</v>
      </c>
      <c r="G1454" s="8">
        <f>EFA!$AD$2</f>
        <v>1.1479621662027979</v>
      </c>
      <c r="H1454" s="24">
        <f>LGD!$D$6</f>
        <v>0.31756987991080204</v>
      </c>
      <c r="I1454" s="10" t="e">
        <f t="shared" si="1271"/>
        <v>#N/A</v>
      </c>
      <c r="J1454" s="41">
        <f t="shared" si="1272"/>
        <v>0.93969748915028861</v>
      </c>
      <c r="K1454" s="10" t="e">
        <f t="shared" si="1273"/>
        <v>#N/A</v>
      </c>
      <c r="M1454" s="11">
        <f t="shared" si="1267"/>
        <v>24</v>
      </c>
      <c r="N1454" s="11">
        <v>1</v>
      </c>
      <c r="O1454" s="21">
        <f t="shared" si="1274"/>
        <v>0.125041534971747</v>
      </c>
      <c r="P1454" s="43">
        <f t="shared" si="1268"/>
        <v>4.7309253551865417E-2</v>
      </c>
      <c r="Q1454" s="11">
        <f t="shared" si="1275"/>
        <v>18</v>
      </c>
      <c r="R1454" s="43">
        <f t="shared" si="1276"/>
        <v>0.77281866865829252</v>
      </c>
      <c r="S1454" s="11">
        <f>6</f>
        <v>6</v>
      </c>
    </row>
    <row r="1455" spans="2:19" x14ac:dyDescent="0.25">
      <c r="B1455" s="16">
        <v>1</v>
      </c>
      <c r="C1455" s="11" t="s">
        <v>16</v>
      </c>
      <c r="D1455" s="132">
        <f>'61-90 days'!G6</f>
        <v>0</v>
      </c>
      <c r="E1455" s="10">
        <f t="shared" si="1269"/>
        <v>0</v>
      </c>
      <c r="F1455" s="45">
        <f t="shared" si="1270"/>
        <v>0.27333333333333332</v>
      </c>
      <c r="G1455" s="8">
        <f>EFA!$AD$2</f>
        <v>1.1479621662027979</v>
      </c>
      <c r="H1455" s="24">
        <f>LGD!$D$7</f>
        <v>0.35327139683478781</v>
      </c>
      <c r="I1455" s="10">
        <f t="shared" si="1271"/>
        <v>0</v>
      </c>
      <c r="J1455" s="41">
        <f t="shared" si="1272"/>
        <v>0.93969748915028861</v>
      </c>
      <c r="K1455" s="10">
        <f t="shared" si="1273"/>
        <v>0</v>
      </c>
      <c r="M1455" s="11">
        <f t="shared" si="1267"/>
        <v>24</v>
      </c>
      <c r="N1455" s="11">
        <v>1</v>
      </c>
      <c r="O1455" s="21">
        <f t="shared" si="1274"/>
        <v>0.125041534971747</v>
      </c>
      <c r="P1455" s="43">
        <f t="shared" si="1268"/>
        <v>4.7309253551865417E-2</v>
      </c>
      <c r="Q1455" s="11">
        <f t="shared" si="1275"/>
        <v>18</v>
      </c>
      <c r="R1455" s="43">
        <f t="shared" si="1276"/>
        <v>0.77281866865829252</v>
      </c>
      <c r="S1455" s="11">
        <f>6</f>
        <v>6</v>
      </c>
    </row>
    <row r="1456" spans="2:19" x14ac:dyDescent="0.25">
      <c r="B1456" s="16">
        <v>1</v>
      </c>
      <c r="C1456" s="11" t="s">
        <v>17</v>
      </c>
      <c r="D1456" s="132">
        <f>'61-90 days'!H6</f>
        <v>0</v>
      </c>
      <c r="E1456" s="10">
        <f t="shared" si="1269"/>
        <v>0</v>
      </c>
      <c r="F1456" s="45">
        <f t="shared" si="1270"/>
        <v>0.27333333333333332</v>
      </c>
      <c r="G1456" s="8">
        <f>EFA!$AD$2</f>
        <v>1.1479621662027979</v>
      </c>
      <c r="H1456" s="24">
        <f>LGD!$D$8</f>
        <v>4.6364209605119888E-2</v>
      </c>
      <c r="I1456" s="10">
        <f t="shared" si="1271"/>
        <v>0</v>
      </c>
      <c r="J1456" s="41">
        <f t="shared" si="1272"/>
        <v>0.93969748915028861</v>
      </c>
      <c r="K1456" s="10">
        <f t="shared" si="1273"/>
        <v>0</v>
      </c>
      <c r="M1456" s="11">
        <f t="shared" si="1267"/>
        <v>24</v>
      </c>
      <c r="N1456" s="11">
        <v>1</v>
      </c>
      <c r="O1456" s="21">
        <f t="shared" si="1274"/>
        <v>0.125041534971747</v>
      </c>
      <c r="P1456" s="43">
        <f t="shared" si="1268"/>
        <v>4.7309253551865417E-2</v>
      </c>
      <c r="Q1456" s="11">
        <f t="shared" si="1275"/>
        <v>18</v>
      </c>
      <c r="R1456" s="43">
        <f t="shared" si="1276"/>
        <v>0.77281866865829252</v>
      </c>
      <c r="S1456" s="11">
        <f>6</f>
        <v>6</v>
      </c>
    </row>
    <row r="1457" spans="2:19" x14ac:dyDescent="0.25">
      <c r="B1457" s="16">
        <v>1</v>
      </c>
      <c r="C1457" s="11" t="s">
        <v>18</v>
      </c>
      <c r="D1457" s="132">
        <f>'61-90 days'!I6</f>
        <v>0</v>
      </c>
      <c r="E1457" s="10">
        <f t="shared" si="1269"/>
        <v>0</v>
      </c>
      <c r="F1457" s="45">
        <f t="shared" si="1270"/>
        <v>0.27333333333333332</v>
      </c>
      <c r="G1457" s="8">
        <f>EFA!$AD$2</f>
        <v>1.1479621662027979</v>
      </c>
      <c r="H1457" s="24">
        <f>LGD!$D$9</f>
        <v>0.5</v>
      </c>
      <c r="I1457" s="10">
        <f t="shared" si="1271"/>
        <v>0</v>
      </c>
      <c r="J1457" s="41">
        <f t="shared" si="1272"/>
        <v>0.93969748915028861</v>
      </c>
      <c r="K1457" s="10">
        <f t="shared" si="1273"/>
        <v>0</v>
      </c>
      <c r="M1457" s="11">
        <f t="shared" si="1267"/>
        <v>24</v>
      </c>
      <c r="N1457" s="11">
        <v>1</v>
      </c>
      <c r="O1457" s="21">
        <f t="shared" si="1274"/>
        <v>0.125041534971747</v>
      </c>
      <c r="P1457" s="43">
        <f t="shared" si="1268"/>
        <v>4.7309253551865417E-2</v>
      </c>
      <c r="Q1457" s="11">
        <f t="shared" si="1275"/>
        <v>18</v>
      </c>
      <c r="R1457" s="43">
        <f t="shared" si="1276"/>
        <v>0.77281866865829252</v>
      </c>
      <c r="S1457" s="11">
        <f>6</f>
        <v>6</v>
      </c>
    </row>
    <row r="1458" spans="2:19" x14ac:dyDescent="0.25">
      <c r="B1458" s="16">
        <v>1</v>
      </c>
      <c r="C1458" s="11" t="s">
        <v>19</v>
      </c>
      <c r="D1458" s="132">
        <f>'61-90 days'!J6</f>
        <v>0</v>
      </c>
      <c r="E1458" s="10">
        <f t="shared" si="1269"/>
        <v>0</v>
      </c>
      <c r="F1458" s="45">
        <f t="shared" si="1270"/>
        <v>0.27333333333333332</v>
      </c>
      <c r="G1458" s="8">
        <f>EFA!$AD$2</f>
        <v>1.1479621662027979</v>
      </c>
      <c r="H1458" s="24">
        <f>LGD!$D$10</f>
        <v>0.4</v>
      </c>
      <c r="I1458" s="10">
        <f t="shared" si="1271"/>
        <v>0</v>
      </c>
      <c r="J1458" s="41">
        <f t="shared" si="1272"/>
        <v>0.93969748915028861</v>
      </c>
      <c r="K1458" s="10">
        <f t="shared" si="1273"/>
        <v>0</v>
      </c>
      <c r="M1458" s="11">
        <f t="shared" si="1267"/>
        <v>24</v>
      </c>
      <c r="N1458" s="11">
        <v>1</v>
      </c>
      <c r="O1458" s="21">
        <f t="shared" si="1274"/>
        <v>0.125041534971747</v>
      </c>
      <c r="P1458" s="43">
        <f t="shared" si="1268"/>
        <v>4.7309253551865417E-2</v>
      </c>
      <c r="Q1458" s="11">
        <f t="shared" si="1275"/>
        <v>18</v>
      </c>
      <c r="R1458" s="43">
        <f t="shared" si="1276"/>
        <v>0.77281866865829252</v>
      </c>
      <c r="S1458" s="11">
        <f>6</f>
        <v>6</v>
      </c>
    </row>
    <row r="1459" spans="2:19" x14ac:dyDescent="0.25">
      <c r="B1459" s="16">
        <v>1</v>
      </c>
      <c r="C1459" s="11" t="s">
        <v>20</v>
      </c>
      <c r="D1459" s="132">
        <f>'61-90 days'!K6</f>
        <v>0</v>
      </c>
      <c r="E1459" s="10">
        <f t="shared" si="1269"/>
        <v>0</v>
      </c>
      <c r="F1459" s="45">
        <f t="shared" si="1270"/>
        <v>0.27333333333333332</v>
      </c>
      <c r="G1459" s="8">
        <f>EFA!$AD$2</f>
        <v>1.1479621662027979</v>
      </c>
      <c r="H1459" s="24">
        <f>LGD!$D$11</f>
        <v>0.6</v>
      </c>
      <c r="I1459" s="10">
        <f t="shared" si="1271"/>
        <v>0</v>
      </c>
      <c r="J1459" s="41">
        <f t="shared" si="1272"/>
        <v>0.93969748915028861</v>
      </c>
      <c r="K1459" s="10">
        <f t="shared" si="1273"/>
        <v>0</v>
      </c>
      <c r="M1459" s="11">
        <f t="shared" si="1267"/>
        <v>24</v>
      </c>
      <c r="N1459" s="11">
        <v>1</v>
      </c>
      <c r="O1459" s="21">
        <f t="shared" si="1274"/>
        <v>0.125041534971747</v>
      </c>
      <c r="P1459" s="43">
        <f t="shared" si="1268"/>
        <v>4.7309253551865417E-2</v>
      </c>
      <c r="Q1459" s="11">
        <f t="shared" si="1275"/>
        <v>18</v>
      </c>
      <c r="R1459" s="43">
        <f t="shared" si="1276"/>
        <v>0.77281866865829252</v>
      </c>
      <c r="S1459" s="11">
        <f>6</f>
        <v>6</v>
      </c>
    </row>
    <row r="1461" spans="2:19" x14ac:dyDescent="0.25">
      <c r="B1461" t="s">
        <v>68</v>
      </c>
      <c r="C1461" s="40" t="s">
        <v>9</v>
      </c>
      <c r="D1461" s="40">
        <v>2</v>
      </c>
      <c r="E1461" s="44" t="s">
        <v>26</v>
      </c>
      <c r="F1461" s="44" t="s">
        <v>39</v>
      </c>
      <c r="G1461" s="44" t="s">
        <v>27</v>
      </c>
      <c r="H1461" s="44" t="s">
        <v>28</v>
      </c>
      <c r="I1461" s="44" t="s">
        <v>29</v>
      </c>
      <c r="J1461" s="44" t="s">
        <v>30</v>
      </c>
      <c r="K1461" s="42" t="s">
        <v>31</v>
      </c>
      <c r="M1461" s="42" t="s">
        <v>32</v>
      </c>
      <c r="N1461" s="42" t="s">
        <v>33</v>
      </c>
      <c r="O1461" s="42" t="s">
        <v>34</v>
      </c>
      <c r="P1461" s="42" t="s">
        <v>35</v>
      </c>
      <c r="Q1461" s="42" t="s">
        <v>36</v>
      </c>
      <c r="R1461" s="42" t="s">
        <v>37</v>
      </c>
      <c r="S1461" s="42" t="s">
        <v>38</v>
      </c>
    </row>
    <row r="1462" spans="2:19" x14ac:dyDescent="0.25">
      <c r="B1462" s="16">
        <v>2</v>
      </c>
      <c r="C1462" s="11" t="s">
        <v>12</v>
      </c>
      <c r="D1462" s="10"/>
      <c r="E1462" s="10">
        <f>D1451*R1462</f>
        <v>0</v>
      </c>
      <c r="F1462" s="45">
        <f>$E$5-$D$5</f>
        <v>4.5726986619304077E-2</v>
      </c>
      <c r="G1462" s="8">
        <f>EFA!$AD$2</f>
        <v>1.1479621662027979</v>
      </c>
      <c r="H1462" s="24">
        <f>LGD!$D$3</f>
        <v>0</v>
      </c>
      <c r="I1462" s="10">
        <f>E1462*F1462*G1462*H1462</f>
        <v>0</v>
      </c>
      <c r="J1462" s="41">
        <f>1/((1+($O$16/12))^(M1462-Q1462))</f>
        <v>0.82978236227803737</v>
      </c>
      <c r="K1462" s="10">
        <f>I1462*J1462</f>
        <v>0</v>
      </c>
      <c r="M1462" s="11">
        <f t="shared" ref="M1462:M1470" si="1277">$D$50*$O$12</f>
        <v>24</v>
      </c>
      <c r="N1462" s="11">
        <v>1</v>
      </c>
      <c r="O1462" s="21">
        <f>$O$16</f>
        <v>0.125041534971747</v>
      </c>
      <c r="P1462" s="43">
        <f t="shared" ref="P1462:P1470" si="1278">PMT(O1462/12,M1462,-N1462,0,0)</f>
        <v>4.7309253551865417E-2</v>
      </c>
      <c r="Q1462" s="11">
        <v>6</v>
      </c>
      <c r="R1462" s="43">
        <f>PV(O1462/12,Q1462,-P1462,0,0)</f>
        <v>0.27378423749334602</v>
      </c>
      <c r="S1462" s="11">
        <f>12+6</f>
        <v>18</v>
      </c>
    </row>
    <row r="1463" spans="2:19" x14ac:dyDescent="0.25">
      <c r="B1463" s="16">
        <v>2</v>
      </c>
      <c r="C1463" s="11" t="s">
        <v>13</v>
      </c>
      <c r="D1463" s="10"/>
      <c r="E1463" s="10">
        <f t="shared" ref="E1463:E1470" si="1279">D1452*R1463</f>
        <v>0</v>
      </c>
      <c r="F1463" s="45">
        <f t="shared" ref="F1463:F1470" si="1280">$E$5-$D$5</f>
        <v>4.5726986619304077E-2</v>
      </c>
      <c r="G1463" s="8">
        <f>EFA!$AD$2</f>
        <v>1.1479621662027979</v>
      </c>
      <c r="H1463" s="24">
        <f>LGD!$D$4</f>
        <v>0.6</v>
      </c>
      <c r="I1463" s="10">
        <f t="shared" ref="I1463:I1470" si="1281">E1463*F1463*G1463*H1463</f>
        <v>0</v>
      </c>
      <c r="J1463" s="41">
        <f t="shared" ref="J1463:J1470" si="1282">1/((1+($O$16/12))^(M1463-Q1463))</f>
        <v>0.82978236227803737</v>
      </c>
      <c r="K1463" s="10">
        <f t="shared" ref="K1463:K1470" si="1283">I1463*J1463</f>
        <v>0</v>
      </c>
      <c r="M1463" s="11">
        <f t="shared" si="1277"/>
        <v>24</v>
      </c>
      <c r="N1463" s="11">
        <v>1</v>
      </c>
      <c r="O1463" s="21">
        <f t="shared" ref="O1463:O1470" si="1284">$O$16</f>
        <v>0.125041534971747</v>
      </c>
      <c r="P1463" s="43">
        <f t="shared" si="1278"/>
        <v>4.7309253551865417E-2</v>
      </c>
      <c r="Q1463" s="11">
        <v>6</v>
      </c>
      <c r="R1463" s="43">
        <f t="shared" ref="R1463:R1470" si="1285">PV(O1463/12,Q1463,-P1463,0,0)</f>
        <v>0.27378423749334602</v>
      </c>
      <c r="S1463" s="11">
        <f t="shared" ref="S1463:S1470" si="1286">12+6</f>
        <v>18</v>
      </c>
    </row>
    <row r="1464" spans="2:19" x14ac:dyDescent="0.25">
      <c r="B1464" s="16">
        <v>2</v>
      </c>
      <c r="C1464" s="11" t="s">
        <v>14</v>
      </c>
      <c r="D1464" s="10"/>
      <c r="E1464" s="10">
        <f t="shared" si="1279"/>
        <v>0</v>
      </c>
      <c r="F1464" s="45">
        <f t="shared" si="1280"/>
        <v>4.5726986619304077E-2</v>
      </c>
      <c r="G1464" s="8">
        <f>EFA!$AD$2</f>
        <v>1.1479621662027979</v>
      </c>
      <c r="H1464" s="24">
        <f>LGD!$D$5</f>
        <v>0.10763423667737435</v>
      </c>
      <c r="I1464" s="10">
        <f t="shared" si="1281"/>
        <v>0</v>
      </c>
      <c r="J1464" s="41">
        <f t="shared" si="1282"/>
        <v>0.82978236227803737</v>
      </c>
      <c r="K1464" s="10">
        <f t="shared" si="1283"/>
        <v>0</v>
      </c>
      <c r="M1464" s="11">
        <f t="shared" si="1277"/>
        <v>24</v>
      </c>
      <c r="N1464" s="11">
        <v>1</v>
      </c>
      <c r="O1464" s="21">
        <f t="shared" si="1284"/>
        <v>0.125041534971747</v>
      </c>
      <c r="P1464" s="43">
        <f t="shared" si="1278"/>
        <v>4.7309253551865417E-2</v>
      </c>
      <c r="Q1464" s="11">
        <v>6</v>
      </c>
      <c r="R1464" s="43">
        <f t="shared" si="1285"/>
        <v>0.27378423749334602</v>
      </c>
      <c r="S1464" s="11">
        <f t="shared" si="1286"/>
        <v>18</v>
      </c>
    </row>
    <row r="1465" spans="2:19" x14ac:dyDescent="0.25">
      <c r="B1465" s="16">
        <v>2</v>
      </c>
      <c r="C1465" s="11" t="s">
        <v>15</v>
      </c>
      <c r="D1465" s="10"/>
      <c r="E1465" s="10" t="e">
        <f t="shared" si="1279"/>
        <v>#N/A</v>
      </c>
      <c r="F1465" s="45">
        <f t="shared" si="1280"/>
        <v>4.5726986619304077E-2</v>
      </c>
      <c r="G1465" s="8">
        <f>EFA!$AD$2</f>
        <v>1.1479621662027979</v>
      </c>
      <c r="H1465" s="24">
        <f>LGD!$D$6</f>
        <v>0.31756987991080204</v>
      </c>
      <c r="I1465" s="10" t="e">
        <f t="shared" si="1281"/>
        <v>#N/A</v>
      </c>
      <c r="J1465" s="41">
        <f t="shared" si="1282"/>
        <v>0.82978236227803737</v>
      </c>
      <c r="K1465" s="10" t="e">
        <f t="shared" si="1283"/>
        <v>#N/A</v>
      </c>
      <c r="M1465" s="11">
        <f t="shared" si="1277"/>
        <v>24</v>
      </c>
      <c r="N1465" s="11">
        <v>1</v>
      </c>
      <c r="O1465" s="21">
        <f t="shared" si="1284"/>
        <v>0.125041534971747</v>
      </c>
      <c r="P1465" s="43">
        <f t="shared" si="1278"/>
        <v>4.7309253551865417E-2</v>
      </c>
      <c r="Q1465" s="11">
        <v>6</v>
      </c>
      <c r="R1465" s="43">
        <f t="shared" si="1285"/>
        <v>0.27378423749334602</v>
      </c>
      <c r="S1465" s="11">
        <f t="shared" si="1286"/>
        <v>18</v>
      </c>
    </row>
    <row r="1466" spans="2:19" x14ac:dyDescent="0.25">
      <c r="B1466" s="16">
        <v>2</v>
      </c>
      <c r="C1466" s="11" t="s">
        <v>16</v>
      </c>
      <c r="D1466" s="10"/>
      <c r="E1466" s="10">
        <f t="shared" si="1279"/>
        <v>0</v>
      </c>
      <c r="F1466" s="45">
        <f t="shared" si="1280"/>
        <v>4.5726986619304077E-2</v>
      </c>
      <c r="G1466" s="8">
        <f>EFA!$AD$2</f>
        <v>1.1479621662027979</v>
      </c>
      <c r="H1466" s="24">
        <f>LGD!$D$7</f>
        <v>0.35327139683478781</v>
      </c>
      <c r="I1466" s="10">
        <f t="shared" si="1281"/>
        <v>0</v>
      </c>
      <c r="J1466" s="41">
        <f t="shared" si="1282"/>
        <v>0.82978236227803737</v>
      </c>
      <c r="K1466" s="10">
        <f t="shared" si="1283"/>
        <v>0</v>
      </c>
      <c r="M1466" s="11">
        <f t="shared" si="1277"/>
        <v>24</v>
      </c>
      <c r="N1466" s="11">
        <v>1</v>
      </c>
      <c r="O1466" s="21">
        <f t="shared" si="1284"/>
        <v>0.125041534971747</v>
      </c>
      <c r="P1466" s="43">
        <f t="shared" si="1278"/>
        <v>4.7309253551865417E-2</v>
      </c>
      <c r="Q1466" s="11">
        <v>6</v>
      </c>
      <c r="R1466" s="43">
        <f t="shared" si="1285"/>
        <v>0.27378423749334602</v>
      </c>
      <c r="S1466" s="11">
        <f t="shared" si="1286"/>
        <v>18</v>
      </c>
    </row>
    <row r="1467" spans="2:19" x14ac:dyDescent="0.25">
      <c r="B1467" s="16">
        <v>2</v>
      </c>
      <c r="C1467" s="11" t="s">
        <v>17</v>
      </c>
      <c r="D1467" s="10"/>
      <c r="E1467" s="10">
        <f t="shared" si="1279"/>
        <v>0</v>
      </c>
      <c r="F1467" s="45">
        <f t="shared" si="1280"/>
        <v>4.5726986619304077E-2</v>
      </c>
      <c r="G1467" s="8">
        <f>EFA!$AD$2</f>
        <v>1.1479621662027979</v>
      </c>
      <c r="H1467" s="24">
        <f>LGD!$D$8</f>
        <v>4.6364209605119888E-2</v>
      </c>
      <c r="I1467" s="10">
        <f t="shared" si="1281"/>
        <v>0</v>
      </c>
      <c r="J1467" s="41">
        <f t="shared" si="1282"/>
        <v>0.82978236227803737</v>
      </c>
      <c r="K1467" s="10">
        <f t="shared" si="1283"/>
        <v>0</v>
      </c>
      <c r="M1467" s="11">
        <f t="shared" si="1277"/>
        <v>24</v>
      </c>
      <c r="N1467" s="11">
        <v>1</v>
      </c>
      <c r="O1467" s="21">
        <f t="shared" si="1284"/>
        <v>0.125041534971747</v>
      </c>
      <c r="P1467" s="43">
        <f t="shared" si="1278"/>
        <v>4.7309253551865417E-2</v>
      </c>
      <c r="Q1467" s="11">
        <v>6</v>
      </c>
      <c r="R1467" s="43">
        <f t="shared" si="1285"/>
        <v>0.27378423749334602</v>
      </c>
      <c r="S1467" s="11">
        <f t="shared" si="1286"/>
        <v>18</v>
      </c>
    </row>
    <row r="1468" spans="2:19" x14ac:dyDescent="0.25">
      <c r="B1468" s="16">
        <v>2</v>
      </c>
      <c r="C1468" s="11" t="s">
        <v>18</v>
      </c>
      <c r="D1468" s="10"/>
      <c r="E1468" s="10">
        <f t="shared" si="1279"/>
        <v>0</v>
      </c>
      <c r="F1468" s="45">
        <f t="shared" si="1280"/>
        <v>4.5726986619304077E-2</v>
      </c>
      <c r="G1468" s="8">
        <f>EFA!$AD$2</f>
        <v>1.1479621662027979</v>
      </c>
      <c r="H1468" s="24">
        <f>LGD!$D$9</f>
        <v>0.5</v>
      </c>
      <c r="I1468" s="10">
        <f t="shared" si="1281"/>
        <v>0</v>
      </c>
      <c r="J1468" s="41">
        <f t="shared" si="1282"/>
        <v>0.82978236227803737</v>
      </c>
      <c r="K1468" s="10">
        <f t="shared" si="1283"/>
        <v>0</v>
      </c>
      <c r="M1468" s="11">
        <f t="shared" si="1277"/>
        <v>24</v>
      </c>
      <c r="N1468" s="11">
        <v>1</v>
      </c>
      <c r="O1468" s="21">
        <f t="shared" si="1284"/>
        <v>0.125041534971747</v>
      </c>
      <c r="P1468" s="43">
        <f t="shared" si="1278"/>
        <v>4.7309253551865417E-2</v>
      </c>
      <c r="Q1468" s="11">
        <v>6</v>
      </c>
      <c r="R1468" s="43">
        <f t="shared" si="1285"/>
        <v>0.27378423749334602</v>
      </c>
      <c r="S1468" s="11">
        <f t="shared" si="1286"/>
        <v>18</v>
      </c>
    </row>
    <row r="1469" spans="2:19" x14ac:dyDescent="0.25">
      <c r="B1469" s="16">
        <v>2</v>
      </c>
      <c r="C1469" s="11" t="s">
        <v>19</v>
      </c>
      <c r="D1469" s="10"/>
      <c r="E1469" s="10">
        <f t="shared" si="1279"/>
        <v>0</v>
      </c>
      <c r="F1469" s="45">
        <f t="shared" si="1280"/>
        <v>4.5726986619304077E-2</v>
      </c>
      <c r="G1469" s="8">
        <f>EFA!$AD$2</f>
        <v>1.1479621662027979</v>
      </c>
      <c r="H1469" s="24">
        <f>LGD!$D$10</f>
        <v>0.4</v>
      </c>
      <c r="I1469" s="10">
        <f t="shared" si="1281"/>
        <v>0</v>
      </c>
      <c r="J1469" s="41">
        <f t="shared" si="1282"/>
        <v>0.82978236227803737</v>
      </c>
      <c r="K1469" s="10">
        <f t="shared" si="1283"/>
        <v>0</v>
      </c>
      <c r="M1469" s="11">
        <f t="shared" si="1277"/>
        <v>24</v>
      </c>
      <c r="N1469" s="11">
        <v>1</v>
      </c>
      <c r="O1469" s="21">
        <f t="shared" si="1284"/>
        <v>0.125041534971747</v>
      </c>
      <c r="P1469" s="43">
        <f t="shared" si="1278"/>
        <v>4.7309253551865417E-2</v>
      </c>
      <c r="Q1469" s="11">
        <v>6</v>
      </c>
      <c r="R1469" s="43">
        <f t="shared" si="1285"/>
        <v>0.27378423749334602</v>
      </c>
      <c r="S1469" s="11">
        <f t="shared" si="1286"/>
        <v>18</v>
      </c>
    </row>
    <row r="1470" spans="2:19" x14ac:dyDescent="0.25">
      <c r="B1470" s="16">
        <v>2</v>
      </c>
      <c r="C1470" s="11" t="s">
        <v>20</v>
      </c>
      <c r="D1470" s="10"/>
      <c r="E1470" s="10">
        <f t="shared" si="1279"/>
        <v>0</v>
      </c>
      <c r="F1470" s="45">
        <f t="shared" si="1280"/>
        <v>4.5726986619304077E-2</v>
      </c>
      <c r="G1470" s="8">
        <f>EFA!$AD$2</f>
        <v>1.1479621662027979</v>
      </c>
      <c r="H1470" s="24">
        <f>LGD!$D$11</f>
        <v>0.6</v>
      </c>
      <c r="I1470" s="10">
        <f t="shared" si="1281"/>
        <v>0</v>
      </c>
      <c r="J1470" s="41">
        <f t="shared" si="1282"/>
        <v>0.82978236227803737</v>
      </c>
      <c r="K1470" s="10">
        <f t="shared" si="1283"/>
        <v>0</v>
      </c>
      <c r="M1470" s="11">
        <f t="shared" si="1277"/>
        <v>24</v>
      </c>
      <c r="N1470" s="11">
        <v>1</v>
      </c>
      <c r="O1470" s="21">
        <f t="shared" si="1284"/>
        <v>0.125041534971747</v>
      </c>
      <c r="P1470" s="43">
        <f t="shared" si="1278"/>
        <v>4.7309253551865417E-2</v>
      </c>
      <c r="Q1470" s="11">
        <v>6</v>
      </c>
      <c r="R1470" s="43">
        <f t="shared" si="1285"/>
        <v>0.27378423749334602</v>
      </c>
      <c r="S1470" s="11">
        <f t="shared" si="1286"/>
        <v>18</v>
      </c>
    </row>
    <row r="1472" spans="2:19" x14ac:dyDescent="0.25">
      <c r="B1472" t="s">
        <v>68</v>
      </c>
      <c r="C1472" s="40" t="s">
        <v>9</v>
      </c>
      <c r="D1472" s="40">
        <v>3</v>
      </c>
      <c r="E1472" s="44" t="s">
        <v>26</v>
      </c>
      <c r="F1472" s="44" t="s">
        <v>39</v>
      </c>
      <c r="G1472" s="44" t="s">
        <v>27</v>
      </c>
      <c r="H1472" s="44" t="s">
        <v>28</v>
      </c>
      <c r="I1472" s="44" t="s">
        <v>29</v>
      </c>
      <c r="J1472" s="44" t="s">
        <v>30</v>
      </c>
      <c r="K1472" s="42" t="s">
        <v>31</v>
      </c>
      <c r="M1472" s="42" t="s">
        <v>32</v>
      </c>
      <c r="N1472" s="42" t="s">
        <v>33</v>
      </c>
      <c r="O1472" s="42" t="s">
        <v>34</v>
      </c>
      <c r="P1472" s="42" t="s">
        <v>35</v>
      </c>
      <c r="Q1472" s="42" t="s">
        <v>36</v>
      </c>
      <c r="R1472" s="42" t="s">
        <v>37</v>
      </c>
      <c r="S1472" s="42" t="s">
        <v>38</v>
      </c>
    </row>
    <row r="1473" spans="2:19" x14ac:dyDescent="0.25">
      <c r="B1473" s="16">
        <v>1</v>
      </c>
      <c r="C1473" s="11" t="s">
        <v>12</v>
      </c>
      <c r="D1473" s="132">
        <f>'61-90 days'!C7</f>
        <v>0</v>
      </c>
      <c r="E1473" s="10">
        <f>D1473*R1473</f>
        <v>0</v>
      </c>
      <c r="F1473" s="3">
        <f>$D$5</f>
        <v>0.27333333333333332</v>
      </c>
      <c r="G1473" s="8">
        <f>EFA!$AD$2</f>
        <v>1.1479621662027979</v>
      </c>
      <c r="H1473" s="24">
        <f>LGD!$D$3</f>
        <v>0</v>
      </c>
      <c r="I1473" s="10">
        <f>E1473*F1473*G1473*H1473</f>
        <v>0</v>
      </c>
      <c r="J1473" s="41">
        <f>1/((1+($O$16/12))^(M1473-Q1473))</f>
        <v>0.93969748915028861</v>
      </c>
      <c r="K1473" s="10">
        <f>I1473*J1473</f>
        <v>0</v>
      </c>
      <c r="M1473" s="11">
        <f t="shared" ref="M1473:M1481" si="1287">$D$72*$O$12</f>
        <v>36</v>
      </c>
      <c r="N1473" s="11">
        <v>1</v>
      </c>
      <c r="O1473" s="21">
        <f>$O$16</f>
        <v>0.125041534971747</v>
      </c>
      <c r="P1473" s="43">
        <f t="shared" ref="P1473:P1481" si="1288">PMT(O1473/12,M1473,-N1473,0,0)</f>
        <v>3.3455617806481312E-2</v>
      </c>
      <c r="Q1473" s="11">
        <f>M1473-S1473</f>
        <v>30</v>
      </c>
      <c r="R1473" s="43">
        <f>PV(O1473/12,Q1473,-P1473,0,0)</f>
        <v>0.85813615336862747</v>
      </c>
      <c r="S1473" s="11">
        <v>6</v>
      </c>
    </row>
    <row r="1474" spans="2:19" x14ac:dyDescent="0.25">
      <c r="B1474" s="16">
        <v>1</v>
      </c>
      <c r="C1474" s="11" t="s">
        <v>13</v>
      </c>
      <c r="D1474" s="132">
        <f>'61-90 days'!D7</f>
        <v>0</v>
      </c>
      <c r="E1474" s="10">
        <f t="shared" ref="E1474:E1481" si="1289">D1474*R1474</f>
        <v>0</v>
      </c>
      <c r="F1474" s="3">
        <f t="shared" ref="F1474:F1481" si="1290">$D$5</f>
        <v>0.27333333333333332</v>
      </c>
      <c r="G1474" s="8">
        <f>EFA!$AD$2</f>
        <v>1.1479621662027979</v>
      </c>
      <c r="H1474" s="24">
        <f>LGD!$D$4</f>
        <v>0.6</v>
      </c>
      <c r="I1474" s="10">
        <f t="shared" ref="I1474:I1481" si="1291">E1474*F1474*G1474*H1474</f>
        <v>0</v>
      </c>
      <c r="J1474" s="41">
        <f t="shared" ref="J1474:J1481" si="1292">1/((1+($O$16/12))^(M1474-Q1474))</f>
        <v>0.93969748915028861</v>
      </c>
      <c r="K1474" s="10">
        <f t="shared" ref="K1474:K1481" si="1293">I1474*J1474</f>
        <v>0</v>
      </c>
      <c r="M1474" s="11">
        <f t="shared" si="1287"/>
        <v>36</v>
      </c>
      <c r="N1474" s="11">
        <v>1</v>
      </c>
      <c r="O1474" s="21">
        <f t="shared" ref="O1474:O1481" si="1294">$O$16</f>
        <v>0.125041534971747</v>
      </c>
      <c r="P1474" s="43">
        <f t="shared" si="1288"/>
        <v>3.3455617806481312E-2</v>
      </c>
      <c r="Q1474" s="11">
        <f t="shared" ref="Q1474:Q1481" si="1295">M1474-S1474</f>
        <v>30</v>
      </c>
      <c r="R1474" s="43">
        <f t="shared" ref="R1474:R1481" si="1296">PV(O1474/12,Q1474,-P1474,0,0)</f>
        <v>0.85813615336862747</v>
      </c>
      <c r="S1474" s="11">
        <v>6</v>
      </c>
    </row>
    <row r="1475" spans="2:19" x14ac:dyDescent="0.25">
      <c r="B1475" s="16">
        <v>1</v>
      </c>
      <c r="C1475" s="11" t="s">
        <v>14</v>
      </c>
      <c r="D1475" s="132">
        <f>'61-90 days'!E7</f>
        <v>0</v>
      </c>
      <c r="E1475" s="10">
        <f t="shared" si="1289"/>
        <v>0</v>
      </c>
      <c r="F1475" s="3">
        <f t="shared" si="1290"/>
        <v>0.27333333333333332</v>
      </c>
      <c r="G1475" s="8">
        <f>EFA!$AD$2</f>
        <v>1.1479621662027979</v>
      </c>
      <c r="H1475" s="24">
        <f>LGD!$D$5</f>
        <v>0.10763423667737435</v>
      </c>
      <c r="I1475" s="10">
        <f t="shared" si="1291"/>
        <v>0</v>
      </c>
      <c r="J1475" s="41">
        <f t="shared" si="1292"/>
        <v>0.93969748915028861</v>
      </c>
      <c r="K1475" s="10">
        <f t="shared" si="1293"/>
        <v>0</v>
      </c>
      <c r="M1475" s="11">
        <f t="shared" si="1287"/>
        <v>36</v>
      </c>
      <c r="N1475" s="11">
        <v>1</v>
      </c>
      <c r="O1475" s="21">
        <f t="shared" si="1294"/>
        <v>0.125041534971747</v>
      </c>
      <c r="P1475" s="43">
        <f t="shared" si="1288"/>
        <v>3.3455617806481312E-2</v>
      </c>
      <c r="Q1475" s="11">
        <f t="shared" si="1295"/>
        <v>30</v>
      </c>
      <c r="R1475" s="43">
        <f t="shared" si="1296"/>
        <v>0.85813615336862747</v>
      </c>
      <c r="S1475" s="11">
        <v>6</v>
      </c>
    </row>
    <row r="1476" spans="2:19" x14ac:dyDescent="0.25">
      <c r="B1476" s="16">
        <v>1</v>
      </c>
      <c r="C1476" s="11" t="s">
        <v>15</v>
      </c>
      <c r="D1476" s="132" t="e">
        <f>'61-90 days'!F7</f>
        <v>#N/A</v>
      </c>
      <c r="E1476" s="10" t="e">
        <f t="shared" si="1289"/>
        <v>#N/A</v>
      </c>
      <c r="F1476" s="3">
        <f t="shared" si="1290"/>
        <v>0.27333333333333332</v>
      </c>
      <c r="G1476" s="8">
        <f>EFA!$AD$2</f>
        <v>1.1479621662027979</v>
      </c>
      <c r="H1476" s="24">
        <f>LGD!$D$6</f>
        <v>0.31756987991080204</v>
      </c>
      <c r="I1476" s="10" t="e">
        <f t="shared" si="1291"/>
        <v>#N/A</v>
      </c>
      <c r="J1476" s="41">
        <f t="shared" si="1292"/>
        <v>0.93969748915028861</v>
      </c>
      <c r="K1476" s="10" t="e">
        <f t="shared" si="1293"/>
        <v>#N/A</v>
      </c>
      <c r="M1476" s="11">
        <f t="shared" si="1287"/>
        <v>36</v>
      </c>
      <c r="N1476" s="11">
        <v>1</v>
      </c>
      <c r="O1476" s="21">
        <f t="shared" si="1294"/>
        <v>0.125041534971747</v>
      </c>
      <c r="P1476" s="43">
        <f t="shared" si="1288"/>
        <v>3.3455617806481312E-2</v>
      </c>
      <c r="Q1476" s="11">
        <f t="shared" si="1295"/>
        <v>30</v>
      </c>
      <c r="R1476" s="43">
        <f t="shared" si="1296"/>
        <v>0.85813615336862747</v>
      </c>
      <c r="S1476" s="11">
        <v>6</v>
      </c>
    </row>
    <row r="1477" spans="2:19" x14ac:dyDescent="0.25">
      <c r="B1477" s="16">
        <v>1</v>
      </c>
      <c r="C1477" s="11" t="s">
        <v>16</v>
      </c>
      <c r="D1477" s="132">
        <f>'61-90 days'!G7</f>
        <v>0</v>
      </c>
      <c r="E1477" s="10">
        <f t="shared" si="1289"/>
        <v>0</v>
      </c>
      <c r="F1477" s="3">
        <f t="shared" si="1290"/>
        <v>0.27333333333333332</v>
      </c>
      <c r="G1477" s="8">
        <f>EFA!$AD$2</f>
        <v>1.1479621662027979</v>
      </c>
      <c r="H1477" s="24">
        <f>LGD!$D$7</f>
        <v>0.35327139683478781</v>
      </c>
      <c r="I1477" s="10">
        <f t="shared" si="1291"/>
        <v>0</v>
      </c>
      <c r="J1477" s="41">
        <f t="shared" si="1292"/>
        <v>0.93969748915028861</v>
      </c>
      <c r="K1477" s="10">
        <f t="shared" si="1293"/>
        <v>0</v>
      </c>
      <c r="M1477" s="11">
        <f t="shared" si="1287"/>
        <v>36</v>
      </c>
      <c r="N1477" s="11">
        <v>1</v>
      </c>
      <c r="O1477" s="21">
        <f t="shared" si="1294"/>
        <v>0.125041534971747</v>
      </c>
      <c r="P1477" s="43">
        <f t="shared" si="1288"/>
        <v>3.3455617806481312E-2</v>
      </c>
      <c r="Q1477" s="11">
        <f t="shared" si="1295"/>
        <v>30</v>
      </c>
      <c r="R1477" s="43">
        <f t="shared" si="1296"/>
        <v>0.85813615336862747</v>
      </c>
      <c r="S1477" s="11">
        <v>6</v>
      </c>
    </row>
    <row r="1478" spans="2:19" x14ac:dyDescent="0.25">
      <c r="B1478" s="16">
        <v>1</v>
      </c>
      <c r="C1478" s="11" t="s">
        <v>17</v>
      </c>
      <c r="D1478" s="132">
        <f>'61-90 days'!H7</f>
        <v>0</v>
      </c>
      <c r="E1478" s="10">
        <f t="shared" si="1289"/>
        <v>0</v>
      </c>
      <c r="F1478" s="3">
        <f t="shared" si="1290"/>
        <v>0.27333333333333332</v>
      </c>
      <c r="G1478" s="8">
        <f>EFA!$AD$2</f>
        <v>1.1479621662027979</v>
      </c>
      <c r="H1478" s="24">
        <f>LGD!$D$8</f>
        <v>4.6364209605119888E-2</v>
      </c>
      <c r="I1478" s="10">
        <f t="shared" si="1291"/>
        <v>0</v>
      </c>
      <c r="J1478" s="41">
        <f t="shared" si="1292"/>
        <v>0.93969748915028861</v>
      </c>
      <c r="K1478" s="10">
        <f t="shared" si="1293"/>
        <v>0</v>
      </c>
      <c r="M1478" s="11">
        <f t="shared" si="1287"/>
        <v>36</v>
      </c>
      <c r="N1478" s="11">
        <v>1</v>
      </c>
      <c r="O1478" s="21">
        <f t="shared" si="1294"/>
        <v>0.125041534971747</v>
      </c>
      <c r="P1478" s="43">
        <f t="shared" si="1288"/>
        <v>3.3455617806481312E-2</v>
      </c>
      <c r="Q1478" s="11">
        <f t="shared" si="1295"/>
        <v>30</v>
      </c>
      <c r="R1478" s="43">
        <f t="shared" si="1296"/>
        <v>0.85813615336862747</v>
      </c>
      <c r="S1478" s="11">
        <v>6</v>
      </c>
    </row>
    <row r="1479" spans="2:19" x14ac:dyDescent="0.25">
      <c r="B1479" s="16">
        <v>1</v>
      </c>
      <c r="C1479" s="11" t="s">
        <v>18</v>
      </c>
      <c r="D1479" s="132">
        <f>'61-90 days'!I7</f>
        <v>0</v>
      </c>
      <c r="E1479" s="10">
        <f t="shared" si="1289"/>
        <v>0</v>
      </c>
      <c r="F1479" s="3">
        <f t="shared" si="1290"/>
        <v>0.27333333333333332</v>
      </c>
      <c r="G1479" s="8">
        <f>EFA!$AD$2</f>
        <v>1.1479621662027979</v>
      </c>
      <c r="H1479" s="24">
        <f>LGD!$D$9</f>
        <v>0.5</v>
      </c>
      <c r="I1479" s="10">
        <f t="shared" si="1291"/>
        <v>0</v>
      </c>
      <c r="J1479" s="41">
        <f t="shared" si="1292"/>
        <v>0.93969748915028861</v>
      </c>
      <c r="K1479" s="10">
        <f t="shared" si="1293"/>
        <v>0</v>
      </c>
      <c r="M1479" s="11">
        <f t="shared" si="1287"/>
        <v>36</v>
      </c>
      <c r="N1479" s="11">
        <v>1</v>
      </c>
      <c r="O1479" s="21">
        <f t="shared" si="1294"/>
        <v>0.125041534971747</v>
      </c>
      <c r="P1479" s="43">
        <f t="shared" si="1288"/>
        <v>3.3455617806481312E-2</v>
      </c>
      <c r="Q1479" s="11">
        <f t="shared" si="1295"/>
        <v>30</v>
      </c>
      <c r="R1479" s="43">
        <f t="shared" si="1296"/>
        <v>0.85813615336862747</v>
      </c>
      <c r="S1479" s="11">
        <v>6</v>
      </c>
    </row>
    <row r="1480" spans="2:19" x14ac:dyDescent="0.25">
      <c r="B1480" s="16">
        <v>1</v>
      </c>
      <c r="C1480" s="11" t="s">
        <v>19</v>
      </c>
      <c r="D1480" s="132">
        <f>'61-90 days'!J7</f>
        <v>0</v>
      </c>
      <c r="E1480" s="10">
        <f t="shared" si="1289"/>
        <v>0</v>
      </c>
      <c r="F1480" s="3">
        <f t="shared" si="1290"/>
        <v>0.27333333333333332</v>
      </c>
      <c r="G1480" s="8">
        <f>EFA!$AD$2</f>
        <v>1.1479621662027979</v>
      </c>
      <c r="H1480" s="24">
        <f>LGD!$D$10</f>
        <v>0.4</v>
      </c>
      <c r="I1480" s="10">
        <f t="shared" si="1291"/>
        <v>0</v>
      </c>
      <c r="J1480" s="41">
        <f t="shared" si="1292"/>
        <v>0.93969748915028861</v>
      </c>
      <c r="K1480" s="10">
        <f t="shared" si="1293"/>
        <v>0</v>
      </c>
      <c r="M1480" s="11">
        <f t="shared" si="1287"/>
        <v>36</v>
      </c>
      <c r="N1480" s="11">
        <v>1</v>
      </c>
      <c r="O1480" s="21">
        <f t="shared" si="1294"/>
        <v>0.125041534971747</v>
      </c>
      <c r="P1480" s="43">
        <f t="shared" si="1288"/>
        <v>3.3455617806481312E-2</v>
      </c>
      <c r="Q1480" s="11">
        <f t="shared" si="1295"/>
        <v>30</v>
      </c>
      <c r="R1480" s="43">
        <f t="shared" si="1296"/>
        <v>0.85813615336862747</v>
      </c>
      <c r="S1480" s="11">
        <v>6</v>
      </c>
    </row>
    <row r="1481" spans="2:19" x14ac:dyDescent="0.25">
      <c r="B1481" s="16">
        <v>1</v>
      </c>
      <c r="C1481" s="11" t="s">
        <v>20</v>
      </c>
      <c r="D1481" s="132">
        <f>'61-90 days'!K7</f>
        <v>0</v>
      </c>
      <c r="E1481" s="10">
        <f t="shared" si="1289"/>
        <v>0</v>
      </c>
      <c r="F1481" s="3">
        <f t="shared" si="1290"/>
        <v>0.27333333333333332</v>
      </c>
      <c r="G1481" s="8">
        <f>EFA!$AD$2</f>
        <v>1.1479621662027979</v>
      </c>
      <c r="H1481" s="24">
        <f>LGD!$D$11</f>
        <v>0.6</v>
      </c>
      <c r="I1481" s="10">
        <f t="shared" si="1291"/>
        <v>0</v>
      </c>
      <c r="J1481" s="41">
        <f t="shared" si="1292"/>
        <v>0.93969748915028861</v>
      </c>
      <c r="K1481" s="10">
        <f t="shared" si="1293"/>
        <v>0</v>
      </c>
      <c r="M1481" s="11">
        <f t="shared" si="1287"/>
        <v>36</v>
      </c>
      <c r="N1481" s="11">
        <v>1</v>
      </c>
      <c r="O1481" s="21">
        <f t="shared" si="1294"/>
        <v>0.125041534971747</v>
      </c>
      <c r="P1481" s="43">
        <f t="shared" si="1288"/>
        <v>3.3455617806481312E-2</v>
      </c>
      <c r="Q1481" s="11">
        <f t="shared" si="1295"/>
        <v>30</v>
      </c>
      <c r="R1481" s="43">
        <f t="shared" si="1296"/>
        <v>0.85813615336862747</v>
      </c>
      <c r="S1481" s="11">
        <v>6</v>
      </c>
    </row>
    <row r="1483" spans="2:19" x14ac:dyDescent="0.25">
      <c r="B1483" t="s">
        <v>68</v>
      </c>
      <c r="C1483" s="40" t="s">
        <v>9</v>
      </c>
      <c r="D1483" s="40">
        <v>3</v>
      </c>
      <c r="E1483" s="44" t="s">
        <v>26</v>
      </c>
      <c r="F1483" s="44" t="s">
        <v>39</v>
      </c>
      <c r="G1483" s="44" t="s">
        <v>27</v>
      </c>
      <c r="H1483" s="44" t="s">
        <v>28</v>
      </c>
      <c r="I1483" s="44" t="s">
        <v>29</v>
      </c>
      <c r="J1483" s="44" t="s">
        <v>30</v>
      </c>
      <c r="K1483" s="42" t="s">
        <v>31</v>
      </c>
      <c r="M1483" s="42" t="s">
        <v>32</v>
      </c>
      <c r="N1483" s="42" t="s">
        <v>33</v>
      </c>
      <c r="O1483" s="42" t="s">
        <v>34</v>
      </c>
      <c r="P1483" s="42" t="s">
        <v>35</v>
      </c>
      <c r="Q1483" s="42" t="s">
        <v>36</v>
      </c>
      <c r="R1483" s="42" t="s">
        <v>37</v>
      </c>
      <c r="S1483" s="42" t="s">
        <v>38</v>
      </c>
    </row>
    <row r="1484" spans="2:19" x14ac:dyDescent="0.25">
      <c r="B1484" s="16">
        <v>2</v>
      </c>
      <c r="C1484" s="11" t="s">
        <v>12</v>
      </c>
      <c r="D1484" s="10"/>
      <c r="E1484" s="10">
        <f>D1473*R1484</f>
        <v>0</v>
      </c>
      <c r="F1484" s="3">
        <f>$E$5-$D$5</f>
        <v>4.5726986619304077E-2</v>
      </c>
      <c r="G1484" s="8">
        <f>EFA!$AD$2</f>
        <v>1.1479621662027979</v>
      </c>
      <c r="H1484" s="24">
        <f>LGD!$D$3</f>
        <v>0</v>
      </c>
      <c r="I1484" s="10">
        <f>E1484*F1484*G1484*H1484</f>
        <v>0</v>
      </c>
      <c r="J1484" s="41">
        <f>1/((1+($O$16/12))^(M1484-Q1484))</f>
        <v>0.82978236227803737</v>
      </c>
      <c r="K1484" s="10">
        <f>I1484*J1484</f>
        <v>0</v>
      </c>
      <c r="M1484" s="11">
        <f t="shared" ref="M1484:M1492" si="1297">$D$83*$O$12</f>
        <v>36</v>
      </c>
      <c r="N1484" s="11">
        <v>1</v>
      </c>
      <c r="O1484" s="21">
        <f>$O$16</f>
        <v>0.125041534971747</v>
      </c>
      <c r="P1484" s="43">
        <f t="shared" ref="P1484:P1492" si="1298">PMT(O1484/12,M1484,-N1484,0,0)</f>
        <v>3.3455617806481312E-2</v>
      </c>
      <c r="Q1484" s="11">
        <f>M1484-S1484</f>
        <v>18</v>
      </c>
      <c r="R1484" s="43">
        <f>PV(O1484/12,Q1484,-P1484,0,0)</f>
        <v>0.5465130829849264</v>
      </c>
      <c r="S1484" s="11">
        <f>12+6</f>
        <v>18</v>
      </c>
    </row>
    <row r="1485" spans="2:19" x14ac:dyDescent="0.25">
      <c r="B1485" s="16">
        <v>2</v>
      </c>
      <c r="C1485" s="11" t="s">
        <v>13</v>
      </c>
      <c r="D1485" s="10"/>
      <c r="E1485" s="10">
        <f t="shared" ref="E1485:E1492" si="1299">D1474*R1485</f>
        <v>0</v>
      </c>
      <c r="F1485" s="3">
        <f t="shared" ref="F1485:F1492" si="1300">$E$5-$D$5</f>
        <v>4.5726986619304077E-2</v>
      </c>
      <c r="G1485" s="8">
        <f>EFA!$AD$2</f>
        <v>1.1479621662027979</v>
      </c>
      <c r="H1485" s="24">
        <f>LGD!$D$4</f>
        <v>0.6</v>
      </c>
      <c r="I1485" s="10">
        <f t="shared" ref="I1485:I1492" si="1301">E1485*F1485*G1485*H1485</f>
        <v>0</v>
      </c>
      <c r="J1485" s="41">
        <f t="shared" ref="J1485:J1492" si="1302">1/((1+($O$16/12))^(M1485-Q1485))</f>
        <v>0.82978236227803737</v>
      </c>
      <c r="K1485" s="10">
        <f t="shared" ref="K1485:K1492" si="1303">I1485*J1485</f>
        <v>0</v>
      </c>
      <c r="M1485" s="11">
        <f t="shared" si="1297"/>
        <v>36</v>
      </c>
      <c r="N1485" s="11">
        <v>1</v>
      </c>
      <c r="O1485" s="21">
        <f t="shared" ref="O1485:O1492" si="1304">$O$16</f>
        <v>0.125041534971747</v>
      </c>
      <c r="P1485" s="43">
        <f t="shared" si="1298"/>
        <v>3.3455617806481312E-2</v>
      </c>
      <c r="Q1485" s="11">
        <f t="shared" ref="Q1485:Q1492" si="1305">M1485-S1485</f>
        <v>18</v>
      </c>
      <c r="R1485" s="43">
        <f t="shared" ref="R1485:R1492" si="1306">PV(O1485/12,Q1485,-P1485,0,0)</f>
        <v>0.5465130829849264</v>
      </c>
      <c r="S1485" s="11">
        <f t="shared" ref="S1485:S1492" si="1307">12+6</f>
        <v>18</v>
      </c>
    </row>
    <row r="1486" spans="2:19" x14ac:dyDescent="0.25">
      <c r="B1486" s="16">
        <v>2</v>
      </c>
      <c r="C1486" s="11" t="s">
        <v>14</v>
      </c>
      <c r="D1486" s="10"/>
      <c r="E1486" s="10">
        <f t="shared" si="1299"/>
        <v>0</v>
      </c>
      <c r="F1486" s="3">
        <f t="shared" si="1300"/>
        <v>4.5726986619304077E-2</v>
      </c>
      <c r="G1486" s="8">
        <f>EFA!$AD$2</f>
        <v>1.1479621662027979</v>
      </c>
      <c r="H1486" s="24">
        <f>LGD!$D$5</f>
        <v>0.10763423667737435</v>
      </c>
      <c r="I1486" s="10">
        <f t="shared" si="1301"/>
        <v>0</v>
      </c>
      <c r="J1486" s="41">
        <f t="shared" si="1302"/>
        <v>0.82978236227803737</v>
      </c>
      <c r="K1486" s="10">
        <f t="shared" si="1303"/>
        <v>0</v>
      </c>
      <c r="M1486" s="11">
        <f t="shared" si="1297"/>
        <v>36</v>
      </c>
      <c r="N1486" s="11">
        <v>1</v>
      </c>
      <c r="O1486" s="21">
        <f t="shared" si="1304"/>
        <v>0.125041534971747</v>
      </c>
      <c r="P1486" s="43">
        <f t="shared" si="1298"/>
        <v>3.3455617806481312E-2</v>
      </c>
      <c r="Q1486" s="11">
        <f t="shared" si="1305"/>
        <v>18</v>
      </c>
      <c r="R1486" s="43">
        <f t="shared" si="1306"/>
        <v>0.5465130829849264</v>
      </c>
      <c r="S1486" s="11">
        <f t="shared" si="1307"/>
        <v>18</v>
      </c>
    </row>
    <row r="1487" spans="2:19" x14ac:dyDescent="0.25">
      <c r="B1487" s="16">
        <v>2</v>
      </c>
      <c r="C1487" s="11" t="s">
        <v>15</v>
      </c>
      <c r="D1487" s="10"/>
      <c r="E1487" s="10" t="e">
        <f t="shared" si="1299"/>
        <v>#N/A</v>
      </c>
      <c r="F1487" s="3">
        <f t="shared" si="1300"/>
        <v>4.5726986619304077E-2</v>
      </c>
      <c r="G1487" s="8">
        <f>EFA!$AD$2</f>
        <v>1.1479621662027979</v>
      </c>
      <c r="H1487" s="24">
        <f>LGD!$D$6</f>
        <v>0.31756987991080204</v>
      </c>
      <c r="I1487" s="10" t="e">
        <f t="shared" si="1301"/>
        <v>#N/A</v>
      </c>
      <c r="J1487" s="41">
        <f t="shared" si="1302"/>
        <v>0.82978236227803737</v>
      </c>
      <c r="K1487" s="10" t="e">
        <f t="shared" si="1303"/>
        <v>#N/A</v>
      </c>
      <c r="M1487" s="11">
        <f t="shared" si="1297"/>
        <v>36</v>
      </c>
      <c r="N1487" s="11">
        <v>1</v>
      </c>
      <c r="O1487" s="21">
        <f t="shared" si="1304"/>
        <v>0.125041534971747</v>
      </c>
      <c r="P1487" s="43">
        <f t="shared" si="1298"/>
        <v>3.3455617806481312E-2</v>
      </c>
      <c r="Q1487" s="11">
        <f t="shared" si="1305"/>
        <v>18</v>
      </c>
      <c r="R1487" s="43">
        <f t="shared" si="1306"/>
        <v>0.5465130829849264</v>
      </c>
      <c r="S1487" s="11">
        <f t="shared" si="1307"/>
        <v>18</v>
      </c>
    </row>
    <row r="1488" spans="2:19" x14ac:dyDescent="0.25">
      <c r="B1488" s="16">
        <v>2</v>
      </c>
      <c r="C1488" s="11" t="s">
        <v>16</v>
      </c>
      <c r="D1488" s="10"/>
      <c r="E1488" s="10">
        <f t="shared" si="1299"/>
        <v>0</v>
      </c>
      <c r="F1488" s="3">
        <f t="shared" si="1300"/>
        <v>4.5726986619304077E-2</v>
      </c>
      <c r="G1488" s="8">
        <f>EFA!$AD$2</f>
        <v>1.1479621662027979</v>
      </c>
      <c r="H1488" s="24">
        <f>LGD!$D$7</f>
        <v>0.35327139683478781</v>
      </c>
      <c r="I1488" s="10">
        <f t="shared" si="1301"/>
        <v>0</v>
      </c>
      <c r="J1488" s="41">
        <f t="shared" si="1302"/>
        <v>0.82978236227803737</v>
      </c>
      <c r="K1488" s="10">
        <f t="shared" si="1303"/>
        <v>0</v>
      </c>
      <c r="M1488" s="11">
        <f t="shared" si="1297"/>
        <v>36</v>
      </c>
      <c r="N1488" s="11">
        <v>1</v>
      </c>
      <c r="O1488" s="21">
        <f t="shared" si="1304"/>
        <v>0.125041534971747</v>
      </c>
      <c r="P1488" s="43">
        <f t="shared" si="1298"/>
        <v>3.3455617806481312E-2</v>
      </c>
      <c r="Q1488" s="11">
        <f t="shared" si="1305"/>
        <v>18</v>
      </c>
      <c r="R1488" s="43">
        <f t="shared" si="1306"/>
        <v>0.5465130829849264</v>
      </c>
      <c r="S1488" s="11">
        <f t="shared" si="1307"/>
        <v>18</v>
      </c>
    </row>
    <row r="1489" spans="2:19" x14ac:dyDescent="0.25">
      <c r="B1489" s="16">
        <v>2</v>
      </c>
      <c r="C1489" s="11" t="s">
        <v>17</v>
      </c>
      <c r="D1489" s="10"/>
      <c r="E1489" s="10">
        <f t="shared" si="1299"/>
        <v>0</v>
      </c>
      <c r="F1489" s="3">
        <f t="shared" si="1300"/>
        <v>4.5726986619304077E-2</v>
      </c>
      <c r="G1489" s="8">
        <f>EFA!$AD$2</f>
        <v>1.1479621662027979</v>
      </c>
      <c r="H1489" s="24">
        <f>LGD!$D$8</f>
        <v>4.6364209605119888E-2</v>
      </c>
      <c r="I1489" s="10">
        <f t="shared" si="1301"/>
        <v>0</v>
      </c>
      <c r="J1489" s="41">
        <f t="shared" si="1302"/>
        <v>0.82978236227803737</v>
      </c>
      <c r="K1489" s="10">
        <f t="shared" si="1303"/>
        <v>0</v>
      </c>
      <c r="M1489" s="11">
        <f t="shared" si="1297"/>
        <v>36</v>
      </c>
      <c r="N1489" s="11">
        <v>1</v>
      </c>
      <c r="O1489" s="21">
        <f t="shared" si="1304"/>
        <v>0.125041534971747</v>
      </c>
      <c r="P1489" s="43">
        <f t="shared" si="1298"/>
        <v>3.3455617806481312E-2</v>
      </c>
      <c r="Q1489" s="11">
        <f t="shared" si="1305"/>
        <v>18</v>
      </c>
      <c r="R1489" s="43">
        <f t="shared" si="1306"/>
        <v>0.5465130829849264</v>
      </c>
      <c r="S1489" s="11">
        <f t="shared" si="1307"/>
        <v>18</v>
      </c>
    </row>
    <row r="1490" spans="2:19" x14ac:dyDescent="0.25">
      <c r="B1490" s="16">
        <v>2</v>
      </c>
      <c r="C1490" s="11" t="s">
        <v>18</v>
      </c>
      <c r="D1490" s="10"/>
      <c r="E1490" s="10">
        <f t="shared" si="1299"/>
        <v>0</v>
      </c>
      <c r="F1490" s="3">
        <f t="shared" si="1300"/>
        <v>4.5726986619304077E-2</v>
      </c>
      <c r="G1490" s="8">
        <f>EFA!$AD$2</f>
        <v>1.1479621662027979</v>
      </c>
      <c r="H1490" s="24">
        <f>LGD!$D$9</f>
        <v>0.5</v>
      </c>
      <c r="I1490" s="10">
        <f t="shared" si="1301"/>
        <v>0</v>
      </c>
      <c r="J1490" s="41">
        <f t="shared" si="1302"/>
        <v>0.82978236227803737</v>
      </c>
      <c r="K1490" s="10">
        <f t="shared" si="1303"/>
        <v>0</v>
      </c>
      <c r="M1490" s="11">
        <f t="shared" si="1297"/>
        <v>36</v>
      </c>
      <c r="N1490" s="11">
        <v>1</v>
      </c>
      <c r="O1490" s="21">
        <f t="shared" si="1304"/>
        <v>0.125041534971747</v>
      </c>
      <c r="P1490" s="43">
        <f t="shared" si="1298"/>
        <v>3.3455617806481312E-2</v>
      </c>
      <c r="Q1490" s="11">
        <f t="shared" si="1305"/>
        <v>18</v>
      </c>
      <c r="R1490" s="43">
        <f t="shared" si="1306"/>
        <v>0.5465130829849264</v>
      </c>
      <c r="S1490" s="11">
        <f t="shared" si="1307"/>
        <v>18</v>
      </c>
    </row>
    <row r="1491" spans="2:19" x14ac:dyDescent="0.25">
      <c r="B1491" s="16">
        <v>2</v>
      </c>
      <c r="C1491" s="11" t="s">
        <v>19</v>
      </c>
      <c r="D1491" s="10"/>
      <c r="E1491" s="10">
        <f t="shared" si="1299"/>
        <v>0</v>
      </c>
      <c r="F1491" s="3">
        <f t="shared" si="1300"/>
        <v>4.5726986619304077E-2</v>
      </c>
      <c r="G1491" s="8">
        <f>EFA!$AD$2</f>
        <v>1.1479621662027979</v>
      </c>
      <c r="H1491" s="24">
        <f>LGD!$D$10</f>
        <v>0.4</v>
      </c>
      <c r="I1491" s="10">
        <f t="shared" si="1301"/>
        <v>0</v>
      </c>
      <c r="J1491" s="41">
        <f t="shared" si="1302"/>
        <v>0.82978236227803737</v>
      </c>
      <c r="K1491" s="10">
        <f t="shared" si="1303"/>
        <v>0</v>
      </c>
      <c r="M1491" s="11">
        <f t="shared" si="1297"/>
        <v>36</v>
      </c>
      <c r="N1491" s="11">
        <v>1</v>
      </c>
      <c r="O1491" s="21">
        <f t="shared" si="1304"/>
        <v>0.125041534971747</v>
      </c>
      <c r="P1491" s="43">
        <f t="shared" si="1298"/>
        <v>3.3455617806481312E-2</v>
      </c>
      <c r="Q1491" s="11">
        <f t="shared" si="1305"/>
        <v>18</v>
      </c>
      <c r="R1491" s="43">
        <f t="shared" si="1306"/>
        <v>0.5465130829849264</v>
      </c>
      <c r="S1491" s="11">
        <f t="shared" si="1307"/>
        <v>18</v>
      </c>
    </row>
    <row r="1492" spans="2:19" x14ac:dyDescent="0.25">
      <c r="B1492" s="16">
        <v>2</v>
      </c>
      <c r="C1492" s="11" t="s">
        <v>20</v>
      </c>
      <c r="D1492" s="10"/>
      <c r="E1492" s="10">
        <f t="shared" si="1299"/>
        <v>0</v>
      </c>
      <c r="F1492" s="3">
        <f t="shared" si="1300"/>
        <v>4.5726986619304077E-2</v>
      </c>
      <c r="G1492" s="8">
        <f>EFA!$AD$2</f>
        <v>1.1479621662027979</v>
      </c>
      <c r="H1492" s="24">
        <f>LGD!$D$11</f>
        <v>0.6</v>
      </c>
      <c r="I1492" s="10">
        <f t="shared" si="1301"/>
        <v>0</v>
      </c>
      <c r="J1492" s="41">
        <f t="shared" si="1302"/>
        <v>0.82978236227803737</v>
      </c>
      <c r="K1492" s="10">
        <f t="shared" si="1303"/>
        <v>0</v>
      </c>
      <c r="M1492" s="11">
        <f t="shared" si="1297"/>
        <v>36</v>
      </c>
      <c r="N1492" s="11">
        <v>1</v>
      </c>
      <c r="O1492" s="21">
        <f t="shared" si="1304"/>
        <v>0.125041534971747</v>
      </c>
      <c r="P1492" s="43">
        <f t="shared" si="1298"/>
        <v>3.3455617806481312E-2</v>
      </c>
      <c r="Q1492" s="11">
        <f t="shared" si="1305"/>
        <v>18</v>
      </c>
      <c r="R1492" s="43">
        <f t="shared" si="1306"/>
        <v>0.5465130829849264</v>
      </c>
      <c r="S1492" s="11">
        <f t="shared" si="1307"/>
        <v>18</v>
      </c>
    </row>
    <row r="1494" spans="2:19" x14ac:dyDescent="0.25">
      <c r="B1494" t="s">
        <v>68</v>
      </c>
      <c r="C1494" s="40" t="s">
        <v>9</v>
      </c>
      <c r="D1494" s="40">
        <v>3</v>
      </c>
      <c r="E1494" s="44" t="s">
        <v>26</v>
      </c>
      <c r="F1494" s="44" t="s">
        <v>39</v>
      </c>
      <c r="G1494" s="44" t="s">
        <v>27</v>
      </c>
      <c r="H1494" s="44" t="s">
        <v>28</v>
      </c>
      <c r="I1494" s="44" t="s">
        <v>29</v>
      </c>
      <c r="J1494" s="44" t="s">
        <v>30</v>
      </c>
      <c r="K1494" s="42" t="s">
        <v>31</v>
      </c>
      <c r="M1494" s="42" t="s">
        <v>32</v>
      </c>
      <c r="N1494" s="42" t="s">
        <v>33</v>
      </c>
      <c r="O1494" s="42" t="s">
        <v>34</v>
      </c>
      <c r="P1494" s="42" t="s">
        <v>35</v>
      </c>
      <c r="Q1494" s="42" t="s">
        <v>36</v>
      </c>
      <c r="R1494" s="42" t="s">
        <v>37</v>
      </c>
      <c r="S1494" s="42" t="s">
        <v>38</v>
      </c>
    </row>
    <row r="1495" spans="2:19" x14ac:dyDescent="0.25">
      <c r="B1495" s="16">
        <v>3</v>
      </c>
      <c r="C1495" s="11" t="s">
        <v>12</v>
      </c>
      <c r="D1495" s="10"/>
      <c r="E1495" s="10">
        <f>D1473*R1495</f>
        <v>0</v>
      </c>
      <c r="F1495" s="3">
        <f>$F$5-$E$5</f>
        <v>1.5066704570918799E-2</v>
      </c>
      <c r="G1495" s="8">
        <f>EFA!$AD$2</f>
        <v>1.1479621662027979</v>
      </c>
      <c r="H1495" s="24">
        <f>LGD!$D$3</f>
        <v>0</v>
      </c>
      <c r="I1495" s="10">
        <f>E1495*F1495*G1495*H1495</f>
        <v>0</v>
      </c>
      <c r="J1495" s="41">
        <f>1/((1+($O$16/12))^(M1495-Q1495))</f>
        <v>0.73272385708971499</v>
      </c>
      <c r="K1495" s="10">
        <f>I1495*J1495</f>
        <v>0</v>
      </c>
      <c r="M1495" s="11">
        <f t="shared" ref="M1495:M1503" si="1308">$D$94*$O$12</f>
        <v>36</v>
      </c>
      <c r="N1495" s="11">
        <v>1</v>
      </c>
      <c r="O1495" s="21">
        <f>$O$16</f>
        <v>0.125041534971747</v>
      </c>
      <c r="P1495" s="43">
        <f t="shared" ref="P1495:P1503" si="1309">PMT(O1495/12,M1495,-N1495,0,0)</f>
        <v>3.3455617806481312E-2</v>
      </c>
      <c r="Q1495" s="11">
        <f>M1495-S1495</f>
        <v>6</v>
      </c>
      <c r="R1495" s="43">
        <f>PV(O1495/12,Q1495,-P1495,0,0)</f>
        <v>0.19361161133042501</v>
      </c>
      <c r="S1495" s="11">
        <v>30</v>
      </c>
    </row>
    <row r="1496" spans="2:19" x14ac:dyDescent="0.25">
      <c r="B1496" s="16">
        <v>3</v>
      </c>
      <c r="C1496" s="11" t="s">
        <v>13</v>
      </c>
      <c r="D1496" s="10"/>
      <c r="E1496" s="10">
        <f t="shared" ref="E1496:E1503" si="1310">D1474*R1496</f>
        <v>0</v>
      </c>
      <c r="F1496" s="3">
        <f t="shared" ref="F1496:F1503" si="1311">$F$5-$E$5</f>
        <v>1.5066704570918799E-2</v>
      </c>
      <c r="G1496" s="8">
        <f>EFA!$AD$2</f>
        <v>1.1479621662027979</v>
      </c>
      <c r="H1496" s="24">
        <f>LGD!$D$4</f>
        <v>0.6</v>
      </c>
      <c r="I1496" s="10">
        <f t="shared" ref="I1496:I1503" si="1312">E1496*F1496*G1496*H1496</f>
        <v>0</v>
      </c>
      <c r="J1496" s="41">
        <f t="shared" ref="J1496:J1503" si="1313">1/((1+($O$16/12))^(M1496-Q1496))</f>
        <v>0.73272385708971499</v>
      </c>
      <c r="K1496" s="10">
        <f t="shared" ref="K1496:K1503" si="1314">I1496*J1496</f>
        <v>0</v>
      </c>
      <c r="M1496" s="11">
        <f t="shared" si="1308"/>
        <v>36</v>
      </c>
      <c r="N1496" s="11">
        <v>1</v>
      </c>
      <c r="O1496" s="21">
        <f t="shared" ref="O1496:O1503" si="1315">$O$16</f>
        <v>0.125041534971747</v>
      </c>
      <c r="P1496" s="43">
        <f t="shared" si="1309"/>
        <v>3.3455617806481312E-2</v>
      </c>
      <c r="Q1496" s="11">
        <f t="shared" ref="Q1496:Q1503" si="1316">M1496-S1496</f>
        <v>6</v>
      </c>
      <c r="R1496" s="43">
        <f t="shared" ref="R1496:R1503" si="1317">PV(O1496/12,Q1496,-P1496,0,0)</f>
        <v>0.19361161133042501</v>
      </c>
      <c r="S1496" s="11">
        <v>30</v>
      </c>
    </row>
    <row r="1497" spans="2:19" x14ac:dyDescent="0.25">
      <c r="B1497" s="16">
        <v>3</v>
      </c>
      <c r="C1497" s="11" t="s">
        <v>14</v>
      </c>
      <c r="D1497" s="10"/>
      <c r="E1497" s="10">
        <f t="shared" si="1310"/>
        <v>0</v>
      </c>
      <c r="F1497" s="3">
        <f t="shared" si="1311"/>
        <v>1.5066704570918799E-2</v>
      </c>
      <c r="G1497" s="8">
        <f>EFA!$AD$2</f>
        <v>1.1479621662027979</v>
      </c>
      <c r="H1497" s="24">
        <f>LGD!$D$5</f>
        <v>0.10763423667737435</v>
      </c>
      <c r="I1497" s="10">
        <f t="shared" si="1312"/>
        <v>0</v>
      </c>
      <c r="J1497" s="41">
        <f t="shared" si="1313"/>
        <v>0.73272385708971499</v>
      </c>
      <c r="K1497" s="10">
        <f t="shared" si="1314"/>
        <v>0</v>
      </c>
      <c r="M1497" s="11">
        <f t="shared" si="1308"/>
        <v>36</v>
      </c>
      <c r="N1497" s="11">
        <v>1</v>
      </c>
      <c r="O1497" s="21">
        <f t="shared" si="1315"/>
        <v>0.125041534971747</v>
      </c>
      <c r="P1497" s="43">
        <f t="shared" si="1309"/>
        <v>3.3455617806481312E-2</v>
      </c>
      <c r="Q1497" s="11">
        <f t="shared" si="1316"/>
        <v>6</v>
      </c>
      <c r="R1497" s="43">
        <f t="shared" si="1317"/>
        <v>0.19361161133042501</v>
      </c>
      <c r="S1497" s="11">
        <v>30</v>
      </c>
    </row>
    <row r="1498" spans="2:19" x14ac:dyDescent="0.25">
      <c r="B1498" s="16">
        <v>3</v>
      </c>
      <c r="C1498" s="11" t="s">
        <v>15</v>
      </c>
      <c r="D1498" s="10"/>
      <c r="E1498" s="10" t="e">
        <f t="shared" si="1310"/>
        <v>#N/A</v>
      </c>
      <c r="F1498" s="3">
        <f t="shared" si="1311"/>
        <v>1.5066704570918799E-2</v>
      </c>
      <c r="G1498" s="8">
        <f>EFA!$AD$2</f>
        <v>1.1479621662027979</v>
      </c>
      <c r="H1498" s="24">
        <f>LGD!$D$6</f>
        <v>0.31756987991080204</v>
      </c>
      <c r="I1498" s="10" t="e">
        <f t="shared" si="1312"/>
        <v>#N/A</v>
      </c>
      <c r="J1498" s="41">
        <f t="shared" si="1313"/>
        <v>0.73272385708971499</v>
      </c>
      <c r="K1498" s="10" t="e">
        <f t="shared" si="1314"/>
        <v>#N/A</v>
      </c>
      <c r="M1498" s="11">
        <f t="shared" si="1308"/>
        <v>36</v>
      </c>
      <c r="N1498" s="11">
        <v>1</v>
      </c>
      <c r="O1498" s="21">
        <f t="shared" si="1315"/>
        <v>0.125041534971747</v>
      </c>
      <c r="P1498" s="43">
        <f t="shared" si="1309"/>
        <v>3.3455617806481312E-2</v>
      </c>
      <c r="Q1498" s="11">
        <f t="shared" si="1316"/>
        <v>6</v>
      </c>
      <c r="R1498" s="43">
        <f t="shared" si="1317"/>
        <v>0.19361161133042501</v>
      </c>
      <c r="S1498" s="11">
        <v>30</v>
      </c>
    </row>
    <row r="1499" spans="2:19" x14ac:dyDescent="0.25">
      <c r="B1499" s="16">
        <v>3</v>
      </c>
      <c r="C1499" s="11" t="s">
        <v>16</v>
      </c>
      <c r="D1499" s="10"/>
      <c r="E1499" s="10">
        <f t="shared" si="1310"/>
        <v>0</v>
      </c>
      <c r="F1499" s="3">
        <f t="shared" si="1311"/>
        <v>1.5066704570918799E-2</v>
      </c>
      <c r="G1499" s="8">
        <f>EFA!$AD$2</f>
        <v>1.1479621662027979</v>
      </c>
      <c r="H1499" s="24">
        <f>LGD!$D$7</f>
        <v>0.35327139683478781</v>
      </c>
      <c r="I1499" s="10">
        <f t="shared" si="1312"/>
        <v>0</v>
      </c>
      <c r="J1499" s="41">
        <f t="shared" si="1313"/>
        <v>0.73272385708971499</v>
      </c>
      <c r="K1499" s="10">
        <f t="shared" si="1314"/>
        <v>0</v>
      </c>
      <c r="M1499" s="11">
        <f t="shared" si="1308"/>
        <v>36</v>
      </c>
      <c r="N1499" s="11">
        <v>1</v>
      </c>
      <c r="O1499" s="21">
        <f t="shared" si="1315"/>
        <v>0.125041534971747</v>
      </c>
      <c r="P1499" s="43">
        <f t="shared" si="1309"/>
        <v>3.3455617806481312E-2</v>
      </c>
      <c r="Q1499" s="11">
        <f t="shared" si="1316"/>
        <v>6</v>
      </c>
      <c r="R1499" s="43">
        <f t="shared" si="1317"/>
        <v>0.19361161133042501</v>
      </c>
      <c r="S1499" s="11">
        <v>30</v>
      </c>
    </row>
    <row r="1500" spans="2:19" x14ac:dyDescent="0.25">
      <c r="B1500" s="16">
        <v>3</v>
      </c>
      <c r="C1500" s="11" t="s">
        <v>17</v>
      </c>
      <c r="D1500" s="10"/>
      <c r="E1500" s="10">
        <f t="shared" si="1310"/>
        <v>0</v>
      </c>
      <c r="F1500" s="3">
        <f t="shared" si="1311"/>
        <v>1.5066704570918799E-2</v>
      </c>
      <c r="G1500" s="8">
        <f>EFA!$AD$2</f>
        <v>1.1479621662027979</v>
      </c>
      <c r="H1500" s="24">
        <f>LGD!$D$8</f>
        <v>4.6364209605119888E-2</v>
      </c>
      <c r="I1500" s="10">
        <f t="shared" si="1312"/>
        <v>0</v>
      </c>
      <c r="J1500" s="41">
        <f t="shared" si="1313"/>
        <v>0.73272385708971499</v>
      </c>
      <c r="K1500" s="10">
        <f t="shared" si="1314"/>
        <v>0</v>
      </c>
      <c r="M1500" s="11">
        <f t="shared" si="1308"/>
        <v>36</v>
      </c>
      <c r="N1500" s="11">
        <v>1</v>
      </c>
      <c r="O1500" s="21">
        <f t="shared" si="1315"/>
        <v>0.125041534971747</v>
      </c>
      <c r="P1500" s="43">
        <f t="shared" si="1309"/>
        <v>3.3455617806481312E-2</v>
      </c>
      <c r="Q1500" s="11">
        <f t="shared" si="1316"/>
        <v>6</v>
      </c>
      <c r="R1500" s="43">
        <f t="shared" si="1317"/>
        <v>0.19361161133042501</v>
      </c>
      <c r="S1500" s="11">
        <v>30</v>
      </c>
    </row>
    <row r="1501" spans="2:19" x14ac:dyDescent="0.25">
      <c r="B1501" s="16">
        <v>3</v>
      </c>
      <c r="C1501" s="11" t="s">
        <v>18</v>
      </c>
      <c r="D1501" s="10"/>
      <c r="E1501" s="10">
        <f t="shared" si="1310"/>
        <v>0</v>
      </c>
      <c r="F1501" s="3">
        <f t="shared" si="1311"/>
        <v>1.5066704570918799E-2</v>
      </c>
      <c r="G1501" s="8">
        <f>EFA!$AD$2</f>
        <v>1.1479621662027979</v>
      </c>
      <c r="H1501" s="24">
        <f>LGD!$D$9</f>
        <v>0.5</v>
      </c>
      <c r="I1501" s="10">
        <f t="shared" si="1312"/>
        <v>0</v>
      </c>
      <c r="J1501" s="41">
        <f t="shared" si="1313"/>
        <v>0.73272385708971499</v>
      </c>
      <c r="K1501" s="10">
        <f t="shared" si="1314"/>
        <v>0</v>
      </c>
      <c r="M1501" s="11">
        <f t="shared" si="1308"/>
        <v>36</v>
      </c>
      <c r="N1501" s="11">
        <v>1</v>
      </c>
      <c r="O1501" s="21">
        <f t="shared" si="1315"/>
        <v>0.125041534971747</v>
      </c>
      <c r="P1501" s="43">
        <f t="shared" si="1309"/>
        <v>3.3455617806481312E-2</v>
      </c>
      <c r="Q1501" s="11">
        <f t="shared" si="1316"/>
        <v>6</v>
      </c>
      <c r="R1501" s="43">
        <f t="shared" si="1317"/>
        <v>0.19361161133042501</v>
      </c>
      <c r="S1501" s="11">
        <v>30</v>
      </c>
    </row>
    <row r="1502" spans="2:19" x14ac:dyDescent="0.25">
      <c r="B1502" s="16">
        <v>3</v>
      </c>
      <c r="C1502" s="11" t="s">
        <v>19</v>
      </c>
      <c r="D1502" s="10"/>
      <c r="E1502" s="10">
        <f t="shared" si="1310"/>
        <v>0</v>
      </c>
      <c r="F1502" s="3">
        <f t="shared" si="1311"/>
        <v>1.5066704570918799E-2</v>
      </c>
      <c r="G1502" s="8">
        <f>EFA!$AD$2</f>
        <v>1.1479621662027979</v>
      </c>
      <c r="H1502" s="24">
        <f>LGD!$D$10</f>
        <v>0.4</v>
      </c>
      <c r="I1502" s="10">
        <f t="shared" si="1312"/>
        <v>0</v>
      </c>
      <c r="J1502" s="41">
        <f t="shared" si="1313"/>
        <v>0.73272385708971499</v>
      </c>
      <c r="K1502" s="10">
        <f t="shared" si="1314"/>
        <v>0</v>
      </c>
      <c r="M1502" s="11">
        <f t="shared" si="1308"/>
        <v>36</v>
      </c>
      <c r="N1502" s="11">
        <v>1</v>
      </c>
      <c r="O1502" s="21">
        <f t="shared" si="1315"/>
        <v>0.125041534971747</v>
      </c>
      <c r="P1502" s="43">
        <f t="shared" si="1309"/>
        <v>3.3455617806481312E-2</v>
      </c>
      <c r="Q1502" s="11">
        <f t="shared" si="1316"/>
        <v>6</v>
      </c>
      <c r="R1502" s="43">
        <f t="shared" si="1317"/>
        <v>0.19361161133042501</v>
      </c>
      <c r="S1502" s="11">
        <v>30</v>
      </c>
    </row>
    <row r="1503" spans="2:19" x14ac:dyDescent="0.25">
      <c r="B1503" s="16">
        <v>3</v>
      </c>
      <c r="C1503" s="11" t="s">
        <v>20</v>
      </c>
      <c r="D1503" s="10"/>
      <c r="E1503" s="10">
        <f t="shared" si="1310"/>
        <v>0</v>
      </c>
      <c r="F1503" s="3">
        <f t="shared" si="1311"/>
        <v>1.5066704570918799E-2</v>
      </c>
      <c r="G1503" s="8">
        <f>EFA!$AD$2</f>
        <v>1.1479621662027979</v>
      </c>
      <c r="H1503" s="24">
        <f>LGD!$D$11</f>
        <v>0.6</v>
      </c>
      <c r="I1503" s="10">
        <f t="shared" si="1312"/>
        <v>0</v>
      </c>
      <c r="J1503" s="41">
        <f t="shared" si="1313"/>
        <v>0.73272385708971499</v>
      </c>
      <c r="K1503" s="10">
        <f t="shared" si="1314"/>
        <v>0</v>
      </c>
      <c r="M1503" s="11">
        <f t="shared" si="1308"/>
        <v>36</v>
      </c>
      <c r="N1503" s="11">
        <v>1</v>
      </c>
      <c r="O1503" s="21">
        <f t="shared" si="1315"/>
        <v>0.125041534971747</v>
      </c>
      <c r="P1503" s="43">
        <f t="shared" si="1309"/>
        <v>3.3455617806481312E-2</v>
      </c>
      <c r="Q1503" s="11">
        <f t="shared" si="1316"/>
        <v>6</v>
      </c>
      <c r="R1503" s="43">
        <f t="shared" si="1317"/>
        <v>0.19361161133042501</v>
      </c>
      <c r="S1503" s="11">
        <v>30</v>
      </c>
    </row>
    <row r="1505" spans="2:19" x14ac:dyDescent="0.25">
      <c r="B1505" t="s">
        <v>68</v>
      </c>
      <c r="C1505" s="40" t="s">
        <v>9</v>
      </c>
      <c r="D1505" s="40">
        <v>4</v>
      </c>
      <c r="E1505" s="44" t="s">
        <v>26</v>
      </c>
      <c r="F1505" s="44" t="s">
        <v>39</v>
      </c>
      <c r="G1505" s="44" t="s">
        <v>27</v>
      </c>
      <c r="H1505" s="44" t="s">
        <v>28</v>
      </c>
      <c r="I1505" s="44" t="s">
        <v>29</v>
      </c>
      <c r="J1505" s="44" t="s">
        <v>30</v>
      </c>
      <c r="K1505" s="42" t="s">
        <v>31</v>
      </c>
      <c r="M1505" s="42" t="s">
        <v>32</v>
      </c>
      <c r="N1505" s="42" t="s">
        <v>33</v>
      </c>
      <c r="O1505" s="42" t="s">
        <v>34</v>
      </c>
      <c r="P1505" s="42" t="s">
        <v>35</v>
      </c>
      <c r="Q1505" s="42" t="s">
        <v>36</v>
      </c>
      <c r="R1505" s="42" t="s">
        <v>37</v>
      </c>
      <c r="S1505" s="42" t="s">
        <v>38</v>
      </c>
    </row>
    <row r="1506" spans="2:19" x14ac:dyDescent="0.25">
      <c r="B1506" s="16">
        <v>1</v>
      </c>
      <c r="C1506" s="11" t="s">
        <v>12</v>
      </c>
      <c r="D1506" s="132">
        <f>'61-90 days'!C8</f>
        <v>0</v>
      </c>
      <c r="E1506" s="10">
        <f>D1506*R1506</f>
        <v>0</v>
      </c>
      <c r="F1506" s="3">
        <f>$D$5</f>
        <v>0.27333333333333332</v>
      </c>
      <c r="G1506" s="8">
        <f>EFA!$AD$2</f>
        <v>1.1479621662027979</v>
      </c>
      <c r="H1506" s="24">
        <f>LGD!$D$3</f>
        <v>0</v>
      </c>
      <c r="I1506" s="10">
        <f>E1506*F1506*G1506*H1506</f>
        <v>0</v>
      </c>
      <c r="J1506" s="41">
        <f>1/((1+($O$16/12))^(M1506-Q1506))</f>
        <v>0.93969748915028861</v>
      </c>
      <c r="K1506" s="10">
        <f>I1506*J1506</f>
        <v>0</v>
      </c>
      <c r="M1506" s="11">
        <f t="shared" ref="M1506:M1514" si="1318">$D$105*$O$12</f>
        <v>48</v>
      </c>
      <c r="N1506" s="11">
        <v>1</v>
      </c>
      <c r="O1506" s="21">
        <f>$O$16</f>
        <v>0.125041534971747</v>
      </c>
      <c r="P1506" s="43">
        <f t="shared" ref="P1506:P1514" si="1319">PMT(O1506/12,M1506,-N1506,0,0)</f>
        <v>2.6582049359876112E-2</v>
      </c>
      <c r="Q1506" s="11">
        <f>M1506-S1506</f>
        <v>42</v>
      </c>
      <c r="R1506" s="43">
        <f>PV(O1506/12,Q1506,-P1506,0,0)</f>
        <v>0.90046695963687184</v>
      </c>
      <c r="S1506" s="11">
        <v>6</v>
      </c>
    </row>
    <row r="1507" spans="2:19" x14ac:dyDescent="0.25">
      <c r="B1507" s="16">
        <v>1</v>
      </c>
      <c r="C1507" s="11" t="s">
        <v>13</v>
      </c>
      <c r="D1507" s="132">
        <f>'61-90 days'!D8</f>
        <v>0</v>
      </c>
      <c r="E1507" s="10">
        <f t="shared" ref="E1507:E1514" si="1320">D1507*R1507</f>
        <v>0</v>
      </c>
      <c r="F1507" s="3">
        <f t="shared" ref="F1507:F1514" si="1321">$D$5</f>
        <v>0.27333333333333332</v>
      </c>
      <c r="G1507" s="8">
        <f>EFA!$AD$2</f>
        <v>1.1479621662027979</v>
      </c>
      <c r="H1507" s="24">
        <f>LGD!$D$4</f>
        <v>0.6</v>
      </c>
      <c r="I1507" s="10">
        <f t="shared" ref="I1507:I1514" si="1322">E1507*F1507*G1507*H1507</f>
        <v>0</v>
      </c>
      <c r="J1507" s="41">
        <f t="shared" ref="J1507:J1514" si="1323">1/((1+($O$16/12))^(M1507-Q1507))</f>
        <v>0.93969748915028861</v>
      </c>
      <c r="K1507" s="10">
        <f t="shared" ref="K1507:K1514" si="1324">I1507*J1507</f>
        <v>0</v>
      </c>
      <c r="M1507" s="11">
        <f t="shared" si="1318"/>
        <v>48</v>
      </c>
      <c r="N1507" s="11">
        <v>1</v>
      </c>
      <c r="O1507" s="21">
        <f t="shared" ref="O1507:O1514" si="1325">$O$16</f>
        <v>0.125041534971747</v>
      </c>
      <c r="P1507" s="43">
        <f t="shared" si="1319"/>
        <v>2.6582049359876112E-2</v>
      </c>
      <c r="Q1507" s="11">
        <f t="shared" ref="Q1507:Q1514" si="1326">M1507-S1507</f>
        <v>42</v>
      </c>
      <c r="R1507" s="43">
        <f t="shared" ref="R1507:R1514" si="1327">PV(O1507/12,Q1507,-P1507,0,0)</f>
        <v>0.90046695963687184</v>
      </c>
      <c r="S1507" s="11">
        <v>6</v>
      </c>
    </row>
    <row r="1508" spans="2:19" x14ac:dyDescent="0.25">
      <c r="B1508" s="16">
        <v>1</v>
      </c>
      <c r="C1508" s="11" t="s">
        <v>14</v>
      </c>
      <c r="D1508" s="132">
        <f>'61-90 days'!E8</f>
        <v>0</v>
      </c>
      <c r="E1508" s="10">
        <f t="shared" si="1320"/>
        <v>0</v>
      </c>
      <c r="F1508" s="3">
        <f t="shared" si="1321"/>
        <v>0.27333333333333332</v>
      </c>
      <c r="G1508" s="8">
        <f>EFA!$AD$2</f>
        <v>1.1479621662027979</v>
      </c>
      <c r="H1508" s="24">
        <f>LGD!$D$5</f>
        <v>0.10763423667737435</v>
      </c>
      <c r="I1508" s="10">
        <f t="shared" si="1322"/>
        <v>0</v>
      </c>
      <c r="J1508" s="41">
        <f t="shared" si="1323"/>
        <v>0.93969748915028861</v>
      </c>
      <c r="K1508" s="10">
        <f t="shared" si="1324"/>
        <v>0</v>
      </c>
      <c r="M1508" s="11">
        <f t="shared" si="1318"/>
        <v>48</v>
      </c>
      <c r="N1508" s="11">
        <v>1</v>
      </c>
      <c r="O1508" s="21">
        <f t="shared" si="1325"/>
        <v>0.125041534971747</v>
      </c>
      <c r="P1508" s="43">
        <f t="shared" si="1319"/>
        <v>2.6582049359876112E-2</v>
      </c>
      <c r="Q1508" s="11">
        <f t="shared" si="1326"/>
        <v>42</v>
      </c>
      <c r="R1508" s="43">
        <f t="shared" si="1327"/>
        <v>0.90046695963687184</v>
      </c>
      <c r="S1508" s="11">
        <v>6</v>
      </c>
    </row>
    <row r="1509" spans="2:19" x14ac:dyDescent="0.25">
      <c r="B1509" s="16">
        <v>1</v>
      </c>
      <c r="C1509" s="11" t="s">
        <v>15</v>
      </c>
      <c r="D1509" s="132" t="e">
        <f>'61-90 days'!F8</f>
        <v>#N/A</v>
      </c>
      <c r="E1509" s="10" t="e">
        <f t="shared" si="1320"/>
        <v>#N/A</v>
      </c>
      <c r="F1509" s="3">
        <f t="shared" si="1321"/>
        <v>0.27333333333333332</v>
      </c>
      <c r="G1509" s="8">
        <f>EFA!$AD$2</f>
        <v>1.1479621662027979</v>
      </c>
      <c r="H1509" s="24">
        <f>LGD!$D$6</f>
        <v>0.31756987991080204</v>
      </c>
      <c r="I1509" s="10" t="e">
        <f t="shared" si="1322"/>
        <v>#N/A</v>
      </c>
      <c r="J1509" s="41">
        <f t="shared" si="1323"/>
        <v>0.93969748915028861</v>
      </c>
      <c r="K1509" s="10" t="e">
        <f t="shared" si="1324"/>
        <v>#N/A</v>
      </c>
      <c r="M1509" s="11">
        <f t="shared" si="1318"/>
        <v>48</v>
      </c>
      <c r="N1509" s="11">
        <v>1</v>
      </c>
      <c r="O1509" s="21">
        <f t="shared" si="1325"/>
        <v>0.125041534971747</v>
      </c>
      <c r="P1509" s="43">
        <f t="shared" si="1319"/>
        <v>2.6582049359876112E-2</v>
      </c>
      <c r="Q1509" s="11">
        <f t="shared" si="1326"/>
        <v>42</v>
      </c>
      <c r="R1509" s="43">
        <f t="shared" si="1327"/>
        <v>0.90046695963687184</v>
      </c>
      <c r="S1509" s="11">
        <v>6</v>
      </c>
    </row>
    <row r="1510" spans="2:19" x14ac:dyDescent="0.25">
      <c r="B1510" s="16">
        <v>1</v>
      </c>
      <c r="C1510" s="11" t="s">
        <v>16</v>
      </c>
      <c r="D1510" s="132">
        <f>'61-90 days'!G8</f>
        <v>0</v>
      </c>
      <c r="E1510" s="10">
        <f t="shared" si="1320"/>
        <v>0</v>
      </c>
      <c r="F1510" s="3">
        <f t="shared" si="1321"/>
        <v>0.27333333333333332</v>
      </c>
      <c r="G1510" s="8">
        <f>EFA!$AD$2</f>
        <v>1.1479621662027979</v>
      </c>
      <c r="H1510" s="24">
        <f>LGD!$D$7</f>
        <v>0.35327139683478781</v>
      </c>
      <c r="I1510" s="10">
        <f t="shared" si="1322"/>
        <v>0</v>
      </c>
      <c r="J1510" s="41">
        <f t="shared" si="1323"/>
        <v>0.93969748915028861</v>
      </c>
      <c r="K1510" s="10">
        <f t="shared" si="1324"/>
        <v>0</v>
      </c>
      <c r="M1510" s="11">
        <f t="shared" si="1318"/>
        <v>48</v>
      </c>
      <c r="N1510" s="11">
        <v>1</v>
      </c>
      <c r="O1510" s="21">
        <f t="shared" si="1325"/>
        <v>0.125041534971747</v>
      </c>
      <c r="P1510" s="43">
        <f t="shared" si="1319"/>
        <v>2.6582049359876112E-2</v>
      </c>
      <c r="Q1510" s="11">
        <f t="shared" si="1326"/>
        <v>42</v>
      </c>
      <c r="R1510" s="43">
        <f t="shared" si="1327"/>
        <v>0.90046695963687184</v>
      </c>
      <c r="S1510" s="11">
        <v>6</v>
      </c>
    </row>
    <row r="1511" spans="2:19" x14ac:dyDescent="0.25">
      <c r="B1511" s="16">
        <v>1</v>
      </c>
      <c r="C1511" s="11" t="s">
        <v>17</v>
      </c>
      <c r="D1511" s="132">
        <f>'61-90 days'!H8</f>
        <v>0</v>
      </c>
      <c r="E1511" s="10">
        <f t="shared" si="1320"/>
        <v>0</v>
      </c>
      <c r="F1511" s="3">
        <f t="shared" si="1321"/>
        <v>0.27333333333333332</v>
      </c>
      <c r="G1511" s="8">
        <f>EFA!$AD$2</f>
        <v>1.1479621662027979</v>
      </c>
      <c r="H1511" s="24">
        <f>LGD!$D$8</f>
        <v>4.6364209605119888E-2</v>
      </c>
      <c r="I1511" s="10">
        <f t="shared" si="1322"/>
        <v>0</v>
      </c>
      <c r="J1511" s="41">
        <f t="shared" si="1323"/>
        <v>0.93969748915028861</v>
      </c>
      <c r="K1511" s="10">
        <f t="shared" si="1324"/>
        <v>0</v>
      </c>
      <c r="M1511" s="11">
        <f t="shared" si="1318"/>
        <v>48</v>
      </c>
      <c r="N1511" s="11">
        <v>1</v>
      </c>
      <c r="O1511" s="21">
        <f t="shared" si="1325"/>
        <v>0.125041534971747</v>
      </c>
      <c r="P1511" s="43">
        <f t="shared" si="1319"/>
        <v>2.6582049359876112E-2</v>
      </c>
      <c r="Q1511" s="11">
        <f t="shared" si="1326"/>
        <v>42</v>
      </c>
      <c r="R1511" s="43">
        <f t="shared" si="1327"/>
        <v>0.90046695963687184</v>
      </c>
      <c r="S1511" s="11">
        <v>6</v>
      </c>
    </row>
    <row r="1512" spans="2:19" x14ac:dyDescent="0.25">
      <c r="B1512" s="16">
        <v>1</v>
      </c>
      <c r="C1512" s="11" t="s">
        <v>18</v>
      </c>
      <c r="D1512" s="132">
        <f>'61-90 days'!I8</f>
        <v>0</v>
      </c>
      <c r="E1512" s="10">
        <f t="shared" si="1320"/>
        <v>0</v>
      </c>
      <c r="F1512" s="3">
        <f t="shared" si="1321"/>
        <v>0.27333333333333332</v>
      </c>
      <c r="G1512" s="8">
        <f>EFA!$AD$2</f>
        <v>1.1479621662027979</v>
      </c>
      <c r="H1512" s="24">
        <f>LGD!$D$9</f>
        <v>0.5</v>
      </c>
      <c r="I1512" s="10">
        <f t="shared" si="1322"/>
        <v>0</v>
      </c>
      <c r="J1512" s="41">
        <f t="shared" si="1323"/>
        <v>0.93969748915028861</v>
      </c>
      <c r="K1512" s="10">
        <f t="shared" si="1324"/>
        <v>0</v>
      </c>
      <c r="M1512" s="11">
        <f t="shared" si="1318"/>
        <v>48</v>
      </c>
      <c r="N1512" s="11">
        <v>1</v>
      </c>
      <c r="O1512" s="21">
        <f t="shared" si="1325"/>
        <v>0.125041534971747</v>
      </c>
      <c r="P1512" s="43">
        <f t="shared" si="1319"/>
        <v>2.6582049359876112E-2</v>
      </c>
      <c r="Q1512" s="11">
        <f t="shared" si="1326"/>
        <v>42</v>
      </c>
      <c r="R1512" s="43">
        <f t="shared" si="1327"/>
        <v>0.90046695963687184</v>
      </c>
      <c r="S1512" s="11">
        <v>6</v>
      </c>
    </row>
    <row r="1513" spans="2:19" x14ac:dyDescent="0.25">
      <c r="B1513" s="16">
        <v>1</v>
      </c>
      <c r="C1513" s="11" t="s">
        <v>19</v>
      </c>
      <c r="D1513" s="132">
        <f>'61-90 days'!J8</f>
        <v>0</v>
      </c>
      <c r="E1513" s="10">
        <f t="shared" si="1320"/>
        <v>0</v>
      </c>
      <c r="F1513" s="3">
        <f t="shared" si="1321"/>
        <v>0.27333333333333332</v>
      </c>
      <c r="G1513" s="8">
        <f>EFA!$AD$2</f>
        <v>1.1479621662027979</v>
      </c>
      <c r="H1513" s="24">
        <f>LGD!$D$10</f>
        <v>0.4</v>
      </c>
      <c r="I1513" s="10">
        <f t="shared" si="1322"/>
        <v>0</v>
      </c>
      <c r="J1513" s="41">
        <f t="shared" si="1323"/>
        <v>0.93969748915028861</v>
      </c>
      <c r="K1513" s="10">
        <f t="shared" si="1324"/>
        <v>0</v>
      </c>
      <c r="M1513" s="11">
        <f t="shared" si="1318"/>
        <v>48</v>
      </c>
      <c r="N1513" s="11">
        <v>1</v>
      </c>
      <c r="O1513" s="21">
        <f t="shared" si="1325"/>
        <v>0.125041534971747</v>
      </c>
      <c r="P1513" s="43">
        <f t="shared" si="1319"/>
        <v>2.6582049359876112E-2</v>
      </c>
      <c r="Q1513" s="11">
        <f t="shared" si="1326"/>
        <v>42</v>
      </c>
      <c r="R1513" s="43">
        <f t="shared" si="1327"/>
        <v>0.90046695963687184</v>
      </c>
      <c r="S1513" s="11">
        <v>6</v>
      </c>
    </row>
    <row r="1514" spans="2:19" x14ac:dyDescent="0.25">
      <c r="B1514" s="16">
        <v>1</v>
      </c>
      <c r="C1514" s="11" t="s">
        <v>20</v>
      </c>
      <c r="D1514" s="132">
        <f>'61-90 days'!K8</f>
        <v>0</v>
      </c>
      <c r="E1514" s="10">
        <f t="shared" si="1320"/>
        <v>0</v>
      </c>
      <c r="F1514" s="3">
        <f t="shared" si="1321"/>
        <v>0.27333333333333332</v>
      </c>
      <c r="G1514" s="8">
        <f>EFA!$AD$2</f>
        <v>1.1479621662027979</v>
      </c>
      <c r="H1514" s="24">
        <f>LGD!$D$11</f>
        <v>0.6</v>
      </c>
      <c r="I1514" s="10">
        <f t="shared" si="1322"/>
        <v>0</v>
      </c>
      <c r="J1514" s="41">
        <f t="shared" si="1323"/>
        <v>0.93969748915028861</v>
      </c>
      <c r="K1514" s="10">
        <f t="shared" si="1324"/>
        <v>0</v>
      </c>
      <c r="M1514" s="11">
        <f t="shared" si="1318"/>
        <v>48</v>
      </c>
      <c r="N1514" s="11">
        <v>1</v>
      </c>
      <c r="O1514" s="21">
        <f t="shared" si="1325"/>
        <v>0.125041534971747</v>
      </c>
      <c r="P1514" s="43">
        <f t="shared" si="1319"/>
        <v>2.6582049359876112E-2</v>
      </c>
      <c r="Q1514" s="11">
        <f t="shared" si="1326"/>
        <v>42</v>
      </c>
      <c r="R1514" s="43">
        <f t="shared" si="1327"/>
        <v>0.90046695963687184</v>
      </c>
      <c r="S1514" s="11">
        <v>6</v>
      </c>
    </row>
    <row r="1516" spans="2:19" x14ac:dyDescent="0.25">
      <c r="B1516" t="s">
        <v>68</v>
      </c>
      <c r="C1516" s="40" t="s">
        <v>9</v>
      </c>
      <c r="D1516" s="40">
        <v>4</v>
      </c>
      <c r="E1516" s="44" t="s">
        <v>26</v>
      </c>
      <c r="F1516" s="44" t="s">
        <v>39</v>
      </c>
      <c r="G1516" s="44" t="s">
        <v>27</v>
      </c>
      <c r="H1516" s="44" t="s">
        <v>28</v>
      </c>
      <c r="I1516" s="44" t="s">
        <v>29</v>
      </c>
      <c r="J1516" s="44" t="s">
        <v>30</v>
      </c>
      <c r="K1516" s="42" t="s">
        <v>31</v>
      </c>
      <c r="M1516" s="42" t="s">
        <v>32</v>
      </c>
      <c r="N1516" s="42" t="s">
        <v>33</v>
      </c>
      <c r="O1516" s="42" t="s">
        <v>34</v>
      </c>
      <c r="P1516" s="42" t="s">
        <v>35</v>
      </c>
      <c r="Q1516" s="42" t="s">
        <v>36</v>
      </c>
      <c r="R1516" s="42" t="s">
        <v>37</v>
      </c>
      <c r="S1516" s="42" t="s">
        <v>38</v>
      </c>
    </row>
    <row r="1517" spans="2:19" x14ac:dyDescent="0.25">
      <c r="B1517" s="16">
        <v>2</v>
      </c>
      <c r="C1517" s="11" t="s">
        <v>12</v>
      </c>
      <c r="D1517" s="10"/>
      <c r="E1517" s="10">
        <f>D1506*R1517</f>
        <v>0</v>
      </c>
      <c r="F1517" s="3">
        <f>$E$5-$D$5</f>
        <v>4.5726986619304077E-2</v>
      </c>
      <c r="G1517" s="8">
        <f>EFA!$AD$2</f>
        <v>1.1479621662027979</v>
      </c>
      <c r="H1517" s="24">
        <f>LGD!$D$3</f>
        <v>0</v>
      </c>
      <c r="I1517" s="10">
        <f>E1517*F1517*G1517*H1517</f>
        <v>0</v>
      </c>
      <c r="J1517" s="41">
        <f>1/((1+($O$16/12))^(M1517-Q1517))</f>
        <v>0.82978236227803737</v>
      </c>
      <c r="K1517" s="10">
        <f>I1517*J1517</f>
        <v>0</v>
      </c>
      <c r="M1517" s="11">
        <f>$D$116*$O$12</f>
        <v>48</v>
      </c>
      <c r="N1517" s="11">
        <v>1</v>
      </c>
      <c r="O1517" s="21">
        <f>$O$16</f>
        <v>0.125041534971747</v>
      </c>
      <c r="P1517" s="43">
        <f t="shared" ref="P1517:P1525" si="1328">PMT(O1517/12,M1517,-N1517,0,0)</f>
        <v>2.6582049359876112E-2</v>
      </c>
      <c r="Q1517" s="11">
        <f>M1517-S1517</f>
        <v>30</v>
      </c>
      <c r="R1517" s="43">
        <f>PV(O1517/12,Q1517,-P1517,0,0)</f>
        <v>0.68182921380456241</v>
      </c>
      <c r="S1517" s="11">
        <f>12+6</f>
        <v>18</v>
      </c>
    </row>
    <row r="1518" spans="2:19" x14ac:dyDescent="0.25">
      <c r="B1518" s="16">
        <v>2</v>
      </c>
      <c r="C1518" s="11" t="s">
        <v>13</v>
      </c>
      <c r="D1518" s="10"/>
      <c r="E1518" s="10">
        <f t="shared" ref="E1518:E1525" si="1329">D1507*R1518</f>
        <v>0</v>
      </c>
      <c r="F1518" s="3">
        <f t="shared" ref="F1518:F1525" si="1330">$E$5-$D$5</f>
        <v>4.5726986619304077E-2</v>
      </c>
      <c r="G1518" s="8">
        <f>EFA!$AD$2</f>
        <v>1.1479621662027979</v>
      </c>
      <c r="H1518" s="24">
        <f>LGD!$D$4</f>
        <v>0.6</v>
      </c>
      <c r="I1518" s="10">
        <f t="shared" ref="I1518:I1525" si="1331">E1518*F1518*G1518*H1518</f>
        <v>0</v>
      </c>
      <c r="J1518" s="41">
        <f t="shared" ref="J1518:J1525" si="1332">1/((1+($O$16/12))^(M1518-Q1518))</f>
        <v>0.82978236227803737</v>
      </c>
      <c r="K1518" s="10">
        <f t="shared" ref="K1518:K1525" si="1333">I1518*J1518</f>
        <v>0</v>
      </c>
      <c r="M1518" s="11">
        <f t="shared" ref="M1518:M1525" si="1334">$D$105*$O$12</f>
        <v>48</v>
      </c>
      <c r="N1518" s="11">
        <v>1</v>
      </c>
      <c r="O1518" s="21">
        <f t="shared" ref="O1518:O1525" si="1335">$O$16</f>
        <v>0.125041534971747</v>
      </c>
      <c r="P1518" s="43">
        <f t="shared" si="1328"/>
        <v>2.6582049359876112E-2</v>
      </c>
      <c r="Q1518" s="11">
        <f t="shared" ref="Q1518:Q1525" si="1336">M1518-S1518</f>
        <v>30</v>
      </c>
      <c r="R1518" s="43">
        <f t="shared" ref="R1518:R1525" si="1337">PV(O1518/12,Q1518,-P1518,0,0)</f>
        <v>0.68182921380456241</v>
      </c>
      <c r="S1518" s="11">
        <f t="shared" ref="S1518:S1525" si="1338">12+6</f>
        <v>18</v>
      </c>
    </row>
    <row r="1519" spans="2:19" x14ac:dyDescent="0.25">
      <c r="B1519" s="16">
        <v>2</v>
      </c>
      <c r="C1519" s="11" t="s">
        <v>14</v>
      </c>
      <c r="D1519" s="10"/>
      <c r="E1519" s="10">
        <f t="shared" si="1329"/>
        <v>0</v>
      </c>
      <c r="F1519" s="3">
        <f t="shared" si="1330"/>
        <v>4.5726986619304077E-2</v>
      </c>
      <c r="G1519" s="8">
        <f>EFA!$AD$2</f>
        <v>1.1479621662027979</v>
      </c>
      <c r="H1519" s="24">
        <f>LGD!$D$5</f>
        <v>0.10763423667737435</v>
      </c>
      <c r="I1519" s="10">
        <f t="shared" si="1331"/>
        <v>0</v>
      </c>
      <c r="J1519" s="41">
        <f t="shared" si="1332"/>
        <v>0.82978236227803737</v>
      </c>
      <c r="K1519" s="10">
        <f t="shared" si="1333"/>
        <v>0</v>
      </c>
      <c r="M1519" s="11">
        <f t="shared" si="1334"/>
        <v>48</v>
      </c>
      <c r="N1519" s="11">
        <v>1</v>
      </c>
      <c r="O1519" s="21">
        <f t="shared" si="1335"/>
        <v>0.125041534971747</v>
      </c>
      <c r="P1519" s="43">
        <f t="shared" si="1328"/>
        <v>2.6582049359876112E-2</v>
      </c>
      <c r="Q1519" s="11">
        <f t="shared" si="1336"/>
        <v>30</v>
      </c>
      <c r="R1519" s="43">
        <f t="shared" si="1337"/>
        <v>0.68182921380456241</v>
      </c>
      <c r="S1519" s="11">
        <f t="shared" si="1338"/>
        <v>18</v>
      </c>
    </row>
    <row r="1520" spans="2:19" x14ac:dyDescent="0.25">
      <c r="B1520" s="16">
        <v>2</v>
      </c>
      <c r="C1520" s="11" t="s">
        <v>15</v>
      </c>
      <c r="D1520" s="10"/>
      <c r="E1520" s="10" t="e">
        <f t="shared" si="1329"/>
        <v>#N/A</v>
      </c>
      <c r="F1520" s="3">
        <f t="shared" si="1330"/>
        <v>4.5726986619304077E-2</v>
      </c>
      <c r="G1520" s="8">
        <f>EFA!$AD$2</f>
        <v>1.1479621662027979</v>
      </c>
      <c r="H1520" s="24">
        <f>LGD!$D$6</f>
        <v>0.31756987991080204</v>
      </c>
      <c r="I1520" s="10" t="e">
        <f t="shared" si="1331"/>
        <v>#N/A</v>
      </c>
      <c r="J1520" s="41">
        <f t="shared" si="1332"/>
        <v>0.82978236227803737</v>
      </c>
      <c r="K1520" s="10" t="e">
        <f t="shared" si="1333"/>
        <v>#N/A</v>
      </c>
      <c r="M1520" s="11">
        <f t="shared" si="1334"/>
        <v>48</v>
      </c>
      <c r="N1520" s="11">
        <v>1</v>
      </c>
      <c r="O1520" s="21">
        <f t="shared" si="1335"/>
        <v>0.125041534971747</v>
      </c>
      <c r="P1520" s="43">
        <f t="shared" si="1328"/>
        <v>2.6582049359876112E-2</v>
      </c>
      <c r="Q1520" s="11">
        <f t="shared" si="1336"/>
        <v>30</v>
      </c>
      <c r="R1520" s="43">
        <f t="shared" si="1337"/>
        <v>0.68182921380456241</v>
      </c>
      <c r="S1520" s="11">
        <f t="shared" si="1338"/>
        <v>18</v>
      </c>
    </row>
    <row r="1521" spans="2:19" x14ac:dyDescent="0.25">
      <c r="B1521" s="16">
        <v>2</v>
      </c>
      <c r="C1521" s="11" t="s">
        <v>16</v>
      </c>
      <c r="D1521" s="10"/>
      <c r="E1521" s="10">
        <f t="shared" si="1329"/>
        <v>0</v>
      </c>
      <c r="F1521" s="3">
        <f t="shared" si="1330"/>
        <v>4.5726986619304077E-2</v>
      </c>
      <c r="G1521" s="8">
        <f>EFA!$AD$2</f>
        <v>1.1479621662027979</v>
      </c>
      <c r="H1521" s="24">
        <f>LGD!$D$7</f>
        <v>0.35327139683478781</v>
      </c>
      <c r="I1521" s="10">
        <f t="shared" si="1331"/>
        <v>0</v>
      </c>
      <c r="J1521" s="41">
        <f t="shared" si="1332"/>
        <v>0.82978236227803737</v>
      </c>
      <c r="K1521" s="10">
        <f t="shared" si="1333"/>
        <v>0</v>
      </c>
      <c r="M1521" s="11">
        <f t="shared" si="1334"/>
        <v>48</v>
      </c>
      <c r="N1521" s="11">
        <v>1</v>
      </c>
      <c r="O1521" s="21">
        <f t="shared" si="1335"/>
        <v>0.125041534971747</v>
      </c>
      <c r="P1521" s="43">
        <f t="shared" si="1328"/>
        <v>2.6582049359876112E-2</v>
      </c>
      <c r="Q1521" s="11">
        <f t="shared" si="1336"/>
        <v>30</v>
      </c>
      <c r="R1521" s="43">
        <f t="shared" si="1337"/>
        <v>0.68182921380456241</v>
      </c>
      <c r="S1521" s="11">
        <f t="shared" si="1338"/>
        <v>18</v>
      </c>
    </row>
    <row r="1522" spans="2:19" x14ac:dyDescent="0.25">
      <c r="B1522" s="16">
        <v>2</v>
      </c>
      <c r="C1522" s="11" t="s">
        <v>17</v>
      </c>
      <c r="D1522" s="10"/>
      <c r="E1522" s="10">
        <f t="shared" si="1329"/>
        <v>0</v>
      </c>
      <c r="F1522" s="3">
        <f t="shared" si="1330"/>
        <v>4.5726986619304077E-2</v>
      </c>
      <c r="G1522" s="8">
        <f>EFA!$AD$2</f>
        <v>1.1479621662027979</v>
      </c>
      <c r="H1522" s="24">
        <f>LGD!$D$8</f>
        <v>4.6364209605119888E-2</v>
      </c>
      <c r="I1522" s="10">
        <f t="shared" si="1331"/>
        <v>0</v>
      </c>
      <c r="J1522" s="41">
        <f t="shared" si="1332"/>
        <v>0.82978236227803737</v>
      </c>
      <c r="K1522" s="10">
        <f t="shared" si="1333"/>
        <v>0</v>
      </c>
      <c r="M1522" s="11">
        <f t="shared" si="1334"/>
        <v>48</v>
      </c>
      <c r="N1522" s="11">
        <v>1</v>
      </c>
      <c r="O1522" s="21">
        <f t="shared" si="1335"/>
        <v>0.125041534971747</v>
      </c>
      <c r="P1522" s="43">
        <f t="shared" si="1328"/>
        <v>2.6582049359876112E-2</v>
      </c>
      <c r="Q1522" s="11">
        <f t="shared" si="1336"/>
        <v>30</v>
      </c>
      <c r="R1522" s="43">
        <f t="shared" si="1337"/>
        <v>0.68182921380456241</v>
      </c>
      <c r="S1522" s="11">
        <f t="shared" si="1338"/>
        <v>18</v>
      </c>
    </row>
    <row r="1523" spans="2:19" x14ac:dyDescent="0.25">
      <c r="B1523" s="16">
        <v>2</v>
      </c>
      <c r="C1523" s="11" t="s">
        <v>18</v>
      </c>
      <c r="D1523" s="10"/>
      <c r="E1523" s="10">
        <f t="shared" si="1329"/>
        <v>0</v>
      </c>
      <c r="F1523" s="3">
        <f t="shared" si="1330"/>
        <v>4.5726986619304077E-2</v>
      </c>
      <c r="G1523" s="8">
        <f>EFA!$AD$2</f>
        <v>1.1479621662027979</v>
      </c>
      <c r="H1523" s="24">
        <f>LGD!$D$9</f>
        <v>0.5</v>
      </c>
      <c r="I1523" s="10">
        <f t="shared" si="1331"/>
        <v>0</v>
      </c>
      <c r="J1523" s="41">
        <f t="shared" si="1332"/>
        <v>0.82978236227803737</v>
      </c>
      <c r="K1523" s="10">
        <f t="shared" si="1333"/>
        <v>0</v>
      </c>
      <c r="M1523" s="11">
        <f t="shared" si="1334"/>
        <v>48</v>
      </c>
      <c r="N1523" s="11">
        <v>1</v>
      </c>
      <c r="O1523" s="21">
        <f t="shared" si="1335"/>
        <v>0.125041534971747</v>
      </c>
      <c r="P1523" s="43">
        <f t="shared" si="1328"/>
        <v>2.6582049359876112E-2</v>
      </c>
      <c r="Q1523" s="11">
        <f t="shared" si="1336"/>
        <v>30</v>
      </c>
      <c r="R1523" s="43">
        <f t="shared" si="1337"/>
        <v>0.68182921380456241</v>
      </c>
      <c r="S1523" s="11">
        <f t="shared" si="1338"/>
        <v>18</v>
      </c>
    </row>
    <row r="1524" spans="2:19" x14ac:dyDescent="0.25">
      <c r="B1524" s="16">
        <v>2</v>
      </c>
      <c r="C1524" s="11" t="s">
        <v>19</v>
      </c>
      <c r="D1524" s="10"/>
      <c r="E1524" s="10">
        <f t="shared" si="1329"/>
        <v>0</v>
      </c>
      <c r="F1524" s="3">
        <f t="shared" si="1330"/>
        <v>4.5726986619304077E-2</v>
      </c>
      <c r="G1524" s="8">
        <f>EFA!$AD$2</f>
        <v>1.1479621662027979</v>
      </c>
      <c r="H1524" s="24">
        <f>LGD!$D$10</f>
        <v>0.4</v>
      </c>
      <c r="I1524" s="10">
        <f t="shared" si="1331"/>
        <v>0</v>
      </c>
      <c r="J1524" s="41">
        <f t="shared" si="1332"/>
        <v>0.82978236227803737</v>
      </c>
      <c r="K1524" s="10">
        <f t="shared" si="1333"/>
        <v>0</v>
      </c>
      <c r="M1524" s="11">
        <f t="shared" si="1334"/>
        <v>48</v>
      </c>
      <c r="N1524" s="11">
        <v>1</v>
      </c>
      <c r="O1524" s="21">
        <f t="shared" si="1335"/>
        <v>0.125041534971747</v>
      </c>
      <c r="P1524" s="43">
        <f t="shared" si="1328"/>
        <v>2.6582049359876112E-2</v>
      </c>
      <c r="Q1524" s="11">
        <f t="shared" si="1336"/>
        <v>30</v>
      </c>
      <c r="R1524" s="43">
        <f t="shared" si="1337"/>
        <v>0.68182921380456241</v>
      </c>
      <c r="S1524" s="11">
        <f t="shared" si="1338"/>
        <v>18</v>
      </c>
    </row>
    <row r="1525" spans="2:19" x14ac:dyDescent="0.25">
      <c r="B1525" s="16">
        <v>2</v>
      </c>
      <c r="C1525" s="11" t="s">
        <v>20</v>
      </c>
      <c r="D1525" s="10"/>
      <c r="E1525" s="10">
        <f t="shared" si="1329"/>
        <v>0</v>
      </c>
      <c r="F1525" s="3">
        <f t="shared" si="1330"/>
        <v>4.5726986619304077E-2</v>
      </c>
      <c r="G1525" s="8">
        <f>EFA!$AD$2</f>
        <v>1.1479621662027979</v>
      </c>
      <c r="H1525" s="24">
        <f>LGD!$D$11</f>
        <v>0.6</v>
      </c>
      <c r="I1525" s="10">
        <f t="shared" si="1331"/>
        <v>0</v>
      </c>
      <c r="J1525" s="41">
        <f t="shared" si="1332"/>
        <v>0.82978236227803737</v>
      </c>
      <c r="K1525" s="10">
        <f t="shared" si="1333"/>
        <v>0</v>
      </c>
      <c r="M1525" s="11">
        <f t="shared" si="1334"/>
        <v>48</v>
      </c>
      <c r="N1525" s="11">
        <v>1</v>
      </c>
      <c r="O1525" s="21">
        <f t="shared" si="1335"/>
        <v>0.125041534971747</v>
      </c>
      <c r="P1525" s="43">
        <f t="shared" si="1328"/>
        <v>2.6582049359876112E-2</v>
      </c>
      <c r="Q1525" s="11">
        <f t="shared" si="1336"/>
        <v>30</v>
      </c>
      <c r="R1525" s="43">
        <f t="shared" si="1337"/>
        <v>0.68182921380456241</v>
      </c>
      <c r="S1525" s="11">
        <f t="shared" si="1338"/>
        <v>18</v>
      </c>
    </row>
    <row r="1527" spans="2:19" x14ac:dyDescent="0.25">
      <c r="B1527" t="s">
        <v>68</v>
      </c>
      <c r="C1527" s="40" t="s">
        <v>9</v>
      </c>
      <c r="D1527" s="40">
        <v>4</v>
      </c>
      <c r="E1527" s="44" t="s">
        <v>26</v>
      </c>
      <c r="F1527" s="44" t="s">
        <v>39</v>
      </c>
      <c r="G1527" s="44" t="s">
        <v>27</v>
      </c>
      <c r="H1527" s="44" t="s">
        <v>28</v>
      </c>
      <c r="I1527" s="44" t="s">
        <v>29</v>
      </c>
      <c r="J1527" s="44" t="s">
        <v>30</v>
      </c>
      <c r="K1527" s="42" t="s">
        <v>31</v>
      </c>
      <c r="M1527" s="42" t="s">
        <v>32</v>
      </c>
      <c r="N1527" s="42" t="s">
        <v>33</v>
      </c>
      <c r="O1527" s="42" t="s">
        <v>34</v>
      </c>
      <c r="P1527" s="42" t="s">
        <v>35</v>
      </c>
      <c r="Q1527" s="42" t="s">
        <v>36</v>
      </c>
      <c r="R1527" s="42" t="s">
        <v>37</v>
      </c>
      <c r="S1527" s="42" t="s">
        <v>38</v>
      </c>
    </row>
    <row r="1528" spans="2:19" x14ac:dyDescent="0.25">
      <c r="B1528" s="16">
        <v>3</v>
      </c>
      <c r="C1528" s="11" t="s">
        <v>12</v>
      </c>
      <c r="D1528" s="10"/>
      <c r="E1528" s="10">
        <f>D1506*R1528</f>
        <v>0</v>
      </c>
      <c r="F1528" s="3">
        <f>$F$5-$E$5</f>
        <v>1.5066704570918799E-2</v>
      </c>
      <c r="G1528" s="8">
        <f>EFA!$AD$2</f>
        <v>1.1479621662027979</v>
      </c>
      <c r="H1528" s="24">
        <f>LGD!$D$3</f>
        <v>0</v>
      </c>
      <c r="I1528" s="10">
        <f>E1528*F1528*G1528*H1528</f>
        <v>0</v>
      </c>
      <c r="J1528" s="41">
        <f>1/((1+($O$16/12))^(M1528-Q1528))</f>
        <v>0.73272385708971499</v>
      </c>
      <c r="K1528" s="10">
        <f>I1528*J1528</f>
        <v>0</v>
      </c>
      <c r="M1528" s="11">
        <f t="shared" ref="M1528:M1536" si="1339">$D$127*$O$12</f>
        <v>48</v>
      </c>
      <c r="N1528" s="11">
        <v>1</v>
      </c>
      <c r="O1528" s="21">
        <f>$O$16</f>
        <v>0.125041534971747</v>
      </c>
      <c r="P1528" s="43">
        <f t="shared" ref="P1528:P1536" si="1340">PMT(O1528/12,M1528,-N1528,0,0)</f>
        <v>2.6582049359876112E-2</v>
      </c>
      <c r="Q1528" s="11">
        <f>M1528-S1528</f>
        <v>18</v>
      </c>
      <c r="R1528" s="43">
        <f>PV(O1528/12,Q1528,-P1528,0,0)</f>
        <v>0.43423014429908402</v>
      </c>
      <c r="S1528" s="11">
        <f>12+12+6</f>
        <v>30</v>
      </c>
    </row>
    <row r="1529" spans="2:19" x14ac:dyDescent="0.25">
      <c r="B1529" s="16">
        <v>3</v>
      </c>
      <c r="C1529" s="11" t="s">
        <v>13</v>
      </c>
      <c r="D1529" s="10"/>
      <c r="E1529" s="10">
        <f t="shared" ref="E1529:E1536" si="1341">D1507*R1529</f>
        <v>0</v>
      </c>
      <c r="F1529" s="3">
        <f t="shared" ref="F1529:F1536" si="1342">$F$5-$E$5</f>
        <v>1.5066704570918799E-2</v>
      </c>
      <c r="G1529" s="8">
        <f>EFA!$AD$2</f>
        <v>1.1479621662027979</v>
      </c>
      <c r="H1529" s="24">
        <f>LGD!$D$4</f>
        <v>0.6</v>
      </c>
      <c r="I1529" s="10">
        <f t="shared" ref="I1529:I1536" si="1343">E1529*F1529*G1529*H1529</f>
        <v>0</v>
      </c>
      <c r="J1529" s="41">
        <f t="shared" ref="J1529:J1536" si="1344">1/((1+($O$16/12))^(M1529-Q1529))</f>
        <v>0.73272385708971499</v>
      </c>
      <c r="K1529" s="10">
        <f t="shared" ref="K1529:K1536" si="1345">I1529*J1529</f>
        <v>0</v>
      </c>
      <c r="M1529" s="11">
        <f t="shared" si="1339"/>
        <v>48</v>
      </c>
      <c r="N1529" s="11">
        <v>1</v>
      </c>
      <c r="O1529" s="21">
        <f t="shared" ref="O1529:O1536" si="1346">$O$16</f>
        <v>0.125041534971747</v>
      </c>
      <c r="P1529" s="43">
        <f t="shared" si="1340"/>
        <v>2.6582049359876112E-2</v>
      </c>
      <c r="Q1529" s="11">
        <f t="shared" ref="Q1529:Q1536" si="1347">M1529-S1529</f>
        <v>18</v>
      </c>
      <c r="R1529" s="43">
        <f t="shared" ref="R1529:R1536" si="1348">PV(O1529/12,Q1529,-P1529,0,0)</f>
        <v>0.43423014429908402</v>
      </c>
      <c r="S1529" s="11">
        <f t="shared" ref="S1529:S1536" si="1349">12+12+6</f>
        <v>30</v>
      </c>
    </row>
    <row r="1530" spans="2:19" x14ac:dyDescent="0.25">
      <c r="B1530" s="16">
        <v>3</v>
      </c>
      <c r="C1530" s="11" t="s">
        <v>14</v>
      </c>
      <c r="D1530" s="10"/>
      <c r="E1530" s="10">
        <f t="shared" si="1341"/>
        <v>0</v>
      </c>
      <c r="F1530" s="3">
        <f t="shared" si="1342"/>
        <v>1.5066704570918799E-2</v>
      </c>
      <c r="G1530" s="8">
        <f>EFA!$AD$2</f>
        <v>1.1479621662027979</v>
      </c>
      <c r="H1530" s="24">
        <f>LGD!$D$5</f>
        <v>0.10763423667737435</v>
      </c>
      <c r="I1530" s="10">
        <f t="shared" si="1343"/>
        <v>0</v>
      </c>
      <c r="J1530" s="41">
        <f t="shared" si="1344"/>
        <v>0.73272385708971499</v>
      </c>
      <c r="K1530" s="10">
        <f t="shared" si="1345"/>
        <v>0</v>
      </c>
      <c r="M1530" s="11">
        <f t="shared" si="1339"/>
        <v>48</v>
      </c>
      <c r="N1530" s="11">
        <v>1</v>
      </c>
      <c r="O1530" s="21">
        <f t="shared" si="1346"/>
        <v>0.125041534971747</v>
      </c>
      <c r="P1530" s="43">
        <f t="shared" si="1340"/>
        <v>2.6582049359876112E-2</v>
      </c>
      <c r="Q1530" s="11">
        <f t="shared" si="1347"/>
        <v>18</v>
      </c>
      <c r="R1530" s="43">
        <f t="shared" si="1348"/>
        <v>0.43423014429908402</v>
      </c>
      <c r="S1530" s="11">
        <f t="shared" si="1349"/>
        <v>30</v>
      </c>
    </row>
    <row r="1531" spans="2:19" x14ac:dyDescent="0.25">
      <c r="B1531" s="16">
        <v>3</v>
      </c>
      <c r="C1531" s="11" t="s">
        <v>15</v>
      </c>
      <c r="D1531" s="10"/>
      <c r="E1531" s="10" t="e">
        <f t="shared" si="1341"/>
        <v>#N/A</v>
      </c>
      <c r="F1531" s="3">
        <f t="shared" si="1342"/>
        <v>1.5066704570918799E-2</v>
      </c>
      <c r="G1531" s="8">
        <f>EFA!$AD$2</f>
        <v>1.1479621662027979</v>
      </c>
      <c r="H1531" s="24">
        <f>LGD!$D$6</f>
        <v>0.31756987991080204</v>
      </c>
      <c r="I1531" s="10" t="e">
        <f t="shared" si="1343"/>
        <v>#N/A</v>
      </c>
      <c r="J1531" s="41">
        <f t="shared" si="1344"/>
        <v>0.73272385708971499</v>
      </c>
      <c r="K1531" s="10" t="e">
        <f t="shared" si="1345"/>
        <v>#N/A</v>
      </c>
      <c r="M1531" s="11">
        <f t="shared" si="1339"/>
        <v>48</v>
      </c>
      <c r="N1531" s="11">
        <v>1</v>
      </c>
      <c r="O1531" s="21">
        <f t="shared" si="1346"/>
        <v>0.125041534971747</v>
      </c>
      <c r="P1531" s="43">
        <f t="shared" si="1340"/>
        <v>2.6582049359876112E-2</v>
      </c>
      <c r="Q1531" s="11">
        <f t="shared" si="1347"/>
        <v>18</v>
      </c>
      <c r="R1531" s="43">
        <f t="shared" si="1348"/>
        <v>0.43423014429908402</v>
      </c>
      <c r="S1531" s="11">
        <f t="shared" si="1349"/>
        <v>30</v>
      </c>
    </row>
    <row r="1532" spans="2:19" x14ac:dyDescent="0.25">
      <c r="B1532" s="16">
        <v>3</v>
      </c>
      <c r="C1532" s="11" t="s">
        <v>16</v>
      </c>
      <c r="D1532" s="10"/>
      <c r="E1532" s="10">
        <f t="shared" si="1341"/>
        <v>0</v>
      </c>
      <c r="F1532" s="3">
        <f t="shared" si="1342"/>
        <v>1.5066704570918799E-2</v>
      </c>
      <c r="G1532" s="8">
        <f>EFA!$AD$2</f>
        <v>1.1479621662027979</v>
      </c>
      <c r="H1532" s="24">
        <f>LGD!$D$7</f>
        <v>0.35327139683478781</v>
      </c>
      <c r="I1532" s="10">
        <f t="shared" si="1343"/>
        <v>0</v>
      </c>
      <c r="J1532" s="41">
        <f t="shared" si="1344"/>
        <v>0.73272385708971499</v>
      </c>
      <c r="K1532" s="10">
        <f t="shared" si="1345"/>
        <v>0</v>
      </c>
      <c r="M1532" s="11">
        <f t="shared" si="1339"/>
        <v>48</v>
      </c>
      <c r="N1532" s="11">
        <v>1</v>
      </c>
      <c r="O1532" s="21">
        <f t="shared" si="1346"/>
        <v>0.125041534971747</v>
      </c>
      <c r="P1532" s="43">
        <f t="shared" si="1340"/>
        <v>2.6582049359876112E-2</v>
      </c>
      <c r="Q1532" s="11">
        <f t="shared" si="1347"/>
        <v>18</v>
      </c>
      <c r="R1532" s="43">
        <f t="shared" si="1348"/>
        <v>0.43423014429908402</v>
      </c>
      <c r="S1532" s="11">
        <f t="shared" si="1349"/>
        <v>30</v>
      </c>
    </row>
    <row r="1533" spans="2:19" x14ac:dyDescent="0.25">
      <c r="B1533" s="16">
        <v>3</v>
      </c>
      <c r="C1533" s="11" t="s">
        <v>17</v>
      </c>
      <c r="D1533" s="10"/>
      <c r="E1533" s="10">
        <f t="shared" si="1341"/>
        <v>0</v>
      </c>
      <c r="F1533" s="3">
        <f t="shared" si="1342"/>
        <v>1.5066704570918799E-2</v>
      </c>
      <c r="G1533" s="8">
        <f>EFA!$AD$2</f>
        <v>1.1479621662027979</v>
      </c>
      <c r="H1533" s="24">
        <f>LGD!$D$8</f>
        <v>4.6364209605119888E-2</v>
      </c>
      <c r="I1533" s="10">
        <f t="shared" si="1343"/>
        <v>0</v>
      </c>
      <c r="J1533" s="41">
        <f t="shared" si="1344"/>
        <v>0.73272385708971499</v>
      </c>
      <c r="K1533" s="10">
        <f t="shared" si="1345"/>
        <v>0</v>
      </c>
      <c r="M1533" s="11">
        <f t="shared" si="1339"/>
        <v>48</v>
      </c>
      <c r="N1533" s="11">
        <v>1</v>
      </c>
      <c r="O1533" s="21">
        <f t="shared" si="1346"/>
        <v>0.125041534971747</v>
      </c>
      <c r="P1533" s="43">
        <f t="shared" si="1340"/>
        <v>2.6582049359876112E-2</v>
      </c>
      <c r="Q1533" s="11">
        <f t="shared" si="1347"/>
        <v>18</v>
      </c>
      <c r="R1533" s="43">
        <f t="shared" si="1348"/>
        <v>0.43423014429908402</v>
      </c>
      <c r="S1533" s="11">
        <f t="shared" si="1349"/>
        <v>30</v>
      </c>
    </row>
    <row r="1534" spans="2:19" x14ac:dyDescent="0.25">
      <c r="B1534" s="16">
        <v>3</v>
      </c>
      <c r="C1534" s="11" t="s">
        <v>18</v>
      </c>
      <c r="D1534" s="10"/>
      <c r="E1534" s="10">
        <f t="shared" si="1341"/>
        <v>0</v>
      </c>
      <c r="F1534" s="3">
        <f t="shared" si="1342"/>
        <v>1.5066704570918799E-2</v>
      </c>
      <c r="G1534" s="8">
        <f>EFA!$AD$2</f>
        <v>1.1479621662027979</v>
      </c>
      <c r="H1534" s="24">
        <f>LGD!$D$9</f>
        <v>0.5</v>
      </c>
      <c r="I1534" s="10">
        <f t="shared" si="1343"/>
        <v>0</v>
      </c>
      <c r="J1534" s="41">
        <f t="shared" si="1344"/>
        <v>0.73272385708971499</v>
      </c>
      <c r="K1534" s="10">
        <f t="shared" si="1345"/>
        <v>0</v>
      </c>
      <c r="M1534" s="11">
        <f t="shared" si="1339"/>
        <v>48</v>
      </c>
      <c r="N1534" s="11">
        <v>1</v>
      </c>
      <c r="O1534" s="21">
        <f t="shared" si="1346"/>
        <v>0.125041534971747</v>
      </c>
      <c r="P1534" s="43">
        <f t="shared" si="1340"/>
        <v>2.6582049359876112E-2</v>
      </c>
      <c r="Q1534" s="11">
        <f t="shared" si="1347"/>
        <v>18</v>
      </c>
      <c r="R1534" s="43">
        <f t="shared" si="1348"/>
        <v>0.43423014429908402</v>
      </c>
      <c r="S1534" s="11">
        <f t="shared" si="1349"/>
        <v>30</v>
      </c>
    </row>
    <row r="1535" spans="2:19" x14ac:dyDescent="0.25">
      <c r="B1535" s="16">
        <v>3</v>
      </c>
      <c r="C1535" s="11" t="s">
        <v>19</v>
      </c>
      <c r="D1535" s="10"/>
      <c r="E1535" s="10">
        <f t="shared" si="1341"/>
        <v>0</v>
      </c>
      <c r="F1535" s="3">
        <f t="shared" si="1342"/>
        <v>1.5066704570918799E-2</v>
      </c>
      <c r="G1535" s="8">
        <f>EFA!$AD$2</f>
        <v>1.1479621662027979</v>
      </c>
      <c r="H1535" s="24">
        <f>LGD!$D$10</f>
        <v>0.4</v>
      </c>
      <c r="I1535" s="10">
        <f t="shared" si="1343"/>
        <v>0</v>
      </c>
      <c r="J1535" s="41">
        <f t="shared" si="1344"/>
        <v>0.73272385708971499</v>
      </c>
      <c r="K1535" s="10">
        <f t="shared" si="1345"/>
        <v>0</v>
      </c>
      <c r="M1535" s="11">
        <f t="shared" si="1339"/>
        <v>48</v>
      </c>
      <c r="N1535" s="11">
        <v>1</v>
      </c>
      <c r="O1535" s="21">
        <f t="shared" si="1346"/>
        <v>0.125041534971747</v>
      </c>
      <c r="P1535" s="43">
        <f t="shared" si="1340"/>
        <v>2.6582049359876112E-2</v>
      </c>
      <c r="Q1535" s="11">
        <f t="shared" si="1347"/>
        <v>18</v>
      </c>
      <c r="R1535" s="43">
        <f t="shared" si="1348"/>
        <v>0.43423014429908402</v>
      </c>
      <c r="S1535" s="11">
        <f t="shared" si="1349"/>
        <v>30</v>
      </c>
    </row>
    <row r="1536" spans="2:19" x14ac:dyDescent="0.25">
      <c r="B1536" s="16">
        <v>3</v>
      </c>
      <c r="C1536" s="11" t="s">
        <v>20</v>
      </c>
      <c r="D1536" s="10"/>
      <c r="E1536" s="10">
        <f t="shared" si="1341"/>
        <v>0</v>
      </c>
      <c r="F1536" s="3">
        <f t="shared" si="1342"/>
        <v>1.5066704570918799E-2</v>
      </c>
      <c r="G1536" s="8">
        <f>EFA!$AD$2</f>
        <v>1.1479621662027979</v>
      </c>
      <c r="H1536" s="24">
        <f>LGD!$D$11</f>
        <v>0.6</v>
      </c>
      <c r="I1536" s="10">
        <f t="shared" si="1343"/>
        <v>0</v>
      </c>
      <c r="J1536" s="41">
        <f t="shared" si="1344"/>
        <v>0.73272385708971499</v>
      </c>
      <c r="K1536" s="10">
        <f t="shared" si="1345"/>
        <v>0</v>
      </c>
      <c r="M1536" s="11">
        <f t="shared" si="1339"/>
        <v>48</v>
      </c>
      <c r="N1536" s="11">
        <v>1</v>
      </c>
      <c r="O1536" s="21">
        <f t="shared" si="1346"/>
        <v>0.125041534971747</v>
      </c>
      <c r="P1536" s="43">
        <f t="shared" si="1340"/>
        <v>2.6582049359876112E-2</v>
      </c>
      <c r="Q1536" s="11">
        <f t="shared" si="1347"/>
        <v>18</v>
      </c>
      <c r="R1536" s="43">
        <f t="shared" si="1348"/>
        <v>0.43423014429908402</v>
      </c>
      <c r="S1536" s="11">
        <f t="shared" si="1349"/>
        <v>30</v>
      </c>
    </row>
    <row r="1538" spans="2:19" x14ac:dyDescent="0.25">
      <c r="B1538" t="s">
        <v>68</v>
      </c>
      <c r="C1538" s="40" t="s">
        <v>9</v>
      </c>
      <c r="D1538" s="40">
        <v>4</v>
      </c>
      <c r="E1538" s="44" t="s">
        <v>26</v>
      </c>
      <c r="F1538" s="44" t="s">
        <v>39</v>
      </c>
      <c r="G1538" s="44" t="s">
        <v>27</v>
      </c>
      <c r="H1538" s="44" t="s">
        <v>28</v>
      </c>
      <c r="I1538" s="44" t="s">
        <v>29</v>
      </c>
      <c r="J1538" s="44" t="s">
        <v>30</v>
      </c>
      <c r="K1538" s="42" t="s">
        <v>31</v>
      </c>
      <c r="M1538" s="42" t="s">
        <v>32</v>
      </c>
      <c r="N1538" s="42" t="s">
        <v>33</v>
      </c>
      <c r="O1538" s="42" t="s">
        <v>34</v>
      </c>
      <c r="P1538" s="42" t="s">
        <v>35</v>
      </c>
      <c r="Q1538" s="42" t="s">
        <v>36</v>
      </c>
      <c r="R1538" s="42" t="s">
        <v>37</v>
      </c>
      <c r="S1538" s="42" t="s">
        <v>38</v>
      </c>
    </row>
    <row r="1539" spans="2:19" x14ac:dyDescent="0.25">
      <c r="B1539" s="16">
        <v>4</v>
      </c>
      <c r="C1539" s="11" t="s">
        <v>12</v>
      </c>
      <c r="D1539" s="10"/>
      <c r="E1539" s="10">
        <f>D1506*R1539</f>
        <v>0</v>
      </c>
      <c r="F1539" s="3">
        <f>$G$5-$F$5</f>
        <v>7.8847376059883456E-3</v>
      </c>
      <c r="G1539" s="8">
        <f>EFA!$AD$2</f>
        <v>1.1479621662027979</v>
      </c>
      <c r="H1539" s="24">
        <f>LGD!$D$3</f>
        <v>0</v>
      </c>
      <c r="I1539" s="10">
        <f>E1539*F1539*G1539*H1539</f>
        <v>0</v>
      </c>
      <c r="J1539" s="41">
        <f>1/((1+($O$16/12))^(M1539-Q1539))</f>
        <v>0.64701815217486369</v>
      </c>
      <c r="K1539" s="10">
        <f>I1539*J1539</f>
        <v>0</v>
      </c>
      <c r="M1539" s="11">
        <f t="shared" ref="M1539:M1547" si="1350">$D$127*$O$12</f>
        <v>48</v>
      </c>
      <c r="N1539" s="11">
        <v>1</v>
      </c>
      <c r="O1539" s="21">
        <f>$O$16</f>
        <v>0.125041534971747</v>
      </c>
      <c r="P1539" s="43">
        <f t="shared" ref="P1539:P1547" si="1351">PMT(O1539/12,M1539,-N1539,0,0)</f>
        <v>2.6582049359876112E-2</v>
      </c>
      <c r="Q1539" s="11">
        <f>M1539-S1539</f>
        <v>6</v>
      </c>
      <c r="R1539" s="43">
        <f>PV(O1539/12,Q1539,-P1539,0,0)</f>
        <v>0.1538334589664479</v>
      </c>
      <c r="S1539" s="11">
        <f>12+12+12+6</f>
        <v>42</v>
      </c>
    </row>
    <row r="1540" spans="2:19" x14ac:dyDescent="0.25">
      <c r="B1540" s="16">
        <v>4</v>
      </c>
      <c r="C1540" s="11" t="s">
        <v>13</v>
      </c>
      <c r="D1540" s="10"/>
      <c r="E1540" s="10">
        <f t="shared" ref="E1540:E1547" si="1352">D1507*R1540</f>
        <v>0</v>
      </c>
      <c r="F1540" s="3">
        <f t="shared" ref="F1540:F1547" si="1353">$G$5-$F$5</f>
        <v>7.8847376059883456E-3</v>
      </c>
      <c r="G1540" s="8">
        <f>EFA!$AD$2</f>
        <v>1.1479621662027979</v>
      </c>
      <c r="H1540" s="24">
        <f>LGD!$D$4</f>
        <v>0.6</v>
      </c>
      <c r="I1540" s="10">
        <f t="shared" ref="I1540:I1547" si="1354">E1540*F1540*G1540*H1540</f>
        <v>0</v>
      </c>
      <c r="J1540" s="41">
        <f t="shared" ref="J1540:J1547" si="1355">1/((1+($O$16/12))^(M1540-Q1540))</f>
        <v>0.64701815217486369</v>
      </c>
      <c r="K1540" s="10">
        <f t="shared" ref="K1540:K1547" si="1356">I1540*J1540</f>
        <v>0</v>
      </c>
      <c r="M1540" s="11">
        <f t="shared" si="1350"/>
        <v>48</v>
      </c>
      <c r="N1540" s="11">
        <v>1</v>
      </c>
      <c r="O1540" s="21">
        <f t="shared" ref="O1540:O1547" si="1357">$O$16</f>
        <v>0.125041534971747</v>
      </c>
      <c r="P1540" s="43">
        <f t="shared" si="1351"/>
        <v>2.6582049359876112E-2</v>
      </c>
      <c r="Q1540" s="11">
        <f t="shared" ref="Q1540:Q1547" si="1358">M1540-S1540</f>
        <v>6</v>
      </c>
      <c r="R1540" s="43">
        <f t="shared" ref="R1540:R1547" si="1359">PV(O1540/12,Q1540,-P1540,0,0)</f>
        <v>0.1538334589664479</v>
      </c>
      <c r="S1540" s="11">
        <f t="shared" ref="S1540:S1547" si="1360">12+12+12+6</f>
        <v>42</v>
      </c>
    </row>
    <row r="1541" spans="2:19" x14ac:dyDescent="0.25">
      <c r="B1541" s="16">
        <v>4</v>
      </c>
      <c r="C1541" s="11" t="s">
        <v>14</v>
      </c>
      <c r="D1541" s="10"/>
      <c r="E1541" s="10">
        <f t="shared" si="1352"/>
        <v>0</v>
      </c>
      <c r="F1541" s="3">
        <f t="shared" si="1353"/>
        <v>7.8847376059883456E-3</v>
      </c>
      <c r="G1541" s="8">
        <f>EFA!$AD$2</f>
        <v>1.1479621662027979</v>
      </c>
      <c r="H1541" s="24">
        <f>LGD!$D$5</f>
        <v>0.10763423667737435</v>
      </c>
      <c r="I1541" s="10">
        <f t="shared" si="1354"/>
        <v>0</v>
      </c>
      <c r="J1541" s="41">
        <f t="shared" si="1355"/>
        <v>0.64701815217486369</v>
      </c>
      <c r="K1541" s="10">
        <f t="shared" si="1356"/>
        <v>0</v>
      </c>
      <c r="M1541" s="11">
        <f t="shared" si="1350"/>
        <v>48</v>
      </c>
      <c r="N1541" s="11">
        <v>1</v>
      </c>
      <c r="O1541" s="21">
        <f t="shared" si="1357"/>
        <v>0.125041534971747</v>
      </c>
      <c r="P1541" s="43">
        <f t="shared" si="1351"/>
        <v>2.6582049359876112E-2</v>
      </c>
      <c r="Q1541" s="11">
        <f t="shared" si="1358"/>
        <v>6</v>
      </c>
      <c r="R1541" s="43">
        <f t="shared" si="1359"/>
        <v>0.1538334589664479</v>
      </c>
      <c r="S1541" s="11">
        <f t="shared" si="1360"/>
        <v>42</v>
      </c>
    </row>
    <row r="1542" spans="2:19" x14ac:dyDescent="0.25">
      <c r="B1542" s="16">
        <v>4</v>
      </c>
      <c r="C1542" s="11" t="s">
        <v>15</v>
      </c>
      <c r="D1542" s="10"/>
      <c r="E1542" s="10" t="e">
        <f t="shared" si="1352"/>
        <v>#N/A</v>
      </c>
      <c r="F1542" s="3">
        <f t="shared" si="1353"/>
        <v>7.8847376059883456E-3</v>
      </c>
      <c r="G1542" s="8">
        <f>EFA!$AD$2</f>
        <v>1.1479621662027979</v>
      </c>
      <c r="H1542" s="24">
        <f>LGD!$D$6</f>
        <v>0.31756987991080204</v>
      </c>
      <c r="I1542" s="10" t="e">
        <f t="shared" si="1354"/>
        <v>#N/A</v>
      </c>
      <c r="J1542" s="41">
        <f t="shared" si="1355"/>
        <v>0.64701815217486369</v>
      </c>
      <c r="K1542" s="10" t="e">
        <f t="shared" si="1356"/>
        <v>#N/A</v>
      </c>
      <c r="M1542" s="11">
        <f t="shared" si="1350"/>
        <v>48</v>
      </c>
      <c r="N1542" s="11">
        <v>1</v>
      </c>
      <c r="O1542" s="21">
        <f t="shared" si="1357"/>
        <v>0.125041534971747</v>
      </c>
      <c r="P1542" s="43">
        <f t="shared" si="1351"/>
        <v>2.6582049359876112E-2</v>
      </c>
      <c r="Q1542" s="11">
        <f t="shared" si="1358"/>
        <v>6</v>
      </c>
      <c r="R1542" s="43">
        <f t="shared" si="1359"/>
        <v>0.1538334589664479</v>
      </c>
      <c r="S1542" s="11">
        <f t="shared" si="1360"/>
        <v>42</v>
      </c>
    </row>
    <row r="1543" spans="2:19" x14ac:dyDescent="0.25">
      <c r="B1543" s="16">
        <v>4</v>
      </c>
      <c r="C1543" s="11" t="s">
        <v>16</v>
      </c>
      <c r="D1543" s="10"/>
      <c r="E1543" s="10">
        <f t="shared" si="1352"/>
        <v>0</v>
      </c>
      <c r="F1543" s="3">
        <f t="shared" si="1353"/>
        <v>7.8847376059883456E-3</v>
      </c>
      <c r="G1543" s="8">
        <f>EFA!$AD$2</f>
        <v>1.1479621662027979</v>
      </c>
      <c r="H1543" s="24">
        <f>LGD!$D$7</f>
        <v>0.35327139683478781</v>
      </c>
      <c r="I1543" s="10">
        <f t="shared" si="1354"/>
        <v>0</v>
      </c>
      <c r="J1543" s="41">
        <f t="shared" si="1355"/>
        <v>0.64701815217486369</v>
      </c>
      <c r="K1543" s="10">
        <f t="shared" si="1356"/>
        <v>0</v>
      </c>
      <c r="M1543" s="11">
        <f t="shared" si="1350"/>
        <v>48</v>
      </c>
      <c r="N1543" s="11">
        <v>1</v>
      </c>
      <c r="O1543" s="21">
        <f t="shared" si="1357"/>
        <v>0.125041534971747</v>
      </c>
      <c r="P1543" s="43">
        <f t="shared" si="1351"/>
        <v>2.6582049359876112E-2</v>
      </c>
      <c r="Q1543" s="11">
        <f t="shared" si="1358"/>
        <v>6</v>
      </c>
      <c r="R1543" s="43">
        <f t="shared" si="1359"/>
        <v>0.1538334589664479</v>
      </c>
      <c r="S1543" s="11">
        <f t="shared" si="1360"/>
        <v>42</v>
      </c>
    </row>
    <row r="1544" spans="2:19" x14ac:dyDescent="0.25">
      <c r="B1544" s="16">
        <v>4</v>
      </c>
      <c r="C1544" s="11" t="s">
        <v>17</v>
      </c>
      <c r="D1544" s="10"/>
      <c r="E1544" s="10">
        <f t="shared" si="1352"/>
        <v>0</v>
      </c>
      <c r="F1544" s="3">
        <f t="shared" si="1353"/>
        <v>7.8847376059883456E-3</v>
      </c>
      <c r="G1544" s="8">
        <f>EFA!$AD$2</f>
        <v>1.1479621662027979</v>
      </c>
      <c r="H1544" s="24">
        <f>LGD!$D$8</f>
        <v>4.6364209605119888E-2</v>
      </c>
      <c r="I1544" s="10">
        <f t="shared" si="1354"/>
        <v>0</v>
      </c>
      <c r="J1544" s="41">
        <f t="shared" si="1355"/>
        <v>0.64701815217486369</v>
      </c>
      <c r="K1544" s="10">
        <f t="shared" si="1356"/>
        <v>0</v>
      </c>
      <c r="M1544" s="11">
        <f t="shared" si="1350"/>
        <v>48</v>
      </c>
      <c r="N1544" s="11">
        <v>1</v>
      </c>
      <c r="O1544" s="21">
        <f t="shared" si="1357"/>
        <v>0.125041534971747</v>
      </c>
      <c r="P1544" s="43">
        <f t="shared" si="1351"/>
        <v>2.6582049359876112E-2</v>
      </c>
      <c r="Q1544" s="11">
        <f t="shared" si="1358"/>
        <v>6</v>
      </c>
      <c r="R1544" s="43">
        <f t="shared" si="1359"/>
        <v>0.1538334589664479</v>
      </c>
      <c r="S1544" s="11">
        <f t="shared" si="1360"/>
        <v>42</v>
      </c>
    </row>
    <row r="1545" spans="2:19" x14ac:dyDescent="0.25">
      <c r="B1545" s="16">
        <v>4</v>
      </c>
      <c r="C1545" s="11" t="s">
        <v>18</v>
      </c>
      <c r="D1545" s="10"/>
      <c r="E1545" s="10">
        <f t="shared" si="1352"/>
        <v>0</v>
      </c>
      <c r="F1545" s="3">
        <f t="shared" si="1353"/>
        <v>7.8847376059883456E-3</v>
      </c>
      <c r="G1545" s="8">
        <f>EFA!$AD$2</f>
        <v>1.1479621662027979</v>
      </c>
      <c r="H1545" s="24">
        <f>LGD!$D$9</f>
        <v>0.5</v>
      </c>
      <c r="I1545" s="10">
        <f t="shared" si="1354"/>
        <v>0</v>
      </c>
      <c r="J1545" s="41">
        <f t="shared" si="1355"/>
        <v>0.64701815217486369</v>
      </c>
      <c r="K1545" s="10">
        <f t="shared" si="1356"/>
        <v>0</v>
      </c>
      <c r="M1545" s="11">
        <f t="shared" si="1350"/>
        <v>48</v>
      </c>
      <c r="N1545" s="11">
        <v>1</v>
      </c>
      <c r="O1545" s="21">
        <f t="shared" si="1357"/>
        <v>0.125041534971747</v>
      </c>
      <c r="P1545" s="43">
        <f t="shared" si="1351"/>
        <v>2.6582049359876112E-2</v>
      </c>
      <c r="Q1545" s="11">
        <f t="shared" si="1358"/>
        <v>6</v>
      </c>
      <c r="R1545" s="43">
        <f t="shared" si="1359"/>
        <v>0.1538334589664479</v>
      </c>
      <c r="S1545" s="11">
        <f t="shared" si="1360"/>
        <v>42</v>
      </c>
    </row>
    <row r="1546" spans="2:19" x14ac:dyDescent="0.25">
      <c r="B1546" s="16">
        <v>4</v>
      </c>
      <c r="C1546" s="11" t="s">
        <v>19</v>
      </c>
      <c r="D1546" s="10"/>
      <c r="E1546" s="10">
        <f t="shared" si="1352"/>
        <v>0</v>
      </c>
      <c r="F1546" s="3">
        <f t="shared" si="1353"/>
        <v>7.8847376059883456E-3</v>
      </c>
      <c r="G1546" s="8">
        <f>EFA!$AD$2</f>
        <v>1.1479621662027979</v>
      </c>
      <c r="H1546" s="24">
        <f>LGD!$D$10</f>
        <v>0.4</v>
      </c>
      <c r="I1546" s="10">
        <f t="shared" si="1354"/>
        <v>0</v>
      </c>
      <c r="J1546" s="41">
        <f t="shared" si="1355"/>
        <v>0.64701815217486369</v>
      </c>
      <c r="K1546" s="10">
        <f t="shared" si="1356"/>
        <v>0</v>
      </c>
      <c r="M1546" s="11">
        <f t="shared" si="1350"/>
        <v>48</v>
      </c>
      <c r="N1546" s="11">
        <v>1</v>
      </c>
      <c r="O1546" s="21">
        <f t="shared" si="1357"/>
        <v>0.125041534971747</v>
      </c>
      <c r="P1546" s="43">
        <f t="shared" si="1351"/>
        <v>2.6582049359876112E-2</v>
      </c>
      <c r="Q1546" s="11">
        <f t="shared" si="1358"/>
        <v>6</v>
      </c>
      <c r="R1546" s="43">
        <f t="shared" si="1359"/>
        <v>0.1538334589664479</v>
      </c>
      <c r="S1546" s="11">
        <f t="shared" si="1360"/>
        <v>42</v>
      </c>
    </row>
    <row r="1547" spans="2:19" x14ac:dyDescent="0.25">
      <c r="B1547" s="16">
        <v>4</v>
      </c>
      <c r="C1547" s="11" t="s">
        <v>20</v>
      </c>
      <c r="D1547" s="10"/>
      <c r="E1547" s="10">
        <f t="shared" si="1352"/>
        <v>0</v>
      </c>
      <c r="F1547" s="3">
        <f t="shared" si="1353"/>
        <v>7.8847376059883456E-3</v>
      </c>
      <c r="G1547" s="8">
        <f>EFA!$AD$2</f>
        <v>1.1479621662027979</v>
      </c>
      <c r="H1547" s="24">
        <f>LGD!$D$11</f>
        <v>0.6</v>
      </c>
      <c r="I1547" s="10">
        <f t="shared" si="1354"/>
        <v>0</v>
      </c>
      <c r="J1547" s="41">
        <f t="shared" si="1355"/>
        <v>0.64701815217486369</v>
      </c>
      <c r="K1547" s="10">
        <f t="shared" si="1356"/>
        <v>0</v>
      </c>
      <c r="M1547" s="11">
        <f t="shared" si="1350"/>
        <v>48</v>
      </c>
      <c r="N1547" s="11">
        <v>1</v>
      </c>
      <c r="O1547" s="21">
        <f t="shared" si="1357"/>
        <v>0.125041534971747</v>
      </c>
      <c r="P1547" s="43">
        <f t="shared" si="1351"/>
        <v>2.6582049359876112E-2</v>
      </c>
      <c r="Q1547" s="11">
        <f t="shared" si="1358"/>
        <v>6</v>
      </c>
      <c r="R1547" s="43">
        <f t="shared" si="1359"/>
        <v>0.1538334589664479</v>
      </c>
      <c r="S1547" s="11">
        <f t="shared" si="1360"/>
        <v>42</v>
      </c>
    </row>
    <row r="1549" spans="2:19" x14ac:dyDescent="0.25">
      <c r="B1549" t="s">
        <v>68</v>
      </c>
      <c r="C1549" s="40" t="s">
        <v>9</v>
      </c>
      <c r="D1549" s="40">
        <v>5</v>
      </c>
      <c r="E1549" s="44" t="s">
        <v>26</v>
      </c>
      <c r="F1549" s="44" t="s">
        <v>39</v>
      </c>
      <c r="G1549" s="44" t="s">
        <v>27</v>
      </c>
      <c r="H1549" s="44" t="s">
        <v>28</v>
      </c>
      <c r="I1549" s="44" t="s">
        <v>29</v>
      </c>
      <c r="J1549" s="44" t="s">
        <v>30</v>
      </c>
      <c r="K1549" s="42" t="s">
        <v>31</v>
      </c>
      <c r="M1549" s="42" t="s">
        <v>32</v>
      </c>
      <c r="N1549" s="42" t="s">
        <v>33</v>
      </c>
      <c r="O1549" s="42" t="s">
        <v>34</v>
      </c>
      <c r="P1549" s="42" t="s">
        <v>35</v>
      </c>
      <c r="Q1549" s="42" t="s">
        <v>36</v>
      </c>
      <c r="R1549" s="42" t="s">
        <v>37</v>
      </c>
      <c r="S1549" s="42" t="s">
        <v>38</v>
      </c>
    </row>
    <row r="1550" spans="2:19" x14ac:dyDescent="0.25">
      <c r="B1550" s="16">
        <v>1</v>
      </c>
      <c r="C1550" s="11" t="s">
        <v>12</v>
      </c>
      <c r="D1550" s="132">
        <f>'61-90 days'!C9</f>
        <v>0</v>
      </c>
      <c r="E1550" s="10">
        <f>D1550*R1550</f>
        <v>0</v>
      </c>
      <c r="F1550" s="3">
        <f>$D$5</f>
        <v>0.27333333333333332</v>
      </c>
      <c r="G1550" s="8">
        <f>EFA!$AD$2</f>
        <v>1.1479621662027979</v>
      </c>
      <c r="H1550" s="24">
        <f>LGD!$D$3</f>
        <v>0</v>
      </c>
      <c r="I1550" s="10">
        <f>E1550*F1550*G1550*H1550</f>
        <v>0</v>
      </c>
      <c r="J1550" s="41">
        <f>1/((1+($O$16/12))^(M1550-Q1550))</f>
        <v>0.93969748915028861</v>
      </c>
      <c r="K1550" s="10">
        <f>I1550*J1550</f>
        <v>0</v>
      </c>
      <c r="M1550" s="11">
        <f t="shared" ref="M1550:M1558" si="1361">$D$149*$O$12</f>
        <v>60</v>
      </c>
      <c r="N1550" s="11">
        <v>1</v>
      </c>
      <c r="O1550" s="21">
        <f>$O$16</f>
        <v>0.125041534971747</v>
      </c>
      <c r="P1550" s="43">
        <f t="shared" ref="P1550:P1558" si="1362">PMT(O1550/12,M1550,-N1550,0,0)</f>
        <v>2.2500050864502123E-2</v>
      </c>
      <c r="Q1550" s="11">
        <f>M1550-S1550</f>
        <v>54</v>
      </c>
      <c r="R1550" s="43">
        <f>PV(O1550/12,Q1550,-P1550,0,0)</f>
        <v>0.92560590876311222</v>
      </c>
      <c r="S1550" s="11">
        <f>6</f>
        <v>6</v>
      </c>
    </row>
    <row r="1551" spans="2:19" x14ac:dyDescent="0.25">
      <c r="B1551" s="16">
        <v>1</v>
      </c>
      <c r="C1551" s="11" t="s">
        <v>13</v>
      </c>
      <c r="D1551" s="132">
        <f>'61-90 days'!D9</f>
        <v>0</v>
      </c>
      <c r="E1551" s="10">
        <f t="shared" ref="E1551:E1558" si="1363">D1551*R1551</f>
        <v>0</v>
      </c>
      <c r="F1551" s="3">
        <f t="shared" ref="F1551:F1558" si="1364">$D$5</f>
        <v>0.27333333333333332</v>
      </c>
      <c r="G1551" s="8">
        <f>EFA!$AD$2</f>
        <v>1.1479621662027979</v>
      </c>
      <c r="H1551" s="24">
        <f>LGD!$D$4</f>
        <v>0.6</v>
      </c>
      <c r="I1551" s="10">
        <f t="shared" ref="I1551:I1558" si="1365">E1551*F1551*G1551*H1551</f>
        <v>0</v>
      </c>
      <c r="J1551" s="41">
        <f t="shared" ref="J1551:J1558" si="1366">1/((1+($O$16/12))^(M1551-Q1551))</f>
        <v>0.93969748915028861</v>
      </c>
      <c r="K1551" s="10">
        <f t="shared" ref="K1551:K1558" si="1367">I1551*J1551</f>
        <v>0</v>
      </c>
      <c r="M1551" s="11">
        <f t="shared" si="1361"/>
        <v>60</v>
      </c>
      <c r="N1551" s="11">
        <v>1</v>
      </c>
      <c r="O1551" s="21">
        <f t="shared" ref="O1551:O1558" si="1368">$O$16</f>
        <v>0.125041534971747</v>
      </c>
      <c r="P1551" s="43">
        <f t="shared" si="1362"/>
        <v>2.2500050864502123E-2</v>
      </c>
      <c r="Q1551" s="11">
        <f t="shared" ref="Q1551:Q1558" si="1369">M1551-S1551</f>
        <v>54</v>
      </c>
      <c r="R1551" s="43">
        <f t="shared" ref="R1551:R1558" si="1370">PV(O1551/12,Q1551,-P1551,0,0)</f>
        <v>0.92560590876311222</v>
      </c>
      <c r="S1551" s="11">
        <f>6</f>
        <v>6</v>
      </c>
    </row>
    <row r="1552" spans="2:19" x14ac:dyDescent="0.25">
      <c r="B1552" s="16">
        <v>1</v>
      </c>
      <c r="C1552" s="11" t="s">
        <v>14</v>
      </c>
      <c r="D1552" s="132">
        <f>'61-90 days'!E9</f>
        <v>0</v>
      </c>
      <c r="E1552" s="10">
        <f t="shared" si="1363"/>
        <v>0</v>
      </c>
      <c r="F1552" s="3">
        <f t="shared" si="1364"/>
        <v>0.27333333333333332</v>
      </c>
      <c r="G1552" s="8">
        <f>EFA!$AD$2</f>
        <v>1.1479621662027979</v>
      </c>
      <c r="H1552" s="24">
        <f>LGD!$D$5</f>
        <v>0.10763423667737435</v>
      </c>
      <c r="I1552" s="10">
        <f t="shared" si="1365"/>
        <v>0</v>
      </c>
      <c r="J1552" s="41">
        <f t="shared" si="1366"/>
        <v>0.93969748915028861</v>
      </c>
      <c r="K1552" s="10">
        <f t="shared" si="1367"/>
        <v>0</v>
      </c>
      <c r="M1552" s="11">
        <f t="shared" si="1361"/>
        <v>60</v>
      </c>
      <c r="N1552" s="11">
        <v>1</v>
      </c>
      <c r="O1552" s="21">
        <f t="shared" si="1368"/>
        <v>0.125041534971747</v>
      </c>
      <c r="P1552" s="43">
        <f t="shared" si="1362"/>
        <v>2.2500050864502123E-2</v>
      </c>
      <c r="Q1552" s="11">
        <f t="shared" si="1369"/>
        <v>54</v>
      </c>
      <c r="R1552" s="43">
        <f t="shared" si="1370"/>
        <v>0.92560590876311222</v>
      </c>
      <c r="S1552" s="11">
        <f>6</f>
        <v>6</v>
      </c>
    </row>
    <row r="1553" spans="2:19" x14ac:dyDescent="0.25">
      <c r="B1553" s="16">
        <v>1</v>
      </c>
      <c r="C1553" s="11" t="s">
        <v>15</v>
      </c>
      <c r="D1553" s="132" t="e">
        <f>'61-90 days'!F9</f>
        <v>#N/A</v>
      </c>
      <c r="E1553" s="10" t="e">
        <f t="shared" si="1363"/>
        <v>#N/A</v>
      </c>
      <c r="F1553" s="3">
        <f t="shared" si="1364"/>
        <v>0.27333333333333332</v>
      </c>
      <c r="G1553" s="8">
        <f>EFA!$AD$2</f>
        <v>1.1479621662027979</v>
      </c>
      <c r="H1553" s="24">
        <f>LGD!$D$6</f>
        <v>0.31756987991080204</v>
      </c>
      <c r="I1553" s="10" t="e">
        <f t="shared" si="1365"/>
        <v>#N/A</v>
      </c>
      <c r="J1553" s="41">
        <f t="shared" si="1366"/>
        <v>0.93969748915028861</v>
      </c>
      <c r="K1553" s="10" t="e">
        <f t="shared" si="1367"/>
        <v>#N/A</v>
      </c>
      <c r="M1553" s="11">
        <f t="shared" si="1361"/>
        <v>60</v>
      </c>
      <c r="N1553" s="11">
        <v>1</v>
      </c>
      <c r="O1553" s="21">
        <f t="shared" si="1368"/>
        <v>0.125041534971747</v>
      </c>
      <c r="P1553" s="43">
        <f t="shared" si="1362"/>
        <v>2.2500050864502123E-2</v>
      </c>
      <c r="Q1553" s="11">
        <f t="shared" si="1369"/>
        <v>54</v>
      </c>
      <c r="R1553" s="43">
        <f t="shared" si="1370"/>
        <v>0.92560590876311222</v>
      </c>
      <c r="S1553" s="11">
        <f>6</f>
        <v>6</v>
      </c>
    </row>
    <row r="1554" spans="2:19" x14ac:dyDescent="0.25">
      <c r="B1554" s="16">
        <v>1</v>
      </c>
      <c r="C1554" s="11" t="s">
        <v>16</v>
      </c>
      <c r="D1554" s="132">
        <f>'61-90 days'!G9</f>
        <v>0</v>
      </c>
      <c r="E1554" s="10">
        <f t="shared" si="1363"/>
        <v>0</v>
      </c>
      <c r="F1554" s="3">
        <f t="shared" si="1364"/>
        <v>0.27333333333333332</v>
      </c>
      <c r="G1554" s="8">
        <f>EFA!$AD$2</f>
        <v>1.1479621662027979</v>
      </c>
      <c r="H1554" s="24">
        <f>LGD!$D$7</f>
        <v>0.35327139683478781</v>
      </c>
      <c r="I1554" s="10">
        <f t="shared" si="1365"/>
        <v>0</v>
      </c>
      <c r="J1554" s="41">
        <f t="shared" si="1366"/>
        <v>0.93969748915028861</v>
      </c>
      <c r="K1554" s="10">
        <f t="shared" si="1367"/>
        <v>0</v>
      </c>
      <c r="M1554" s="11">
        <f t="shared" si="1361"/>
        <v>60</v>
      </c>
      <c r="N1554" s="11">
        <v>1</v>
      </c>
      <c r="O1554" s="21">
        <f t="shared" si="1368"/>
        <v>0.125041534971747</v>
      </c>
      <c r="P1554" s="43">
        <f t="shared" si="1362"/>
        <v>2.2500050864502123E-2</v>
      </c>
      <c r="Q1554" s="11">
        <f t="shared" si="1369"/>
        <v>54</v>
      </c>
      <c r="R1554" s="43">
        <f t="shared" si="1370"/>
        <v>0.92560590876311222</v>
      </c>
      <c r="S1554" s="11">
        <f>6</f>
        <v>6</v>
      </c>
    </row>
    <row r="1555" spans="2:19" x14ac:dyDescent="0.25">
      <c r="B1555" s="16">
        <v>1</v>
      </c>
      <c r="C1555" s="11" t="s">
        <v>17</v>
      </c>
      <c r="D1555" s="132">
        <f>'61-90 days'!H9</f>
        <v>0</v>
      </c>
      <c r="E1555" s="10">
        <f t="shared" si="1363"/>
        <v>0</v>
      </c>
      <c r="F1555" s="3">
        <f t="shared" si="1364"/>
        <v>0.27333333333333332</v>
      </c>
      <c r="G1555" s="8">
        <f>EFA!$AD$2</f>
        <v>1.1479621662027979</v>
      </c>
      <c r="H1555" s="24">
        <f>LGD!$D$8</f>
        <v>4.6364209605119888E-2</v>
      </c>
      <c r="I1555" s="10">
        <f t="shared" si="1365"/>
        <v>0</v>
      </c>
      <c r="J1555" s="41">
        <f t="shared" si="1366"/>
        <v>0.93969748915028861</v>
      </c>
      <c r="K1555" s="10">
        <f t="shared" si="1367"/>
        <v>0</v>
      </c>
      <c r="M1555" s="11">
        <f t="shared" si="1361"/>
        <v>60</v>
      </c>
      <c r="N1555" s="11">
        <v>1</v>
      </c>
      <c r="O1555" s="21">
        <f t="shared" si="1368"/>
        <v>0.125041534971747</v>
      </c>
      <c r="P1555" s="43">
        <f t="shared" si="1362"/>
        <v>2.2500050864502123E-2</v>
      </c>
      <c r="Q1555" s="11">
        <f t="shared" si="1369"/>
        <v>54</v>
      </c>
      <c r="R1555" s="43">
        <f t="shared" si="1370"/>
        <v>0.92560590876311222</v>
      </c>
      <c r="S1555" s="11">
        <f>6</f>
        <v>6</v>
      </c>
    </row>
    <row r="1556" spans="2:19" x14ac:dyDescent="0.25">
      <c r="B1556" s="16">
        <v>1</v>
      </c>
      <c r="C1556" s="11" t="s">
        <v>18</v>
      </c>
      <c r="D1556" s="132">
        <f>'61-90 days'!I9</f>
        <v>0</v>
      </c>
      <c r="E1556" s="10">
        <f t="shared" si="1363"/>
        <v>0</v>
      </c>
      <c r="F1556" s="3">
        <f t="shared" si="1364"/>
        <v>0.27333333333333332</v>
      </c>
      <c r="G1556" s="8">
        <f>EFA!$AD$2</f>
        <v>1.1479621662027979</v>
      </c>
      <c r="H1556" s="24">
        <f>LGD!$D$9</f>
        <v>0.5</v>
      </c>
      <c r="I1556" s="10">
        <f t="shared" si="1365"/>
        <v>0</v>
      </c>
      <c r="J1556" s="41">
        <f t="shared" si="1366"/>
        <v>0.93969748915028861</v>
      </c>
      <c r="K1556" s="10">
        <f t="shared" si="1367"/>
        <v>0</v>
      </c>
      <c r="M1556" s="11">
        <f t="shared" si="1361"/>
        <v>60</v>
      </c>
      <c r="N1556" s="11">
        <v>1</v>
      </c>
      <c r="O1556" s="21">
        <f t="shared" si="1368"/>
        <v>0.125041534971747</v>
      </c>
      <c r="P1556" s="43">
        <f t="shared" si="1362"/>
        <v>2.2500050864502123E-2</v>
      </c>
      <c r="Q1556" s="11">
        <f t="shared" si="1369"/>
        <v>54</v>
      </c>
      <c r="R1556" s="43">
        <f t="shared" si="1370"/>
        <v>0.92560590876311222</v>
      </c>
      <c r="S1556" s="11">
        <f>6</f>
        <v>6</v>
      </c>
    </row>
    <row r="1557" spans="2:19" x14ac:dyDescent="0.25">
      <c r="B1557" s="16">
        <v>1</v>
      </c>
      <c r="C1557" s="11" t="s">
        <v>19</v>
      </c>
      <c r="D1557" s="132">
        <f>'61-90 days'!J9</f>
        <v>0</v>
      </c>
      <c r="E1557" s="10">
        <f t="shared" si="1363"/>
        <v>0</v>
      </c>
      <c r="F1557" s="3">
        <f t="shared" si="1364"/>
        <v>0.27333333333333332</v>
      </c>
      <c r="G1557" s="8">
        <f>EFA!$AD$2</f>
        <v>1.1479621662027979</v>
      </c>
      <c r="H1557" s="24">
        <f>LGD!$D$10</f>
        <v>0.4</v>
      </c>
      <c r="I1557" s="10">
        <f t="shared" si="1365"/>
        <v>0</v>
      </c>
      <c r="J1557" s="41">
        <f t="shared" si="1366"/>
        <v>0.93969748915028861</v>
      </c>
      <c r="K1557" s="10">
        <f t="shared" si="1367"/>
        <v>0</v>
      </c>
      <c r="M1557" s="11">
        <f t="shared" si="1361"/>
        <v>60</v>
      </c>
      <c r="N1557" s="11">
        <v>1</v>
      </c>
      <c r="O1557" s="21">
        <f t="shared" si="1368"/>
        <v>0.125041534971747</v>
      </c>
      <c r="P1557" s="43">
        <f t="shared" si="1362"/>
        <v>2.2500050864502123E-2</v>
      </c>
      <c r="Q1557" s="11">
        <f t="shared" si="1369"/>
        <v>54</v>
      </c>
      <c r="R1557" s="43">
        <f t="shared" si="1370"/>
        <v>0.92560590876311222</v>
      </c>
      <c r="S1557" s="11">
        <f>6</f>
        <v>6</v>
      </c>
    </row>
    <row r="1558" spans="2:19" x14ac:dyDescent="0.25">
      <c r="B1558" s="16">
        <v>1</v>
      </c>
      <c r="C1558" s="11" t="s">
        <v>20</v>
      </c>
      <c r="D1558" s="132">
        <f>'61-90 days'!K9</f>
        <v>0</v>
      </c>
      <c r="E1558" s="10">
        <f t="shared" si="1363"/>
        <v>0</v>
      </c>
      <c r="F1558" s="3">
        <f t="shared" si="1364"/>
        <v>0.27333333333333332</v>
      </c>
      <c r="G1558" s="8">
        <f>EFA!$AD$2</f>
        <v>1.1479621662027979</v>
      </c>
      <c r="H1558" s="24">
        <f>LGD!$D$11</f>
        <v>0.6</v>
      </c>
      <c r="I1558" s="10">
        <f t="shared" si="1365"/>
        <v>0</v>
      </c>
      <c r="J1558" s="41">
        <f t="shared" si="1366"/>
        <v>0.93969748915028861</v>
      </c>
      <c r="K1558" s="10">
        <f t="shared" si="1367"/>
        <v>0</v>
      </c>
      <c r="M1558" s="11">
        <f t="shared" si="1361"/>
        <v>60</v>
      </c>
      <c r="N1558" s="11">
        <v>1</v>
      </c>
      <c r="O1558" s="21">
        <f t="shared" si="1368"/>
        <v>0.125041534971747</v>
      </c>
      <c r="P1558" s="43">
        <f t="shared" si="1362"/>
        <v>2.2500050864502123E-2</v>
      </c>
      <c r="Q1558" s="11">
        <f t="shared" si="1369"/>
        <v>54</v>
      </c>
      <c r="R1558" s="43">
        <f t="shared" si="1370"/>
        <v>0.92560590876311222</v>
      </c>
      <c r="S1558" s="11">
        <f>6</f>
        <v>6</v>
      </c>
    </row>
    <row r="1560" spans="2:19" x14ac:dyDescent="0.25">
      <c r="B1560" t="s">
        <v>68</v>
      </c>
      <c r="C1560" s="40" t="s">
        <v>9</v>
      </c>
      <c r="D1560" s="40">
        <v>5</v>
      </c>
      <c r="E1560" s="44" t="s">
        <v>26</v>
      </c>
      <c r="F1560" s="44" t="s">
        <v>39</v>
      </c>
      <c r="G1560" s="44" t="s">
        <v>27</v>
      </c>
      <c r="H1560" s="44" t="s">
        <v>28</v>
      </c>
      <c r="I1560" s="44" t="s">
        <v>29</v>
      </c>
      <c r="J1560" s="44" t="s">
        <v>30</v>
      </c>
      <c r="K1560" s="42" t="s">
        <v>31</v>
      </c>
      <c r="M1560" s="42" t="s">
        <v>32</v>
      </c>
      <c r="N1560" s="42" t="s">
        <v>33</v>
      </c>
      <c r="O1560" s="42" t="s">
        <v>34</v>
      </c>
      <c r="P1560" s="42" t="s">
        <v>35</v>
      </c>
      <c r="Q1560" s="42" t="s">
        <v>36</v>
      </c>
      <c r="R1560" s="42" t="s">
        <v>37</v>
      </c>
      <c r="S1560" s="42" t="s">
        <v>38</v>
      </c>
    </row>
    <row r="1561" spans="2:19" x14ac:dyDescent="0.25">
      <c r="B1561" s="16">
        <v>2</v>
      </c>
      <c r="C1561" s="11" t="s">
        <v>12</v>
      </c>
      <c r="D1561" s="10"/>
      <c r="E1561" s="10">
        <f>D1550*R1561</f>
        <v>0</v>
      </c>
      <c r="F1561" s="3">
        <f>$E$5-$D$5</f>
        <v>4.5726986619304077E-2</v>
      </c>
      <c r="G1561" s="8">
        <f>EFA!$AD$2</f>
        <v>1.1479621662027979</v>
      </c>
      <c r="H1561" s="24">
        <f>LGD!$D$3</f>
        <v>0</v>
      </c>
      <c r="I1561" s="10">
        <f>E1561*F1561*G1561*H1561</f>
        <v>0</v>
      </c>
      <c r="J1561" s="41">
        <f>1/((1+($O$16/12))^(M1561-Q1561))</f>
        <v>0.82978236227803737</v>
      </c>
      <c r="K1561" s="10">
        <f>I1561*J1561</f>
        <v>0</v>
      </c>
      <c r="M1561" s="11">
        <f t="shared" ref="M1561:M1569" si="1371">$D$160*$O$12</f>
        <v>60</v>
      </c>
      <c r="N1561" s="11">
        <v>1</v>
      </c>
      <c r="O1561" s="21">
        <f>$O$16</f>
        <v>0.125041534971747</v>
      </c>
      <c r="P1561" s="43">
        <f t="shared" ref="P1561:P1569" si="1372">PMT(O1561/12,M1561,-N1561,0,0)</f>
        <v>2.2500050864502123E-2</v>
      </c>
      <c r="Q1561" s="11">
        <f>M1561-S1561</f>
        <v>42</v>
      </c>
      <c r="R1561" s="43">
        <f>PV(O1561/12,Q1561,-P1561,0,0)</f>
        <v>0.76218925483658129</v>
      </c>
      <c r="S1561" s="11">
        <f>12+6</f>
        <v>18</v>
      </c>
    </row>
    <row r="1562" spans="2:19" x14ac:dyDescent="0.25">
      <c r="B1562" s="16">
        <v>2</v>
      </c>
      <c r="C1562" s="11" t="s">
        <v>13</v>
      </c>
      <c r="D1562" s="10"/>
      <c r="E1562" s="10">
        <f t="shared" ref="E1562:E1569" si="1373">D1551*R1562</f>
        <v>0</v>
      </c>
      <c r="F1562" s="3">
        <f t="shared" ref="F1562:F1569" si="1374">$E$5-$D$5</f>
        <v>4.5726986619304077E-2</v>
      </c>
      <c r="G1562" s="8">
        <f>EFA!$AD$2</f>
        <v>1.1479621662027979</v>
      </c>
      <c r="H1562" s="24">
        <f>LGD!$D$4</f>
        <v>0.6</v>
      </c>
      <c r="I1562" s="10">
        <f t="shared" ref="I1562:I1569" si="1375">E1562*F1562*G1562*H1562</f>
        <v>0</v>
      </c>
      <c r="J1562" s="41">
        <f t="shared" ref="J1562:J1569" si="1376">1/((1+($O$16/12))^(M1562-Q1562))</f>
        <v>0.82978236227803737</v>
      </c>
      <c r="K1562" s="10">
        <f t="shared" ref="K1562:K1569" si="1377">I1562*J1562</f>
        <v>0</v>
      </c>
      <c r="M1562" s="11">
        <f t="shared" si="1371"/>
        <v>60</v>
      </c>
      <c r="N1562" s="11">
        <v>1</v>
      </c>
      <c r="O1562" s="21">
        <f t="shared" ref="O1562:O1569" si="1378">$O$16</f>
        <v>0.125041534971747</v>
      </c>
      <c r="P1562" s="43">
        <f t="shared" si="1372"/>
        <v>2.2500050864502123E-2</v>
      </c>
      <c r="Q1562" s="11">
        <f t="shared" ref="Q1562:Q1569" si="1379">M1562-S1562</f>
        <v>42</v>
      </c>
      <c r="R1562" s="43">
        <f t="shared" ref="R1562:R1569" si="1380">PV(O1562/12,Q1562,-P1562,0,0)</f>
        <v>0.76218925483658129</v>
      </c>
      <c r="S1562" s="11">
        <f t="shared" ref="S1562:S1569" si="1381">12+6</f>
        <v>18</v>
      </c>
    </row>
    <row r="1563" spans="2:19" x14ac:dyDescent="0.25">
      <c r="B1563" s="16">
        <v>2</v>
      </c>
      <c r="C1563" s="11" t="s">
        <v>14</v>
      </c>
      <c r="D1563" s="10"/>
      <c r="E1563" s="10">
        <f t="shared" si="1373"/>
        <v>0</v>
      </c>
      <c r="F1563" s="3">
        <f t="shared" si="1374"/>
        <v>4.5726986619304077E-2</v>
      </c>
      <c r="G1563" s="8">
        <f>EFA!$AD$2</f>
        <v>1.1479621662027979</v>
      </c>
      <c r="H1563" s="24">
        <f>LGD!$D$5</f>
        <v>0.10763423667737435</v>
      </c>
      <c r="I1563" s="10">
        <f t="shared" si="1375"/>
        <v>0</v>
      </c>
      <c r="J1563" s="41">
        <f t="shared" si="1376"/>
        <v>0.82978236227803737</v>
      </c>
      <c r="K1563" s="10">
        <f t="shared" si="1377"/>
        <v>0</v>
      </c>
      <c r="M1563" s="11">
        <f t="shared" si="1371"/>
        <v>60</v>
      </c>
      <c r="N1563" s="11">
        <v>1</v>
      </c>
      <c r="O1563" s="21">
        <f t="shared" si="1378"/>
        <v>0.125041534971747</v>
      </c>
      <c r="P1563" s="43">
        <f t="shared" si="1372"/>
        <v>2.2500050864502123E-2</v>
      </c>
      <c r="Q1563" s="11">
        <f t="shared" si="1379"/>
        <v>42</v>
      </c>
      <c r="R1563" s="43">
        <f t="shared" si="1380"/>
        <v>0.76218925483658129</v>
      </c>
      <c r="S1563" s="11">
        <f t="shared" si="1381"/>
        <v>18</v>
      </c>
    </row>
    <row r="1564" spans="2:19" x14ac:dyDescent="0.25">
      <c r="B1564" s="16">
        <v>2</v>
      </c>
      <c r="C1564" s="11" t="s">
        <v>15</v>
      </c>
      <c r="D1564" s="10"/>
      <c r="E1564" s="10" t="e">
        <f t="shared" si="1373"/>
        <v>#N/A</v>
      </c>
      <c r="F1564" s="3">
        <f t="shared" si="1374"/>
        <v>4.5726986619304077E-2</v>
      </c>
      <c r="G1564" s="8">
        <f>EFA!$AD$2</f>
        <v>1.1479621662027979</v>
      </c>
      <c r="H1564" s="24">
        <f>LGD!$D$6</f>
        <v>0.31756987991080204</v>
      </c>
      <c r="I1564" s="10" t="e">
        <f t="shared" si="1375"/>
        <v>#N/A</v>
      </c>
      <c r="J1564" s="41">
        <f t="shared" si="1376"/>
        <v>0.82978236227803737</v>
      </c>
      <c r="K1564" s="10" t="e">
        <f t="shared" si="1377"/>
        <v>#N/A</v>
      </c>
      <c r="M1564" s="11">
        <f t="shared" si="1371"/>
        <v>60</v>
      </c>
      <c r="N1564" s="11">
        <v>1</v>
      </c>
      <c r="O1564" s="21">
        <f t="shared" si="1378"/>
        <v>0.125041534971747</v>
      </c>
      <c r="P1564" s="43">
        <f t="shared" si="1372"/>
        <v>2.2500050864502123E-2</v>
      </c>
      <c r="Q1564" s="11">
        <f t="shared" si="1379"/>
        <v>42</v>
      </c>
      <c r="R1564" s="43">
        <f t="shared" si="1380"/>
        <v>0.76218925483658129</v>
      </c>
      <c r="S1564" s="11">
        <f t="shared" si="1381"/>
        <v>18</v>
      </c>
    </row>
    <row r="1565" spans="2:19" x14ac:dyDescent="0.25">
      <c r="B1565" s="16">
        <v>2</v>
      </c>
      <c r="C1565" s="11" t="s">
        <v>16</v>
      </c>
      <c r="D1565" s="10"/>
      <c r="E1565" s="10">
        <f t="shared" si="1373"/>
        <v>0</v>
      </c>
      <c r="F1565" s="3">
        <f t="shared" si="1374"/>
        <v>4.5726986619304077E-2</v>
      </c>
      <c r="G1565" s="8">
        <f>EFA!$AD$2</f>
        <v>1.1479621662027979</v>
      </c>
      <c r="H1565" s="24">
        <f>LGD!$D$7</f>
        <v>0.35327139683478781</v>
      </c>
      <c r="I1565" s="10">
        <f t="shared" si="1375"/>
        <v>0</v>
      </c>
      <c r="J1565" s="41">
        <f t="shared" si="1376"/>
        <v>0.82978236227803737</v>
      </c>
      <c r="K1565" s="10">
        <f t="shared" si="1377"/>
        <v>0</v>
      </c>
      <c r="M1565" s="11">
        <f t="shared" si="1371"/>
        <v>60</v>
      </c>
      <c r="N1565" s="11">
        <v>1</v>
      </c>
      <c r="O1565" s="21">
        <f t="shared" si="1378"/>
        <v>0.125041534971747</v>
      </c>
      <c r="P1565" s="43">
        <f t="shared" si="1372"/>
        <v>2.2500050864502123E-2</v>
      </c>
      <c r="Q1565" s="11">
        <f t="shared" si="1379"/>
        <v>42</v>
      </c>
      <c r="R1565" s="43">
        <f t="shared" si="1380"/>
        <v>0.76218925483658129</v>
      </c>
      <c r="S1565" s="11">
        <f t="shared" si="1381"/>
        <v>18</v>
      </c>
    </row>
    <row r="1566" spans="2:19" x14ac:dyDescent="0.25">
      <c r="B1566" s="16">
        <v>2</v>
      </c>
      <c r="C1566" s="11" t="s">
        <v>17</v>
      </c>
      <c r="D1566" s="10"/>
      <c r="E1566" s="10">
        <f t="shared" si="1373"/>
        <v>0</v>
      </c>
      <c r="F1566" s="3">
        <f t="shared" si="1374"/>
        <v>4.5726986619304077E-2</v>
      </c>
      <c r="G1566" s="8">
        <f>EFA!$AD$2</f>
        <v>1.1479621662027979</v>
      </c>
      <c r="H1566" s="24">
        <f>LGD!$D$8</f>
        <v>4.6364209605119888E-2</v>
      </c>
      <c r="I1566" s="10">
        <f t="shared" si="1375"/>
        <v>0</v>
      </c>
      <c r="J1566" s="41">
        <f t="shared" si="1376"/>
        <v>0.82978236227803737</v>
      </c>
      <c r="K1566" s="10">
        <f t="shared" si="1377"/>
        <v>0</v>
      </c>
      <c r="M1566" s="11">
        <f t="shared" si="1371"/>
        <v>60</v>
      </c>
      <c r="N1566" s="11">
        <v>1</v>
      </c>
      <c r="O1566" s="21">
        <f t="shared" si="1378"/>
        <v>0.125041534971747</v>
      </c>
      <c r="P1566" s="43">
        <f t="shared" si="1372"/>
        <v>2.2500050864502123E-2</v>
      </c>
      <c r="Q1566" s="11">
        <f t="shared" si="1379"/>
        <v>42</v>
      </c>
      <c r="R1566" s="43">
        <f t="shared" si="1380"/>
        <v>0.76218925483658129</v>
      </c>
      <c r="S1566" s="11">
        <f t="shared" si="1381"/>
        <v>18</v>
      </c>
    </row>
    <row r="1567" spans="2:19" x14ac:dyDescent="0.25">
      <c r="B1567" s="16">
        <v>2</v>
      </c>
      <c r="C1567" s="11" t="s">
        <v>18</v>
      </c>
      <c r="D1567" s="10"/>
      <c r="E1567" s="10">
        <f t="shared" si="1373"/>
        <v>0</v>
      </c>
      <c r="F1567" s="3">
        <f t="shared" si="1374"/>
        <v>4.5726986619304077E-2</v>
      </c>
      <c r="G1567" s="8">
        <f>EFA!$AD$2</f>
        <v>1.1479621662027979</v>
      </c>
      <c r="H1567" s="24">
        <f>LGD!$D$9</f>
        <v>0.5</v>
      </c>
      <c r="I1567" s="10">
        <f t="shared" si="1375"/>
        <v>0</v>
      </c>
      <c r="J1567" s="41">
        <f t="shared" si="1376"/>
        <v>0.82978236227803737</v>
      </c>
      <c r="K1567" s="10">
        <f t="shared" si="1377"/>
        <v>0</v>
      </c>
      <c r="M1567" s="11">
        <f t="shared" si="1371"/>
        <v>60</v>
      </c>
      <c r="N1567" s="11">
        <v>1</v>
      </c>
      <c r="O1567" s="21">
        <f t="shared" si="1378"/>
        <v>0.125041534971747</v>
      </c>
      <c r="P1567" s="43">
        <f t="shared" si="1372"/>
        <v>2.2500050864502123E-2</v>
      </c>
      <c r="Q1567" s="11">
        <f t="shared" si="1379"/>
        <v>42</v>
      </c>
      <c r="R1567" s="43">
        <f t="shared" si="1380"/>
        <v>0.76218925483658129</v>
      </c>
      <c r="S1567" s="11">
        <f t="shared" si="1381"/>
        <v>18</v>
      </c>
    </row>
    <row r="1568" spans="2:19" x14ac:dyDescent="0.25">
      <c r="B1568" s="16">
        <v>2</v>
      </c>
      <c r="C1568" s="11" t="s">
        <v>19</v>
      </c>
      <c r="D1568" s="10"/>
      <c r="E1568" s="10">
        <f t="shared" si="1373"/>
        <v>0</v>
      </c>
      <c r="F1568" s="3">
        <f t="shared" si="1374"/>
        <v>4.5726986619304077E-2</v>
      </c>
      <c r="G1568" s="8">
        <f>EFA!$AD$2</f>
        <v>1.1479621662027979</v>
      </c>
      <c r="H1568" s="24">
        <f>LGD!$D$10</f>
        <v>0.4</v>
      </c>
      <c r="I1568" s="10">
        <f t="shared" si="1375"/>
        <v>0</v>
      </c>
      <c r="J1568" s="41">
        <f t="shared" si="1376"/>
        <v>0.82978236227803737</v>
      </c>
      <c r="K1568" s="10">
        <f t="shared" si="1377"/>
        <v>0</v>
      </c>
      <c r="M1568" s="11">
        <f t="shared" si="1371"/>
        <v>60</v>
      </c>
      <c r="N1568" s="11">
        <v>1</v>
      </c>
      <c r="O1568" s="21">
        <f t="shared" si="1378"/>
        <v>0.125041534971747</v>
      </c>
      <c r="P1568" s="43">
        <f t="shared" si="1372"/>
        <v>2.2500050864502123E-2</v>
      </c>
      <c r="Q1568" s="11">
        <f t="shared" si="1379"/>
        <v>42</v>
      </c>
      <c r="R1568" s="43">
        <f t="shared" si="1380"/>
        <v>0.76218925483658129</v>
      </c>
      <c r="S1568" s="11">
        <f t="shared" si="1381"/>
        <v>18</v>
      </c>
    </row>
    <row r="1569" spans="2:19" x14ac:dyDescent="0.25">
      <c r="B1569" s="16">
        <v>2</v>
      </c>
      <c r="C1569" s="11" t="s">
        <v>20</v>
      </c>
      <c r="D1569" s="10"/>
      <c r="E1569" s="10">
        <f t="shared" si="1373"/>
        <v>0</v>
      </c>
      <c r="F1569" s="3">
        <f t="shared" si="1374"/>
        <v>4.5726986619304077E-2</v>
      </c>
      <c r="G1569" s="8">
        <f>EFA!$AD$2</f>
        <v>1.1479621662027979</v>
      </c>
      <c r="H1569" s="24">
        <f>LGD!$D$11</f>
        <v>0.6</v>
      </c>
      <c r="I1569" s="10">
        <f t="shared" si="1375"/>
        <v>0</v>
      </c>
      <c r="J1569" s="41">
        <f t="shared" si="1376"/>
        <v>0.82978236227803737</v>
      </c>
      <c r="K1569" s="10">
        <f t="shared" si="1377"/>
        <v>0</v>
      </c>
      <c r="M1569" s="11">
        <f t="shared" si="1371"/>
        <v>60</v>
      </c>
      <c r="N1569" s="11">
        <v>1</v>
      </c>
      <c r="O1569" s="21">
        <f t="shared" si="1378"/>
        <v>0.125041534971747</v>
      </c>
      <c r="P1569" s="43">
        <f t="shared" si="1372"/>
        <v>2.2500050864502123E-2</v>
      </c>
      <c r="Q1569" s="11">
        <f t="shared" si="1379"/>
        <v>42</v>
      </c>
      <c r="R1569" s="43">
        <f t="shared" si="1380"/>
        <v>0.76218925483658129</v>
      </c>
      <c r="S1569" s="11">
        <f t="shared" si="1381"/>
        <v>18</v>
      </c>
    </row>
    <row r="1571" spans="2:19" x14ac:dyDescent="0.25">
      <c r="B1571" t="s">
        <v>68</v>
      </c>
      <c r="C1571" s="40" t="s">
        <v>9</v>
      </c>
      <c r="D1571" s="40">
        <v>5</v>
      </c>
      <c r="E1571" s="44" t="s">
        <v>26</v>
      </c>
      <c r="F1571" s="44" t="s">
        <v>39</v>
      </c>
      <c r="G1571" s="44" t="s">
        <v>27</v>
      </c>
      <c r="H1571" s="44" t="s">
        <v>28</v>
      </c>
      <c r="I1571" s="44" t="s">
        <v>29</v>
      </c>
      <c r="J1571" s="44" t="s">
        <v>30</v>
      </c>
      <c r="K1571" s="42" t="s">
        <v>31</v>
      </c>
      <c r="M1571" s="42" t="s">
        <v>32</v>
      </c>
      <c r="N1571" s="42" t="s">
        <v>33</v>
      </c>
      <c r="O1571" s="42" t="s">
        <v>34</v>
      </c>
      <c r="P1571" s="42" t="s">
        <v>35</v>
      </c>
      <c r="Q1571" s="42" t="s">
        <v>36</v>
      </c>
      <c r="R1571" s="42" t="s">
        <v>37</v>
      </c>
      <c r="S1571" s="42" t="s">
        <v>38</v>
      </c>
    </row>
    <row r="1572" spans="2:19" x14ac:dyDescent="0.25">
      <c r="B1572" s="16">
        <v>3</v>
      </c>
      <c r="C1572" s="11" t="s">
        <v>12</v>
      </c>
      <c r="D1572" s="10"/>
      <c r="E1572" s="10">
        <f>D1550*R1572</f>
        <v>0</v>
      </c>
      <c r="F1572" s="3">
        <f>$F$5-$E$5</f>
        <v>1.5066704570918799E-2</v>
      </c>
      <c r="G1572" s="8">
        <f>EFA!$AD$2</f>
        <v>1.1479621662027979</v>
      </c>
      <c r="H1572" s="24">
        <f>LGD!$D$3</f>
        <v>0</v>
      </c>
      <c r="I1572" s="10">
        <f>E1572*F1572*G1572*H1572</f>
        <v>0</v>
      </c>
      <c r="J1572" s="41">
        <f>1/((1+($O$16/12))^(M1572-Q1572))</f>
        <v>0.73272385708971499</v>
      </c>
      <c r="K1572" s="10">
        <f>I1572*J1572</f>
        <v>0</v>
      </c>
      <c r="M1572" s="11">
        <f t="shared" ref="M1572:M1580" si="1382">$D$171*$O$12</f>
        <v>60</v>
      </c>
      <c r="N1572" s="11">
        <v>1</v>
      </c>
      <c r="O1572" s="21">
        <f>$O$16</f>
        <v>0.125041534971747</v>
      </c>
      <c r="P1572" s="43">
        <f t="shared" ref="P1572:P1580" si="1383">PMT(O1572/12,M1572,-N1572,0,0)</f>
        <v>2.2500050864502123E-2</v>
      </c>
      <c r="Q1572" s="11">
        <f>M1572-S1572</f>
        <v>30</v>
      </c>
      <c r="R1572" s="43">
        <f>PV(O1572/12,Q1572,-P1572,0,0)</f>
        <v>0.57712600649454393</v>
      </c>
      <c r="S1572" s="11">
        <f>12+12+6</f>
        <v>30</v>
      </c>
    </row>
    <row r="1573" spans="2:19" x14ac:dyDescent="0.25">
      <c r="B1573" s="16">
        <v>3</v>
      </c>
      <c r="C1573" s="11" t="s">
        <v>13</v>
      </c>
      <c r="D1573" s="10"/>
      <c r="E1573" s="10">
        <f t="shared" ref="E1573:E1580" si="1384">D1551*R1573</f>
        <v>0</v>
      </c>
      <c r="F1573" s="3">
        <f t="shared" ref="F1573:F1580" si="1385">$F$5-$E$5</f>
        <v>1.5066704570918799E-2</v>
      </c>
      <c r="G1573" s="8">
        <f>EFA!$AD$2</f>
        <v>1.1479621662027979</v>
      </c>
      <c r="H1573" s="24">
        <f>LGD!$D$4</f>
        <v>0.6</v>
      </c>
      <c r="I1573" s="10">
        <f t="shared" ref="I1573:I1580" si="1386">E1573*F1573*G1573*H1573</f>
        <v>0</v>
      </c>
      <c r="J1573" s="41">
        <f t="shared" ref="J1573:J1580" si="1387">1/((1+($O$16/12))^(M1573-Q1573))</f>
        <v>0.73272385708971499</v>
      </c>
      <c r="K1573" s="10">
        <f t="shared" ref="K1573:K1580" si="1388">I1573*J1573</f>
        <v>0</v>
      </c>
      <c r="M1573" s="11">
        <f t="shared" si="1382"/>
        <v>60</v>
      </c>
      <c r="N1573" s="11">
        <v>1</v>
      </c>
      <c r="O1573" s="21">
        <f t="shared" ref="O1573:O1580" si="1389">$O$16</f>
        <v>0.125041534971747</v>
      </c>
      <c r="P1573" s="43">
        <f t="shared" si="1383"/>
        <v>2.2500050864502123E-2</v>
      </c>
      <c r="Q1573" s="11">
        <f t="shared" ref="Q1573:Q1580" si="1390">M1573-S1573</f>
        <v>30</v>
      </c>
      <c r="R1573" s="43">
        <f t="shared" ref="R1573:R1580" si="1391">PV(O1573/12,Q1573,-P1573,0,0)</f>
        <v>0.57712600649454393</v>
      </c>
      <c r="S1573" s="11">
        <f t="shared" ref="S1573:S1580" si="1392">12+12+6</f>
        <v>30</v>
      </c>
    </row>
    <row r="1574" spans="2:19" x14ac:dyDescent="0.25">
      <c r="B1574" s="16">
        <v>3</v>
      </c>
      <c r="C1574" s="11" t="s">
        <v>14</v>
      </c>
      <c r="D1574" s="10"/>
      <c r="E1574" s="10">
        <f t="shared" si="1384"/>
        <v>0</v>
      </c>
      <c r="F1574" s="3">
        <f t="shared" si="1385"/>
        <v>1.5066704570918799E-2</v>
      </c>
      <c r="G1574" s="8">
        <f>EFA!$AD$2</f>
        <v>1.1479621662027979</v>
      </c>
      <c r="H1574" s="24">
        <f>LGD!$D$5</f>
        <v>0.10763423667737435</v>
      </c>
      <c r="I1574" s="10">
        <f t="shared" si="1386"/>
        <v>0</v>
      </c>
      <c r="J1574" s="41">
        <f t="shared" si="1387"/>
        <v>0.73272385708971499</v>
      </c>
      <c r="K1574" s="10">
        <f t="shared" si="1388"/>
        <v>0</v>
      </c>
      <c r="M1574" s="11">
        <f t="shared" si="1382"/>
        <v>60</v>
      </c>
      <c r="N1574" s="11">
        <v>1</v>
      </c>
      <c r="O1574" s="21">
        <f t="shared" si="1389"/>
        <v>0.125041534971747</v>
      </c>
      <c r="P1574" s="43">
        <f t="shared" si="1383"/>
        <v>2.2500050864502123E-2</v>
      </c>
      <c r="Q1574" s="11">
        <f t="shared" si="1390"/>
        <v>30</v>
      </c>
      <c r="R1574" s="43">
        <f t="shared" si="1391"/>
        <v>0.57712600649454393</v>
      </c>
      <c r="S1574" s="11">
        <f t="shared" si="1392"/>
        <v>30</v>
      </c>
    </row>
    <row r="1575" spans="2:19" x14ac:dyDescent="0.25">
      <c r="B1575" s="16">
        <v>3</v>
      </c>
      <c r="C1575" s="11" t="s">
        <v>15</v>
      </c>
      <c r="D1575" s="10"/>
      <c r="E1575" s="10" t="e">
        <f t="shared" si="1384"/>
        <v>#N/A</v>
      </c>
      <c r="F1575" s="3">
        <f t="shared" si="1385"/>
        <v>1.5066704570918799E-2</v>
      </c>
      <c r="G1575" s="8">
        <f>EFA!$AD$2</f>
        <v>1.1479621662027979</v>
      </c>
      <c r="H1575" s="24">
        <f>LGD!$D$6</f>
        <v>0.31756987991080204</v>
      </c>
      <c r="I1575" s="10" t="e">
        <f t="shared" si="1386"/>
        <v>#N/A</v>
      </c>
      <c r="J1575" s="41">
        <f t="shared" si="1387"/>
        <v>0.73272385708971499</v>
      </c>
      <c r="K1575" s="10" t="e">
        <f t="shared" si="1388"/>
        <v>#N/A</v>
      </c>
      <c r="M1575" s="11">
        <f t="shared" si="1382"/>
        <v>60</v>
      </c>
      <c r="N1575" s="11">
        <v>1</v>
      </c>
      <c r="O1575" s="21">
        <f t="shared" si="1389"/>
        <v>0.125041534971747</v>
      </c>
      <c r="P1575" s="43">
        <f t="shared" si="1383"/>
        <v>2.2500050864502123E-2</v>
      </c>
      <c r="Q1575" s="11">
        <f t="shared" si="1390"/>
        <v>30</v>
      </c>
      <c r="R1575" s="43">
        <f t="shared" si="1391"/>
        <v>0.57712600649454393</v>
      </c>
      <c r="S1575" s="11">
        <f t="shared" si="1392"/>
        <v>30</v>
      </c>
    </row>
    <row r="1576" spans="2:19" x14ac:dyDescent="0.25">
      <c r="B1576" s="16">
        <v>3</v>
      </c>
      <c r="C1576" s="11" t="s">
        <v>16</v>
      </c>
      <c r="D1576" s="10"/>
      <c r="E1576" s="10">
        <f t="shared" si="1384"/>
        <v>0</v>
      </c>
      <c r="F1576" s="3">
        <f t="shared" si="1385"/>
        <v>1.5066704570918799E-2</v>
      </c>
      <c r="G1576" s="8">
        <f>EFA!$AD$2</f>
        <v>1.1479621662027979</v>
      </c>
      <c r="H1576" s="24">
        <f>LGD!$D$7</f>
        <v>0.35327139683478781</v>
      </c>
      <c r="I1576" s="10">
        <f t="shared" si="1386"/>
        <v>0</v>
      </c>
      <c r="J1576" s="41">
        <f t="shared" si="1387"/>
        <v>0.73272385708971499</v>
      </c>
      <c r="K1576" s="10">
        <f t="shared" si="1388"/>
        <v>0</v>
      </c>
      <c r="M1576" s="11">
        <f t="shared" si="1382"/>
        <v>60</v>
      </c>
      <c r="N1576" s="11">
        <v>1</v>
      </c>
      <c r="O1576" s="21">
        <f t="shared" si="1389"/>
        <v>0.125041534971747</v>
      </c>
      <c r="P1576" s="43">
        <f t="shared" si="1383"/>
        <v>2.2500050864502123E-2</v>
      </c>
      <c r="Q1576" s="11">
        <f t="shared" si="1390"/>
        <v>30</v>
      </c>
      <c r="R1576" s="43">
        <f t="shared" si="1391"/>
        <v>0.57712600649454393</v>
      </c>
      <c r="S1576" s="11">
        <f t="shared" si="1392"/>
        <v>30</v>
      </c>
    </row>
    <row r="1577" spans="2:19" x14ac:dyDescent="0.25">
      <c r="B1577" s="16">
        <v>3</v>
      </c>
      <c r="C1577" s="11" t="s">
        <v>17</v>
      </c>
      <c r="D1577" s="10"/>
      <c r="E1577" s="10">
        <f t="shared" si="1384"/>
        <v>0</v>
      </c>
      <c r="F1577" s="3">
        <f t="shared" si="1385"/>
        <v>1.5066704570918799E-2</v>
      </c>
      <c r="G1577" s="8">
        <f>EFA!$AD$2</f>
        <v>1.1479621662027979</v>
      </c>
      <c r="H1577" s="24">
        <f>LGD!$D$8</f>
        <v>4.6364209605119888E-2</v>
      </c>
      <c r="I1577" s="10">
        <f t="shared" si="1386"/>
        <v>0</v>
      </c>
      <c r="J1577" s="41">
        <f t="shared" si="1387"/>
        <v>0.73272385708971499</v>
      </c>
      <c r="K1577" s="10">
        <f t="shared" si="1388"/>
        <v>0</v>
      </c>
      <c r="M1577" s="11">
        <f t="shared" si="1382"/>
        <v>60</v>
      </c>
      <c r="N1577" s="11">
        <v>1</v>
      </c>
      <c r="O1577" s="21">
        <f t="shared" si="1389"/>
        <v>0.125041534971747</v>
      </c>
      <c r="P1577" s="43">
        <f t="shared" si="1383"/>
        <v>2.2500050864502123E-2</v>
      </c>
      <c r="Q1577" s="11">
        <f t="shared" si="1390"/>
        <v>30</v>
      </c>
      <c r="R1577" s="43">
        <f t="shared" si="1391"/>
        <v>0.57712600649454393</v>
      </c>
      <c r="S1577" s="11">
        <f t="shared" si="1392"/>
        <v>30</v>
      </c>
    </row>
    <row r="1578" spans="2:19" x14ac:dyDescent="0.25">
      <c r="B1578" s="16">
        <v>3</v>
      </c>
      <c r="C1578" s="11" t="s">
        <v>18</v>
      </c>
      <c r="D1578" s="10"/>
      <c r="E1578" s="10">
        <f t="shared" si="1384"/>
        <v>0</v>
      </c>
      <c r="F1578" s="3">
        <f t="shared" si="1385"/>
        <v>1.5066704570918799E-2</v>
      </c>
      <c r="G1578" s="8">
        <f>EFA!$AD$2</f>
        <v>1.1479621662027979</v>
      </c>
      <c r="H1578" s="24">
        <f>LGD!$D$9</f>
        <v>0.5</v>
      </c>
      <c r="I1578" s="10">
        <f t="shared" si="1386"/>
        <v>0</v>
      </c>
      <c r="J1578" s="41">
        <f t="shared" si="1387"/>
        <v>0.73272385708971499</v>
      </c>
      <c r="K1578" s="10">
        <f t="shared" si="1388"/>
        <v>0</v>
      </c>
      <c r="M1578" s="11">
        <f t="shared" si="1382"/>
        <v>60</v>
      </c>
      <c r="N1578" s="11">
        <v>1</v>
      </c>
      <c r="O1578" s="21">
        <f t="shared" si="1389"/>
        <v>0.125041534971747</v>
      </c>
      <c r="P1578" s="43">
        <f t="shared" si="1383"/>
        <v>2.2500050864502123E-2</v>
      </c>
      <c r="Q1578" s="11">
        <f t="shared" si="1390"/>
        <v>30</v>
      </c>
      <c r="R1578" s="43">
        <f t="shared" si="1391"/>
        <v>0.57712600649454393</v>
      </c>
      <c r="S1578" s="11">
        <f t="shared" si="1392"/>
        <v>30</v>
      </c>
    </row>
    <row r="1579" spans="2:19" x14ac:dyDescent="0.25">
      <c r="B1579" s="16">
        <v>3</v>
      </c>
      <c r="C1579" s="11" t="s">
        <v>19</v>
      </c>
      <c r="D1579" s="10"/>
      <c r="E1579" s="10">
        <f t="shared" si="1384"/>
        <v>0</v>
      </c>
      <c r="F1579" s="3">
        <f t="shared" si="1385"/>
        <v>1.5066704570918799E-2</v>
      </c>
      <c r="G1579" s="8">
        <f>EFA!$AD$2</f>
        <v>1.1479621662027979</v>
      </c>
      <c r="H1579" s="24">
        <f>LGD!$D$10</f>
        <v>0.4</v>
      </c>
      <c r="I1579" s="10">
        <f t="shared" si="1386"/>
        <v>0</v>
      </c>
      <c r="J1579" s="41">
        <f t="shared" si="1387"/>
        <v>0.73272385708971499</v>
      </c>
      <c r="K1579" s="10">
        <f t="shared" si="1388"/>
        <v>0</v>
      </c>
      <c r="M1579" s="11">
        <f t="shared" si="1382"/>
        <v>60</v>
      </c>
      <c r="N1579" s="11">
        <v>1</v>
      </c>
      <c r="O1579" s="21">
        <f t="shared" si="1389"/>
        <v>0.125041534971747</v>
      </c>
      <c r="P1579" s="43">
        <f t="shared" si="1383"/>
        <v>2.2500050864502123E-2</v>
      </c>
      <c r="Q1579" s="11">
        <f t="shared" si="1390"/>
        <v>30</v>
      </c>
      <c r="R1579" s="43">
        <f t="shared" si="1391"/>
        <v>0.57712600649454393</v>
      </c>
      <c r="S1579" s="11">
        <f t="shared" si="1392"/>
        <v>30</v>
      </c>
    </row>
    <row r="1580" spans="2:19" x14ac:dyDescent="0.25">
      <c r="B1580" s="16">
        <v>3</v>
      </c>
      <c r="C1580" s="11" t="s">
        <v>20</v>
      </c>
      <c r="D1580" s="10"/>
      <c r="E1580" s="10">
        <f t="shared" si="1384"/>
        <v>0</v>
      </c>
      <c r="F1580" s="3">
        <f t="shared" si="1385"/>
        <v>1.5066704570918799E-2</v>
      </c>
      <c r="G1580" s="8">
        <f>EFA!$AD$2</f>
        <v>1.1479621662027979</v>
      </c>
      <c r="H1580" s="24">
        <f>LGD!$D$11</f>
        <v>0.6</v>
      </c>
      <c r="I1580" s="10">
        <f t="shared" si="1386"/>
        <v>0</v>
      </c>
      <c r="J1580" s="41">
        <f t="shared" si="1387"/>
        <v>0.73272385708971499</v>
      </c>
      <c r="K1580" s="10">
        <f t="shared" si="1388"/>
        <v>0</v>
      </c>
      <c r="M1580" s="11">
        <f t="shared" si="1382"/>
        <v>60</v>
      </c>
      <c r="N1580" s="11">
        <v>1</v>
      </c>
      <c r="O1580" s="21">
        <f t="shared" si="1389"/>
        <v>0.125041534971747</v>
      </c>
      <c r="P1580" s="43">
        <f t="shared" si="1383"/>
        <v>2.2500050864502123E-2</v>
      </c>
      <c r="Q1580" s="11">
        <f t="shared" si="1390"/>
        <v>30</v>
      </c>
      <c r="R1580" s="43">
        <f t="shared" si="1391"/>
        <v>0.57712600649454393</v>
      </c>
      <c r="S1580" s="11">
        <f t="shared" si="1392"/>
        <v>30</v>
      </c>
    </row>
    <row r="1582" spans="2:19" x14ac:dyDescent="0.25">
      <c r="B1582" t="s">
        <v>68</v>
      </c>
      <c r="C1582" s="40" t="s">
        <v>9</v>
      </c>
      <c r="D1582" s="40">
        <v>5</v>
      </c>
      <c r="E1582" s="44" t="s">
        <v>26</v>
      </c>
      <c r="F1582" s="44" t="s">
        <v>39</v>
      </c>
      <c r="G1582" s="44" t="s">
        <v>27</v>
      </c>
      <c r="H1582" s="44" t="s">
        <v>28</v>
      </c>
      <c r="I1582" s="44" t="s">
        <v>29</v>
      </c>
      <c r="J1582" s="44" t="s">
        <v>30</v>
      </c>
      <c r="K1582" s="42" t="s">
        <v>31</v>
      </c>
      <c r="M1582" s="42" t="s">
        <v>32</v>
      </c>
      <c r="N1582" s="42" t="s">
        <v>33</v>
      </c>
      <c r="O1582" s="42" t="s">
        <v>34</v>
      </c>
      <c r="P1582" s="42" t="s">
        <v>35</v>
      </c>
      <c r="Q1582" s="42" t="s">
        <v>36</v>
      </c>
      <c r="R1582" s="42" t="s">
        <v>37</v>
      </c>
      <c r="S1582" s="42" t="s">
        <v>38</v>
      </c>
    </row>
    <row r="1583" spans="2:19" x14ac:dyDescent="0.25">
      <c r="B1583" s="16">
        <v>4</v>
      </c>
      <c r="C1583" s="11" t="s">
        <v>12</v>
      </c>
      <c r="D1583" s="10"/>
      <c r="E1583" s="10">
        <f>D1550*R1583</f>
        <v>0</v>
      </c>
      <c r="F1583" s="3">
        <f>$G$5-$F$5</f>
        <v>7.8847376059883456E-3</v>
      </c>
      <c r="G1583" s="8">
        <f>EFA!$AD$2</f>
        <v>1.1479621662027979</v>
      </c>
      <c r="H1583" s="24">
        <f>LGD!$D$3</f>
        <v>0</v>
      </c>
      <c r="I1583" s="10">
        <f>E1583*F1583*G1583*H1583</f>
        <v>0</v>
      </c>
      <c r="J1583" s="41">
        <f>1/((1+($O$16/12))^(M1583-Q1583))</f>
        <v>0.64701815217486369</v>
      </c>
      <c r="K1583" s="10">
        <f>I1583*J1583</f>
        <v>0</v>
      </c>
      <c r="M1583" s="11">
        <f t="shared" ref="M1583:M1591" si="1393">$D$182*$O$12</f>
        <v>60</v>
      </c>
      <c r="N1583" s="11">
        <v>1</v>
      </c>
      <c r="O1583" s="21">
        <f>$O$16</f>
        <v>0.125041534971747</v>
      </c>
      <c r="P1583" s="43">
        <f t="shared" ref="P1583:P1591" si="1394">PMT(O1583/12,M1583,-N1583,0,0)</f>
        <v>2.2500050864502123E-2</v>
      </c>
      <c r="Q1583" s="11">
        <f>M1583-S1583</f>
        <v>18</v>
      </c>
      <c r="R1583" s="43">
        <f>PV(O1583/12,Q1583,-P1583,0,0)</f>
        <v>0.36754879961877485</v>
      </c>
      <c r="S1583" s="11">
        <f>12+12+12+6</f>
        <v>42</v>
      </c>
    </row>
    <row r="1584" spans="2:19" x14ac:dyDescent="0.25">
      <c r="B1584" s="16">
        <v>4</v>
      </c>
      <c r="C1584" s="11" t="s">
        <v>13</v>
      </c>
      <c r="D1584" s="10"/>
      <c r="E1584" s="10">
        <f t="shared" ref="E1584:E1591" si="1395">D1551*R1584</f>
        <v>0</v>
      </c>
      <c r="F1584" s="3">
        <f t="shared" ref="F1584:F1591" si="1396">$G$5-$F$5</f>
        <v>7.8847376059883456E-3</v>
      </c>
      <c r="G1584" s="8">
        <f>EFA!$AD$2</f>
        <v>1.1479621662027979</v>
      </c>
      <c r="H1584" s="24">
        <f>LGD!$D$4</f>
        <v>0.6</v>
      </c>
      <c r="I1584" s="10">
        <f t="shared" ref="I1584:I1591" si="1397">E1584*F1584*G1584*H1584</f>
        <v>0</v>
      </c>
      <c r="J1584" s="41">
        <f t="shared" ref="J1584:J1591" si="1398">1/((1+($O$16/12))^(M1584-Q1584))</f>
        <v>0.64701815217486369</v>
      </c>
      <c r="K1584" s="10">
        <f t="shared" ref="K1584:K1591" si="1399">I1584*J1584</f>
        <v>0</v>
      </c>
      <c r="M1584" s="11">
        <f t="shared" si="1393"/>
        <v>60</v>
      </c>
      <c r="N1584" s="11">
        <v>1</v>
      </c>
      <c r="O1584" s="21">
        <f t="shared" ref="O1584:O1591" si="1400">$O$16</f>
        <v>0.125041534971747</v>
      </c>
      <c r="P1584" s="43">
        <f t="shared" si="1394"/>
        <v>2.2500050864502123E-2</v>
      </c>
      <c r="Q1584" s="11">
        <f t="shared" ref="Q1584:Q1591" si="1401">M1584-S1584</f>
        <v>18</v>
      </c>
      <c r="R1584" s="43">
        <f t="shared" ref="R1584:R1591" si="1402">PV(O1584/12,Q1584,-P1584,0,0)</f>
        <v>0.36754879961877485</v>
      </c>
      <c r="S1584" s="11">
        <f t="shared" ref="S1584:S1591" si="1403">12+12+12+6</f>
        <v>42</v>
      </c>
    </row>
    <row r="1585" spans="2:19" x14ac:dyDescent="0.25">
      <c r="B1585" s="16">
        <v>4</v>
      </c>
      <c r="C1585" s="11" t="s">
        <v>14</v>
      </c>
      <c r="D1585" s="10"/>
      <c r="E1585" s="10">
        <f t="shared" si="1395"/>
        <v>0</v>
      </c>
      <c r="F1585" s="3">
        <f t="shared" si="1396"/>
        <v>7.8847376059883456E-3</v>
      </c>
      <c r="G1585" s="8">
        <f>EFA!$AD$2</f>
        <v>1.1479621662027979</v>
      </c>
      <c r="H1585" s="24">
        <f>LGD!$D$5</f>
        <v>0.10763423667737435</v>
      </c>
      <c r="I1585" s="10">
        <f t="shared" si="1397"/>
        <v>0</v>
      </c>
      <c r="J1585" s="41">
        <f t="shared" si="1398"/>
        <v>0.64701815217486369</v>
      </c>
      <c r="K1585" s="10">
        <f t="shared" si="1399"/>
        <v>0</v>
      </c>
      <c r="M1585" s="11">
        <f t="shared" si="1393"/>
        <v>60</v>
      </c>
      <c r="N1585" s="11">
        <v>1</v>
      </c>
      <c r="O1585" s="21">
        <f t="shared" si="1400"/>
        <v>0.125041534971747</v>
      </c>
      <c r="P1585" s="43">
        <f t="shared" si="1394"/>
        <v>2.2500050864502123E-2</v>
      </c>
      <c r="Q1585" s="11">
        <f t="shared" si="1401"/>
        <v>18</v>
      </c>
      <c r="R1585" s="43">
        <f t="shared" si="1402"/>
        <v>0.36754879961877485</v>
      </c>
      <c r="S1585" s="11">
        <f t="shared" si="1403"/>
        <v>42</v>
      </c>
    </row>
    <row r="1586" spans="2:19" x14ac:dyDescent="0.25">
      <c r="B1586" s="16">
        <v>4</v>
      </c>
      <c r="C1586" s="11" t="s">
        <v>15</v>
      </c>
      <c r="D1586" s="10"/>
      <c r="E1586" s="10" t="e">
        <f t="shared" si="1395"/>
        <v>#N/A</v>
      </c>
      <c r="F1586" s="3">
        <f t="shared" si="1396"/>
        <v>7.8847376059883456E-3</v>
      </c>
      <c r="G1586" s="8">
        <f>EFA!$AD$2</f>
        <v>1.1479621662027979</v>
      </c>
      <c r="H1586" s="24">
        <f>LGD!$D$6</f>
        <v>0.31756987991080204</v>
      </c>
      <c r="I1586" s="10" t="e">
        <f t="shared" si="1397"/>
        <v>#N/A</v>
      </c>
      <c r="J1586" s="41">
        <f t="shared" si="1398"/>
        <v>0.64701815217486369</v>
      </c>
      <c r="K1586" s="10" t="e">
        <f t="shared" si="1399"/>
        <v>#N/A</v>
      </c>
      <c r="M1586" s="11">
        <f t="shared" si="1393"/>
        <v>60</v>
      </c>
      <c r="N1586" s="11">
        <v>1</v>
      </c>
      <c r="O1586" s="21">
        <f t="shared" si="1400"/>
        <v>0.125041534971747</v>
      </c>
      <c r="P1586" s="43">
        <f t="shared" si="1394"/>
        <v>2.2500050864502123E-2</v>
      </c>
      <c r="Q1586" s="11">
        <f t="shared" si="1401"/>
        <v>18</v>
      </c>
      <c r="R1586" s="43">
        <f t="shared" si="1402"/>
        <v>0.36754879961877485</v>
      </c>
      <c r="S1586" s="11">
        <f t="shared" si="1403"/>
        <v>42</v>
      </c>
    </row>
    <row r="1587" spans="2:19" x14ac:dyDescent="0.25">
      <c r="B1587" s="16">
        <v>4</v>
      </c>
      <c r="C1587" s="11" t="s">
        <v>16</v>
      </c>
      <c r="D1587" s="10"/>
      <c r="E1587" s="10">
        <f t="shared" si="1395"/>
        <v>0</v>
      </c>
      <c r="F1587" s="3">
        <f t="shared" si="1396"/>
        <v>7.8847376059883456E-3</v>
      </c>
      <c r="G1587" s="8">
        <f>EFA!$AD$2</f>
        <v>1.1479621662027979</v>
      </c>
      <c r="H1587" s="24">
        <f>LGD!$D$7</f>
        <v>0.35327139683478781</v>
      </c>
      <c r="I1587" s="10">
        <f t="shared" si="1397"/>
        <v>0</v>
      </c>
      <c r="J1587" s="41">
        <f t="shared" si="1398"/>
        <v>0.64701815217486369</v>
      </c>
      <c r="K1587" s="10">
        <f t="shared" si="1399"/>
        <v>0</v>
      </c>
      <c r="M1587" s="11">
        <f t="shared" si="1393"/>
        <v>60</v>
      </c>
      <c r="N1587" s="11">
        <v>1</v>
      </c>
      <c r="O1587" s="21">
        <f t="shared" si="1400"/>
        <v>0.125041534971747</v>
      </c>
      <c r="P1587" s="43">
        <f t="shared" si="1394"/>
        <v>2.2500050864502123E-2</v>
      </c>
      <c r="Q1587" s="11">
        <f t="shared" si="1401"/>
        <v>18</v>
      </c>
      <c r="R1587" s="43">
        <f t="shared" si="1402"/>
        <v>0.36754879961877485</v>
      </c>
      <c r="S1587" s="11">
        <f t="shared" si="1403"/>
        <v>42</v>
      </c>
    </row>
    <row r="1588" spans="2:19" x14ac:dyDescent="0.25">
      <c r="B1588" s="16">
        <v>4</v>
      </c>
      <c r="C1588" s="11" t="s">
        <v>17</v>
      </c>
      <c r="D1588" s="10"/>
      <c r="E1588" s="10">
        <f t="shared" si="1395"/>
        <v>0</v>
      </c>
      <c r="F1588" s="3">
        <f t="shared" si="1396"/>
        <v>7.8847376059883456E-3</v>
      </c>
      <c r="G1588" s="8">
        <f>EFA!$AD$2</f>
        <v>1.1479621662027979</v>
      </c>
      <c r="H1588" s="24">
        <f>LGD!$D$8</f>
        <v>4.6364209605119888E-2</v>
      </c>
      <c r="I1588" s="10">
        <f t="shared" si="1397"/>
        <v>0</v>
      </c>
      <c r="J1588" s="41">
        <f t="shared" si="1398"/>
        <v>0.64701815217486369</v>
      </c>
      <c r="K1588" s="10">
        <f t="shared" si="1399"/>
        <v>0</v>
      </c>
      <c r="M1588" s="11">
        <f t="shared" si="1393"/>
        <v>60</v>
      </c>
      <c r="N1588" s="11">
        <v>1</v>
      </c>
      <c r="O1588" s="21">
        <f t="shared" si="1400"/>
        <v>0.125041534971747</v>
      </c>
      <c r="P1588" s="43">
        <f t="shared" si="1394"/>
        <v>2.2500050864502123E-2</v>
      </c>
      <c r="Q1588" s="11">
        <f t="shared" si="1401"/>
        <v>18</v>
      </c>
      <c r="R1588" s="43">
        <f t="shared" si="1402"/>
        <v>0.36754879961877485</v>
      </c>
      <c r="S1588" s="11">
        <f t="shared" si="1403"/>
        <v>42</v>
      </c>
    </row>
    <row r="1589" spans="2:19" x14ac:dyDescent="0.25">
      <c r="B1589" s="16">
        <v>4</v>
      </c>
      <c r="C1589" s="11" t="s">
        <v>18</v>
      </c>
      <c r="D1589" s="10"/>
      <c r="E1589" s="10">
        <f t="shared" si="1395"/>
        <v>0</v>
      </c>
      <c r="F1589" s="3">
        <f t="shared" si="1396"/>
        <v>7.8847376059883456E-3</v>
      </c>
      <c r="G1589" s="8">
        <f>EFA!$AD$2</f>
        <v>1.1479621662027979</v>
      </c>
      <c r="H1589" s="24">
        <f>LGD!$D$9</f>
        <v>0.5</v>
      </c>
      <c r="I1589" s="10">
        <f t="shared" si="1397"/>
        <v>0</v>
      </c>
      <c r="J1589" s="41">
        <f t="shared" si="1398"/>
        <v>0.64701815217486369</v>
      </c>
      <c r="K1589" s="10">
        <f t="shared" si="1399"/>
        <v>0</v>
      </c>
      <c r="M1589" s="11">
        <f t="shared" si="1393"/>
        <v>60</v>
      </c>
      <c r="N1589" s="11">
        <v>1</v>
      </c>
      <c r="O1589" s="21">
        <f t="shared" si="1400"/>
        <v>0.125041534971747</v>
      </c>
      <c r="P1589" s="43">
        <f t="shared" si="1394"/>
        <v>2.2500050864502123E-2</v>
      </c>
      <c r="Q1589" s="11">
        <f t="shared" si="1401"/>
        <v>18</v>
      </c>
      <c r="R1589" s="43">
        <f t="shared" si="1402"/>
        <v>0.36754879961877485</v>
      </c>
      <c r="S1589" s="11">
        <f t="shared" si="1403"/>
        <v>42</v>
      </c>
    </row>
    <row r="1590" spans="2:19" x14ac:dyDescent="0.25">
      <c r="B1590" s="16">
        <v>4</v>
      </c>
      <c r="C1590" s="11" t="s">
        <v>19</v>
      </c>
      <c r="D1590" s="10"/>
      <c r="E1590" s="10">
        <f t="shared" si="1395"/>
        <v>0</v>
      </c>
      <c r="F1590" s="3">
        <f t="shared" si="1396"/>
        <v>7.8847376059883456E-3</v>
      </c>
      <c r="G1590" s="8">
        <f>EFA!$AD$2</f>
        <v>1.1479621662027979</v>
      </c>
      <c r="H1590" s="24">
        <f>LGD!$D$10</f>
        <v>0.4</v>
      </c>
      <c r="I1590" s="10">
        <f t="shared" si="1397"/>
        <v>0</v>
      </c>
      <c r="J1590" s="41">
        <f t="shared" si="1398"/>
        <v>0.64701815217486369</v>
      </c>
      <c r="K1590" s="10">
        <f t="shared" si="1399"/>
        <v>0</v>
      </c>
      <c r="M1590" s="11">
        <f t="shared" si="1393"/>
        <v>60</v>
      </c>
      <c r="N1590" s="11">
        <v>1</v>
      </c>
      <c r="O1590" s="21">
        <f t="shared" si="1400"/>
        <v>0.125041534971747</v>
      </c>
      <c r="P1590" s="43">
        <f t="shared" si="1394"/>
        <v>2.2500050864502123E-2</v>
      </c>
      <c r="Q1590" s="11">
        <f t="shared" si="1401"/>
        <v>18</v>
      </c>
      <c r="R1590" s="43">
        <f t="shared" si="1402"/>
        <v>0.36754879961877485</v>
      </c>
      <c r="S1590" s="11">
        <f t="shared" si="1403"/>
        <v>42</v>
      </c>
    </row>
    <row r="1591" spans="2:19" x14ac:dyDescent="0.25">
      <c r="B1591" s="16">
        <v>4</v>
      </c>
      <c r="C1591" s="11" t="s">
        <v>20</v>
      </c>
      <c r="D1591" s="10"/>
      <c r="E1591" s="10">
        <f t="shared" si="1395"/>
        <v>0</v>
      </c>
      <c r="F1591" s="3">
        <f t="shared" si="1396"/>
        <v>7.8847376059883456E-3</v>
      </c>
      <c r="G1591" s="8">
        <f>EFA!$AD$2</f>
        <v>1.1479621662027979</v>
      </c>
      <c r="H1591" s="24">
        <f>LGD!$D$11</f>
        <v>0.6</v>
      </c>
      <c r="I1591" s="10">
        <f t="shared" si="1397"/>
        <v>0</v>
      </c>
      <c r="J1591" s="41">
        <f t="shared" si="1398"/>
        <v>0.64701815217486369</v>
      </c>
      <c r="K1591" s="10">
        <f t="shared" si="1399"/>
        <v>0</v>
      </c>
      <c r="M1591" s="11">
        <f t="shared" si="1393"/>
        <v>60</v>
      </c>
      <c r="N1591" s="11">
        <v>1</v>
      </c>
      <c r="O1591" s="21">
        <f t="shared" si="1400"/>
        <v>0.125041534971747</v>
      </c>
      <c r="P1591" s="43">
        <f t="shared" si="1394"/>
        <v>2.2500050864502123E-2</v>
      </c>
      <c r="Q1591" s="11">
        <f t="shared" si="1401"/>
        <v>18</v>
      </c>
      <c r="R1591" s="43">
        <f t="shared" si="1402"/>
        <v>0.36754879961877485</v>
      </c>
      <c r="S1591" s="11">
        <f t="shared" si="1403"/>
        <v>42</v>
      </c>
    </row>
    <row r="1593" spans="2:19" x14ac:dyDescent="0.25">
      <c r="B1593" t="s">
        <v>68</v>
      </c>
      <c r="C1593" s="40" t="s">
        <v>9</v>
      </c>
      <c r="D1593" s="40">
        <v>5</v>
      </c>
      <c r="E1593" s="44" t="s">
        <v>26</v>
      </c>
      <c r="F1593" s="44" t="s">
        <v>39</v>
      </c>
      <c r="G1593" s="44" t="s">
        <v>27</v>
      </c>
      <c r="H1593" s="44" t="s">
        <v>28</v>
      </c>
      <c r="I1593" s="44" t="s">
        <v>29</v>
      </c>
      <c r="J1593" s="44" t="s">
        <v>30</v>
      </c>
      <c r="K1593" s="42" t="s">
        <v>31</v>
      </c>
      <c r="M1593" s="42" t="s">
        <v>32</v>
      </c>
      <c r="N1593" s="42" t="s">
        <v>33</v>
      </c>
      <c r="O1593" s="42" t="s">
        <v>34</v>
      </c>
      <c r="P1593" s="42" t="s">
        <v>35</v>
      </c>
      <c r="Q1593" s="42" t="s">
        <v>36</v>
      </c>
      <c r="R1593" s="42" t="s">
        <v>37</v>
      </c>
      <c r="S1593" s="42" t="s">
        <v>38</v>
      </c>
    </row>
    <row r="1594" spans="2:19" x14ac:dyDescent="0.25">
      <c r="B1594" s="16">
        <v>5</v>
      </c>
      <c r="C1594" s="11" t="s">
        <v>12</v>
      </c>
      <c r="D1594" s="10"/>
      <c r="E1594" s="10">
        <f>D1550*R1594</f>
        <v>0</v>
      </c>
      <c r="F1594" s="3">
        <f>$H$5-$G$5</f>
        <v>5.2636074012400447E-3</v>
      </c>
      <c r="G1594" s="8">
        <f>EFA!$AD$2</f>
        <v>1.1479621662027979</v>
      </c>
      <c r="H1594" s="24">
        <f>LGD!$D$3</f>
        <v>0</v>
      </c>
      <c r="I1594" s="10">
        <f>E1594*F1594*G1594*H1594</f>
        <v>0</v>
      </c>
      <c r="J1594" s="41">
        <f>1/((1+($O$16/12))^(M1594-Q1594))</f>
        <v>0.57133732605149445</v>
      </c>
      <c r="K1594" s="10">
        <f>I1594*J1594</f>
        <v>0</v>
      </c>
      <c r="M1594" s="11">
        <f t="shared" ref="M1594:M1602" si="1404">$D$193*$O$12</f>
        <v>60</v>
      </c>
      <c r="N1594" s="11">
        <v>1</v>
      </c>
      <c r="O1594" s="21">
        <f>$O$16</f>
        <v>0.125041534971747</v>
      </c>
      <c r="P1594" s="43">
        <f t="shared" ref="P1594:P1602" si="1405">PMT(O1594/12,M1594,-N1594,0,0)</f>
        <v>2.2500050864502123E-2</v>
      </c>
      <c r="Q1594" s="11">
        <f>M1594-S1594</f>
        <v>6</v>
      </c>
      <c r="R1594" s="43">
        <f>PV(O1594/12,Q1594,-P1594,0,0)</f>
        <v>0.13021045159264236</v>
      </c>
      <c r="S1594" s="11">
        <f>12+12+12+12+6</f>
        <v>54</v>
      </c>
    </row>
    <row r="1595" spans="2:19" x14ac:dyDescent="0.25">
      <c r="B1595" s="16">
        <v>5</v>
      </c>
      <c r="C1595" s="11" t="s">
        <v>13</v>
      </c>
      <c r="D1595" s="10"/>
      <c r="E1595" s="10">
        <f t="shared" ref="E1595:E1602" si="1406">D1551*R1595</f>
        <v>0</v>
      </c>
      <c r="F1595" s="3">
        <f t="shared" ref="F1595:F1602" si="1407">$H$5-$G$5</f>
        <v>5.2636074012400447E-3</v>
      </c>
      <c r="G1595" s="8">
        <f>EFA!$AD$2</f>
        <v>1.1479621662027979</v>
      </c>
      <c r="H1595" s="24">
        <f>LGD!$D$4</f>
        <v>0.6</v>
      </c>
      <c r="I1595" s="10">
        <f t="shared" ref="I1595:I1602" si="1408">E1595*F1595*G1595*H1595</f>
        <v>0</v>
      </c>
      <c r="J1595" s="41">
        <f t="shared" ref="J1595:J1602" si="1409">1/((1+($O$16/12))^(M1595-Q1595))</f>
        <v>0.57133732605149445</v>
      </c>
      <c r="K1595" s="10">
        <f t="shared" ref="K1595:K1602" si="1410">I1595*J1595</f>
        <v>0</v>
      </c>
      <c r="M1595" s="11">
        <f t="shared" si="1404"/>
        <v>60</v>
      </c>
      <c r="N1595" s="11">
        <v>1</v>
      </c>
      <c r="O1595" s="21">
        <f t="shared" ref="O1595:O1602" si="1411">$O$16</f>
        <v>0.125041534971747</v>
      </c>
      <c r="P1595" s="43">
        <f t="shared" si="1405"/>
        <v>2.2500050864502123E-2</v>
      </c>
      <c r="Q1595" s="11">
        <f t="shared" ref="Q1595:Q1602" si="1412">M1595-S1595</f>
        <v>6</v>
      </c>
      <c r="R1595" s="43">
        <f t="shared" ref="R1595:R1602" si="1413">PV(O1595/12,Q1595,-P1595,0,0)</f>
        <v>0.13021045159264236</v>
      </c>
      <c r="S1595" s="11">
        <f t="shared" ref="S1595:S1602" si="1414">12+12+12+12+6</f>
        <v>54</v>
      </c>
    </row>
    <row r="1596" spans="2:19" x14ac:dyDescent="0.25">
      <c r="B1596" s="16">
        <v>5</v>
      </c>
      <c r="C1596" s="11" t="s">
        <v>14</v>
      </c>
      <c r="D1596" s="10"/>
      <c r="E1596" s="10">
        <f t="shared" si="1406"/>
        <v>0</v>
      </c>
      <c r="F1596" s="3">
        <f t="shared" si="1407"/>
        <v>5.2636074012400447E-3</v>
      </c>
      <c r="G1596" s="8">
        <f>EFA!$AD$2</f>
        <v>1.1479621662027979</v>
      </c>
      <c r="H1596" s="24">
        <f>LGD!$D$5</f>
        <v>0.10763423667737435</v>
      </c>
      <c r="I1596" s="10">
        <f t="shared" si="1408"/>
        <v>0</v>
      </c>
      <c r="J1596" s="41">
        <f t="shared" si="1409"/>
        <v>0.57133732605149445</v>
      </c>
      <c r="K1596" s="10">
        <f t="shared" si="1410"/>
        <v>0</v>
      </c>
      <c r="M1596" s="11">
        <f t="shared" si="1404"/>
        <v>60</v>
      </c>
      <c r="N1596" s="11">
        <v>1</v>
      </c>
      <c r="O1596" s="21">
        <f t="shared" si="1411"/>
        <v>0.125041534971747</v>
      </c>
      <c r="P1596" s="43">
        <f t="shared" si="1405"/>
        <v>2.2500050864502123E-2</v>
      </c>
      <c r="Q1596" s="11">
        <f t="shared" si="1412"/>
        <v>6</v>
      </c>
      <c r="R1596" s="43">
        <f t="shared" si="1413"/>
        <v>0.13021045159264236</v>
      </c>
      <c r="S1596" s="11">
        <f t="shared" si="1414"/>
        <v>54</v>
      </c>
    </row>
    <row r="1597" spans="2:19" x14ac:dyDescent="0.25">
      <c r="B1597" s="16">
        <v>5</v>
      </c>
      <c r="C1597" s="11" t="s">
        <v>15</v>
      </c>
      <c r="D1597" s="10"/>
      <c r="E1597" s="10" t="e">
        <f t="shared" si="1406"/>
        <v>#N/A</v>
      </c>
      <c r="F1597" s="3">
        <f t="shared" si="1407"/>
        <v>5.2636074012400447E-3</v>
      </c>
      <c r="G1597" s="8">
        <f>EFA!$AD$2</f>
        <v>1.1479621662027979</v>
      </c>
      <c r="H1597" s="24">
        <f>LGD!$D$6</f>
        <v>0.31756987991080204</v>
      </c>
      <c r="I1597" s="10" t="e">
        <f t="shared" si="1408"/>
        <v>#N/A</v>
      </c>
      <c r="J1597" s="41">
        <f t="shared" si="1409"/>
        <v>0.57133732605149445</v>
      </c>
      <c r="K1597" s="10" t="e">
        <f t="shared" si="1410"/>
        <v>#N/A</v>
      </c>
      <c r="M1597" s="11">
        <f t="shared" si="1404"/>
        <v>60</v>
      </c>
      <c r="N1597" s="11">
        <v>1</v>
      </c>
      <c r="O1597" s="21">
        <f t="shared" si="1411"/>
        <v>0.125041534971747</v>
      </c>
      <c r="P1597" s="43">
        <f t="shared" si="1405"/>
        <v>2.2500050864502123E-2</v>
      </c>
      <c r="Q1597" s="11">
        <f t="shared" si="1412"/>
        <v>6</v>
      </c>
      <c r="R1597" s="43">
        <f t="shared" si="1413"/>
        <v>0.13021045159264236</v>
      </c>
      <c r="S1597" s="11">
        <f t="shared" si="1414"/>
        <v>54</v>
      </c>
    </row>
    <row r="1598" spans="2:19" x14ac:dyDescent="0.25">
      <c r="B1598" s="16">
        <v>5</v>
      </c>
      <c r="C1598" s="11" t="s">
        <v>16</v>
      </c>
      <c r="D1598" s="10"/>
      <c r="E1598" s="10">
        <f t="shared" si="1406"/>
        <v>0</v>
      </c>
      <c r="F1598" s="3">
        <f t="shared" si="1407"/>
        <v>5.2636074012400447E-3</v>
      </c>
      <c r="G1598" s="8">
        <f>EFA!$AD$2</f>
        <v>1.1479621662027979</v>
      </c>
      <c r="H1598" s="24">
        <f>LGD!$D$7</f>
        <v>0.35327139683478781</v>
      </c>
      <c r="I1598" s="10">
        <f t="shared" si="1408"/>
        <v>0</v>
      </c>
      <c r="J1598" s="41">
        <f t="shared" si="1409"/>
        <v>0.57133732605149445</v>
      </c>
      <c r="K1598" s="10">
        <f t="shared" si="1410"/>
        <v>0</v>
      </c>
      <c r="M1598" s="11">
        <f t="shared" si="1404"/>
        <v>60</v>
      </c>
      <c r="N1598" s="11">
        <v>1</v>
      </c>
      <c r="O1598" s="21">
        <f t="shared" si="1411"/>
        <v>0.125041534971747</v>
      </c>
      <c r="P1598" s="43">
        <f t="shared" si="1405"/>
        <v>2.2500050864502123E-2</v>
      </c>
      <c r="Q1598" s="11">
        <f t="shared" si="1412"/>
        <v>6</v>
      </c>
      <c r="R1598" s="43">
        <f t="shared" si="1413"/>
        <v>0.13021045159264236</v>
      </c>
      <c r="S1598" s="11">
        <f t="shared" si="1414"/>
        <v>54</v>
      </c>
    </row>
    <row r="1599" spans="2:19" x14ac:dyDescent="0.25">
      <c r="B1599" s="16">
        <v>5</v>
      </c>
      <c r="C1599" s="11" t="s">
        <v>17</v>
      </c>
      <c r="D1599" s="10"/>
      <c r="E1599" s="10">
        <f t="shared" si="1406"/>
        <v>0</v>
      </c>
      <c r="F1599" s="3">
        <f t="shared" si="1407"/>
        <v>5.2636074012400447E-3</v>
      </c>
      <c r="G1599" s="8">
        <f>EFA!$AD$2</f>
        <v>1.1479621662027979</v>
      </c>
      <c r="H1599" s="24">
        <f>LGD!$D$8</f>
        <v>4.6364209605119888E-2</v>
      </c>
      <c r="I1599" s="10">
        <f t="shared" si="1408"/>
        <v>0</v>
      </c>
      <c r="J1599" s="41">
        <f t="shared" si="1409"/>
        <v>0.57133732605149445</v>
      </c>
      <c r="K1599" s="10">
        <f t="shared" si="1410"/>
        <v>0</v>
      </c>
      <c r="M1599" s="11">
        <f t="shared" si="1404"/>
        <v>60</v>
      </c>
      <c r="N1599" s="11">
        <v>1</v>
      </c>
      <c r="O1599" s="21">
        <f t="shared" si="1411"/>
        <v>0.125041534971747</v>
      </c>
      <c r="P1599" s="43">
        <f t="shared" si="1405"/>
        <v>2.2500050864502123E-2</v>
      </c>
      <c r="Q1599" s="11">
        <f t="shared" si="1412"/>
        <v>6</v>
      </c>
      <c r="R1599" s="43">
        <f t="shared" si="1413"/>
        <v>0.13021045159264236</v>
      </c>
      <c r="S1599" s="11">
        <f t="shared" si="1414"/>
        <v>54</v>
      </c>
    </row>
    <row r="1600" spans="2:19" x14ac:dyDescent="0.25">
      <c r="B1600" s="16">
        <v>5</v>
      </c>
      <c r="C1600" s="11" t="s">
        <v>18</v>
      </c>
      <c r="D1600" s="10"/>
      <c r="E1600" s="10">
        <f t="shared" si="1406"/>
        <v>0</v>
      </c>
      <c r="F1600" s="3">
        <f t="shared" si="1407"/>
        <v>5.2636074012400447E-3</v>
      </c>
      <c r="G1600" s="8">
        <f>EFA!$AD$2</f>
        <v>1.1479621662027979</v>
      </c>
      <c r="H1600" s="24">
        <f>LGD!$D$9</f>
        <v>0.5</v>
      </c>
      <c r="I1600" s="10">
        <f t="shared" si="1408"/>
        <v>0</v>
      </c>
      <c r="J1600" s="41">
        <f t="shared" si="1409"/>
        <v>0.57133732605149445</v>
      </c>
      <c r="K1600" s="10">
        <f t="shared" si="1410"/>
        <v>0</v>
      </c>
      <c r="M1600" s="11">
        <f t="shared" si="1404"/>
        <v>60</v>
      </c>
      <c r="N1600" s="11">
        <v>1</v>
      </c>
      <c r="O1600" s="21">
        <f t="shared" si="1411"/>
        <v>0.125041534971747</v>
      </c>
      <c r="P1600" s="43">
        <f t="shared" si="1405"/>
        <v>2.2500050864502123E-2</v>
      </c>
      <c r="Q1600" s="11">
        <f t="shared" si="1412"/>
        <v>6</v>
      </c>
      <c r="R1600" s="43">
        <f t="shared" si="1413"/>
        <v>0.13021045159264236</v>
      </c>
      <c r="S1600" s="11">
        <f t="shared" si="1414"/>
        <v>54</v>
      </c>
    </row>
    <row r="1601" spans="2:19" x14ac:dyDescent="0.25">
      <c r="B1601" s="16">
        <v>5</v>
      </c>
      <c r="C1601" s="11" t="s">
        <v>19</v>
      </c>
      <c r="D1601" s="10"/>
      <c r="E1601" s="10">
        <f t="shared" si="1406"/>
        <v>0</v>
      </c>
      <c r="F1601" s="3">
        <f t="shared" si="1407"/>
        <v>5.2636074012400447E-3</v>
      </c>
      <c r="G1601" s="8">
        <f>EFA!$AD$2</f>
        <v>1.1479621662027979</v>
      </c>
      <c r="H1601" s="24">
        <f>LGD!$D$10</f>
        <v>0.4</v>
      </c>
      <c r="I1601" s="10">
        <f t="shared" si="1408"/>
        <v>0</v>
      </c>
      <c r="J1601" s="41">
        <f t="shared" si="1409"/>
        <v>0.57133732605149445</v>
      </c>
      <c r="K1601" s="10">
        <f t="shared" si="1410"/>
        <v>0</v>
      </c>
      <c r="M1601" s="11">
        <f t="shared" si="1404"/>
        <v>60</v>
      </c>
      <c r="N1601" s="11">
        <v>1</v>
      </c>
      <c r="O1601" s="21">
        <f t="shared" si="1411"/>
        <v>0.125041534971747</v>
      </c>
      <c r="P1601" s="43">
        <f t="shared" si="1405"/>
        <v>2.2500050864502123E-2</v>
      </c>
      <c r="Q1601" s="11">
        <f t="shared" si="1412"/>
        <v>6</v>
      </c>
      <c r="R1601" s="43">
        <f t="shared" si="1413"/>
        <v>0.13021045159264236</v>
      </c>
      <c r="S1601" s="11">
        <f t="shared" si="1414"/>
        <v>54</v>
      </c>
    </row>
    <row r="1602" spans="2:19" x14ac:dyDescent="0.25">
      <c r="B1602" s="16">
        <v>5</v>
      </c>
      <c r="C1602" s="11" t="s">
        <v>20</v>
      </c>
      <c r="D1602" s="10"/>
      <c r="E1602" s="10">
        <f t="shared" si="1406"/>
        <v>0</v>
      </c>
      <c r="F1602" s="3">
        <f t="shared" si="1407"/>
        <v>5.2636074012400447E-3</v>
      </c>
      <c r="G1602" s="8">
        <f>EFA!$AD$2</f>
        <v>1.1479621662027979</v>
      </c>
      <c r="H1602" s="24">
        <f>LGD!$D$11</f>
        <v>0.6</v>
      </c>
      <c r="I1602" s="10">
        <f t="shared" si="1408"/>
        <v>0</v>
      </c>
      <c r="J1602" s="41">
        <f t="shared" si="1409"/>
        <v>0.57133732605149445</v>
      </c>
      <c r="K1602" s="10">
        <f t="shared" si="1410"/>
        <v>0</v>
      </c>
      <c r="M1602" s="11">
        <f t="shared" si="1404"/>
        <v>60</v>
      </c>
      <c r="N1602" s="11">
        <v>1</v>
      </c>
      <c r="O1602" s="21">
        <f t="shared" si="1411"/>
        <v>0.125041534971747</v>
      </c>
      <c r="P1602" s="43">
        <f t="shared" si="1405"/>
        <v>2.2500050864502123E-2</v>
      </c>
      <c r="Q1602" s="11">
        <f t="shared" si="1412"/>
        <v>6</v>
      </c>
      <c r="R1602" s="43">
        <f t="shared" si="1413"/>
        <v>0.13021045159264236</v>
      </c>
      <c r="S1602" s="11">
        <f t="shared" si="1414"/>
        <v>54</v>
      </c>
    </row>
    <row r="1603" spans="2:19" x14ac:dyDescent="0.25">
      <c r="B1603" s="16"/>
      <c r="C1603" s="68"/>
      <c r="D1603" s="67"/>
      <c r="E1603" s="67"/>
      <c r="F1603" s="121"/>
      <c r="G1603" s="112"/>
      <c r="H1603" s="116"/>
      <c r="I1603" s="67"/>
      <c r="J1603" s="117"/>
      <c r="K1603" s="67"/>
      <c r="M1603" s="68"/>
      <c r="N1603" s="68"/>
      <c r="O1603" s="89"/>
      <c r="P1603" s="90"/>
      <c r="Q1603" s="68"/>
      <c r="R1603" s="90"/>
      <c r="S1603" s="68"/>
    </row>
    <row r="1604" spans="2:19" x14ac:dyDescent="0.25">
      <c r="B1604" t="s">
        <v>68</v>
      </c>
      <c r="C1604" s="40" t="s">
        <v>9</v>
      </c>
      <c r="D1604" s="40">
        <v>6</v>
      </c>
      <c r="E1604" s="44" t="s">
        <v>26</v>
      </c>
      <c r="F1604" s="44" t="s">
        <v>39</v>
      </c>
      <c r="G1604" s="44" t="s">
        <v>27</v>
      </c>
      <c r="H1604" s="44" t="s">
        <v>28</v>
      </c>
      <c r="I1604" s="44" t="s">
        <v>29</v>
      </c>
      <c r="J1604" s="44" t="s">
        <v>30</v>
      </c>
      <c r="K1604" s="42" t="s">
        <v>31</v>
      </c>
      <c r="M1604" s="42" t="s">
        <v>32</v>
      </c>
      <c r="N1604" s="42" t="s">
        <v>33</v>
      </c>
      <c r="O1604" s="42" t="s">
        <v>34</v>
      </c>
      <c r="P1604" s="42" t="s">
        <v>35</v>
      </c>
      <c r="Q1604" s="42" t="s">
        <v>36</v>
      </c>
      <c r="R1604" s="42" t="s">
        <v>37</v>
      </c>
      <c r="S1604" s="42" t="s">
        <v>38</v>
      </c>
    </row>
    <row r="1605" spans="2:19" x14ac:dyDescent="0.25">
      <c r="B1605" s="16">
        <v>1</v>
      </c>
      <c r="C1605" s="11" t="s">
        <v>12</v>
      </c>
      <c r="D1605" s="81">
        <f>'61-90 days'!C10</f>
        <v>0</v>
      </c>
      <c r="E1605" s="10">
        <f>D1605*R1605</f>
        <v>0</v>
      </c>
      <c r="F1605" s="3">
        <f>$D$5</f>
        <v>0.27333333333333332</v>
      </c>
      <c r="G1605" s="8">
        <f>EFA!$AD$2</f>
        <v>1.1479621662027979</v>
      </c>
      <c r="H1605" s="24">
        <f>LGD!$D$3</f>
        <v>0</v>
      </c>
      <c r="I1605" s="10">
        <f>E1605*F1605*G1605*H1605</f>
        <v>0</v>
      </c>
      <c r="J1605" s="41">
        <f>1/((1+($O$16/12))^(M1605-Q1605))</f>
        <v>0.93969748915028861</v>
      </c>
      <c r="K1605" s="10">
        <f>I1605*J1605</f>
        <v>0</v>
      </c>
      <c r="M1605" s="11">
        <f>$D$204*$O$12</f>
        <v>72</v>
      </c>
      <c r="N1605" s="11">
        <v>1</v>
      </c>
      <c r="O1605" s="21">
        <f>$O$16</f>
        <v>0.125041534971747</v>
      </c>
      <c r="P1605" s="43">
        <f t="shared" ref="P1605:P1613" si="1415">PMT(O1605/12,M1605,-N1605,0,0)</f>
        <v>1.9813354851954689E-2</v>
      </c>
      <c r="Q1605" s="11">
        <f>M1605-S1605</f>
        <v>66</v>
      </c>
      <c r="R1605" s="43">
        <f>PV(O1605/12,Q1605,-P1605,0,0)</f>
        <v>0.94215190074562849</v>
      </c>
      <c r="S1605" s="11">
        <v>6</v>
      </c>
    </row>
    <row r="1606" spans="2:19" x14ac:dyDescent="0.25">
      <c r="B1606" s="16">
        <v>1</v>
      </c>
      <c r="C1606" s="11" t="s">
        <v>13</v>
      </c>
      <c r="D1606" s="81">
        <f>'61-90 days'!D10</f>
        <v>0</v>
      </c>
      <c r="E1606" s="10">
        <f t="shared" ref="E1606:E1613" si="1416">D1606*R1606</f>
        <v>0</v>
      </c>
      <c r="F1606" s="3">
        <f t="shared" ref="F1606:F1613" si="1417">$D$5</f>
        <v>0.27333333333333332</v>
      </c>
      <c r="G1606" s="8">
        <f>EFA!$AD$2</f>
        <v>1.1479621662027979</v>
      </c>
      <c r="H1606" s="24">
        <f>LGD!$D$4</f>
        <v>0.6</v>
      </c>
      <c r="I1606" s="10">
        <f t="shared" ref="I1606:I1613" si="1418">E1606*F1606*G1606*H1606</f>
        <v>0</v>
      </c>
      <c r="J1606" s="41">
        <f t="shared" ref="J1606:J1613" si="1419">1/((1+($O$16/12))^(M1606-Q1606))</f>
        <v>0.93969748915028861</v>
      </c>
      <c r="K1606" s="10">
        <f t="shared" ref="K1606:K1613" si="1420">I1606*J1606</f>
        <v>0</v>
      </c>
      <c r="M1606" s="11">
        <f t="shared" ref="M1606:M1613" si="1421">$D$204*$O$12</f>
        <v>72</v>
      </c>
      <c r="N1606" s="11">
        <v>1</v>
      </c>
      <c r="O1606" s="21">
        <f t="shared" ref="O1606:O1613" si="1422">$O$16</f>
        <v>0.125041534971747</v>
      </c>
      <c r="P1606" s="43">
        <f t="shared" si="1415"/>
        <v>1.9813354851954689E-2</v>
      </c>
      <c r="Q1606" s="11">
        <f t="shared" ref="Q1606:Q1613" si="1423">M1606-S1606</f>
        <v>66</v>
      </c>
      <c r="R1606" s="43">
        <f t="shared" ref="R1606:R1613" si="1424">PV(O1606/12,Q1606,-P1606,0,0)</f>
        <v>0.94215190074562849</v>
      </c>
      <c r="S1606" s="11">
        <v>6</v>
      </c>
    </row>
    <row r="1607" spans="2:19" x14ac:dyDescent="0.25">
      <c r="B1607" s="16">
        <v>1</v>
      </c>
      <c r="C1607" s="11" t="s">
        <v>14</v>
      </c>
      <c r="D1607" s="81">
        <f>'61-90 days'!E10</f>
        <v>0</v>
      </c>
      <c r="E1607" s="10">
        <f t="shared" si="1416"/>
        <v>0</v>
      </c>
      <c r="F1607" s="3">
        <f t="shared" si="1417"/>
        <v>0.27333333333333332</v>
      </c>
      <c r="G1607" s="8">
        <f>EFA!$AD$2</f>
        <v>1.1479621662027979</v>
      </c>
      <c r="H1607" s="24">
        <f>LGD!$D$5</f>
        <v>0.10763423667737435</v>
      </c>
      <c r="I1607" s="10">
        <f t="shared" si="1418"/>
        <v>0</v>
      </c>
      <c r="J1607" s="41">
        <f t="shared" si="1419"/>
        <v>0.93969748915028861</v>
      </c>
      <c r="K1607" s="10">
        <f t="shared" si="1420"/>
        <v>0</v>
      </c>
      <c r="M1607" s="11">
        <f t="shared" si="1421"/>
        <v>72</v>
      </c>
      <c r="N1607" s="11">
        <v>1</v>
      </c>
      <c r="O1607" s="21">
        <f t="shared" si="1422"/>
        <v>0.125041534971747</v>
      </c>
      <c r="P1607" s="43">
        <f t="shared" si="1415"/>
        <v>1.9813354851954689E-2</v>
      </c>
      <c r="Q1607" s="11">
        <f t="shared" si="1423"/>
        <v>66</v>
      </c>
      <c r="R1607" s="43">
        <f t="shared" si="1424"/>
        <v>0.94215190074562849</v>
      </c>
      <c r="S1607" s="11">
        <v>6</v>
      </c>
    </row>
    <row r="1608" spans="2:19" x14ac:dyDescent="0.25">
      <c r="B1608" s="16">
        <v>1</v>
      </c>
      <c r="C1608" s="11" t="s">
        <v>15</v>
      </c>
      <c r="D1608" s="81" t="e">
        <f>'61-90 days'!F10</f>
        <v>#N/A</v>
      </c>
      <c r="E1608" s="10" t="e">
        <f t="shared" si="1416"/>
        <v>#N/A</v>
      </c>
      <c r="F1608" s="3">
        <f t="shared" si="1417"/>
        <v>0.27333333333333332</v>
      </c>
      <c r="G1608" s="8">
        <f>EFA!$AD$2</f>
        <v>1.1479621662027979</v>
      </c>
      <c r="H1608" s="24">
        <f>LGD!$D$6</f>
        <v>0.31756987991080204</v>
      </c>
      <c r="I1608" s="10" t="e">
        <f t="shared" si="1418"/>
        <v>#N/A</v>
      </c>
      <c r="J1608" s="41">
        <f t="shared" si="1419"/>
        <v>0.93969748915028861</v>
      </c>
      <c r="K1608" s="10" t="e">
        <f t="shared" si="1420"/>
        <v>#N/A</v>
      </c>
      <c r="M1608" s="11">
        <f t="shared" si="1421"/>
        <v>72</v>
      </c>
      <c r="N1608" s="11">
        <v>1</v>
      </c>
      <c r="O1608" s="21">
        <f t="shared" si="1422"/>
        <v>0.125041534971747</v>
      </c>
      <c r="P1608" s="43">
        <f t="shared" si="1415"/>
        <v>1.9813354851954689E-2</v>
      </c>
      <c r="Q1608" s="11">
        <f t="shared" si="1423"/>
        <v>66</v>
      </c>
      <c r="R1608" s="43">
        <f t="shared" si="1424"/>
        <v>0.94215190074562849</v>
      </c>
      <c r="S1608" s="11">
        <v>6</v>
      </c>
    </row>
    <row r="1609" spans="2:19" x14ac:dyDescent="0.25">
      <c r="B1609" s="16">
        <v>1</v>
      </c>
      <c r="C1609" s="11" t="s">
        <v>16</v>
      </c>
      <c r="D1609" s="81">
        <f>'61-90 days'!G10</f>
        <v>0</v>
      </c>
      <c r="E1609" s="10">
        <f t="shared" si="1416"/>
        <v>0</v>
      </c>
      <c r="F1609" s="3">
        <f t="shared" si="1417"/>
        <v>0.27333333333333332</v>
      </c>
      <c r="G1609" s="8">
        <f>EFA!$AD$2</f>
        <v>1.1479621662027979</v>
      </c>
      <c r="H1609" s="24">
        <f>LGD!$D$7</f>
        <v>0.35327139683478781</v>
      </c>
      <c r="I1609" s="10">
        <f t="shared" si="1418"/>
        <v>0</v>
      </c>
      <c r="J1609" s="41">
        <f t="shared" si="1419"/>
        <v>0.93969748915028861</v>
      </c>
      <c r="K1609" s="10">
        <f t="shared" si="1420"/>
        <v>0</v>
      </c>
      <c r="M1609" s="11">
        <f t="shared" si="1421"/>
        <v>72</v>
      </c>
      <c r="N1609" s="11">
        <v>1</v>
      </c>
      <c r="O1609" s="21">
        <f t="shared" si="1422"/>
        <v>0.125041534971747</v>
      </c>
      <c r="P1609" s="43">
        <f t="shared" si="1415"/>
        <v>1.9813354851954689E-2</v>
      </c>
      <c r="Q1609" s="11">
        <f t="shared" si="1423"/>
        <v>66</v>
      </c>
      <c r="R1609" s="43">
        <f t="shared" si="1424"/>
        <v>0.94215190074562849</v>
      </c>
      <c r="S1609" s="11">
        <v>6</v>
      </c>
    </row>
    <row r="1610" spans="2:19" x14ac:dyDescent="0.25">
      <c r="B1610" s="16">
        <v>1</v>
      </c>
      <c r="C1610" s="11" t="s">
        <v>17</v>
      </c>
      <c r="D1610" s="81">
        <f>'61-90 days'!H10</f>
        <v>0</v>
      </c>
      <c r="E1610" s="10">
        <f t="shared" si="1416"/>
        <v>0</v>
      </c>
      <c r="F1610" s="3">
        <f t="shared" si="1417"/>
        <v>0.27333333333333332</v>
      </c>
      <c r="G1610" s="8">
        <f>EFA!$AD$2</f>
        <v>1.1479621662027979</v>
      </c>
      <c r="H1610" s="24">
        <f>LGD!$D$8</f>
        <v>4.6364209605119888E-2</v>
      </c>
      <c r="I1610" s="10">
        <f t="shared" si="1418"/>
        <v>0</v>
      </c>
      <c r="J1610" s="41">
        <f t="shared" si="1419"/>
        <v>0.93969748915028861</v>
      </c>
      <c r="K1610" s="10">
        <f t="shared" si="1420"/>
        <v>0</v>
      </c>
      <c r="M1610" s="11">
        <f t="shared" si="1421"/>
        <v>72</v>
      </c>
      <c r="N1610" s="11">
        <v>1</v>
      </c>
      <c r="O1610" s="21">
        <f t="shared" si="1422"/>
        <v>0.125041534971747</v>
      </c>
      <c r="P1610" s="43">
        <f t="shared" si="1415"/>
        <v>1.9813354851954689E-2</v>
      </c>
      <c r="Q1610" s="11">
        <f t="shared" si="1423"/>
        <v>66</v>
      </c>
      <c r="R1610" s="43">
        <f t="shared" si="1424"/>
        <v>0.94215190074562849</v>
      </c>
      <c r="S1610" s="11">
        <v>6</v>
      </c>
    </row>
    <row r="1611" spans="2:19" x14ac:dyDescent="0.25">
      <c r="B1611" s="16">
        <v>1</v>
      </c>
      <c r="C1611" s="11" t="s">
        <v>18</v>
      </c>
      <c r="D1611" s="81">
        <f>'61-90 days'!I10</f>
        <v>0</v>
      </c>
      <c r="E1611" s="10">
        <f t="shared" si="1416"/>
        <v>0</v>
      </c>
      <c r="F1611" s="3">
        <f t="shared" si="1417"/>
        <v>0.27333333333333332</v>
      </c>
      <c r="G1611" s="8">
        <f>EFA!$AD$2</f>
        <v>1.1479621662027979</v>
      </c>
      <c r="H1611" s="24">
        <f>LGD!$D$9</f>
        <v>0.5</v>
      </c>
      <c r="I1611" s="10">
        <f t="shared" si="1418"/>
        <v>0</v>
      </c>
      <c r="J1611" s="41">
        <f t="shared" si="1419"/>
        <v>0.93969748915028861</v>
      </c>
      <c r="K1611" s="10">
        <f t="shared" si="1420"/>
        <v>0</v>
      </c>
      <c r="M1611" s="11">
        <f t="shared" si="1421"/>
        <v>72</v>
      </c>
      <c r="N1611" s="11">
        <v>1</v>
      </c>
      <c r="O1611" s="21">
        <f t="shared" si="1422"/>
        <v>0.125041534971747</v>
      </c>
      <c r="P1611" s="43">
        <f t="shared" si="1415"/>
        <v>1.9813354851954689E-2</v>
      </c>
      <c r="Q1611" s="11">
        <f t="shared" si="1423"/>
        <v>66</v>
      </c>
      <c r="R1611" s="43">
        <f t="shared" si="1424"/>
        <v>0.94215190074562849</v>
      </c>
      <c r="S1611" s="11">
        <v>6</v>
      </c>
    </row>
    <row r="1612" spans="2:19" x14ac:dyDescent="0.25">
      <c r="B1612" s="16">
        <v>1</v>
      </c>
      <c r="C1612" s="11" t="s">
        <v>19</v>
      </c>
      <c r="D1612" s="81">
        <f>'61-90 days'!J10</f>
        <v>0</v>
      </c>
      <c r="E1612" s="10">
        <f t="shared" si="1416"/>
        <v>0</v>
      </c>
      <c r="F1612" s="3">
        <f t="shared" si="1417"/>
        <v>0.27333333333333332</v>
      </c>
      <c r="G1612" s="8">
        <f>EFA!$AD$2</f>
        <v>1.1479621662027979</v>
      </c>
      <c r="H1612" s="24">
        <f>LGD!$D$10</f>
        <v>0.4</v>
      </c>
      <c r="I1612" s="10">
        <f t="shared" si="1418"/>
        <v>0</v>
      </c>
      <c r="J1612" s="41">
        <f t="shared" si="1419"/>
        <v>0.93969748915028861</v>
      </c>
      <c r="K1612" s="10">
        <f t="shared" si="1420"/>
        <v>0</v>
      </c>
      <c r="M1612" s="11">
        <f t="shared" si="1421"/>
        <v>72</v>
      </c>
      <c r="N1612" s="11">
        <v>1</v>
      </c>
      <c r="O1612" s="21">
        <f t="shared" si="1422"/>
        <v>0.125041534971747</v>
      </c>
      <c r="P1612" s="43">
        <f t="shared" si="1415"/>
        <v>1.9813354851954689E-2</v>
      </c>
      <c r="Q1612" s="11">
        <f t="shared" si="1423"/>
        <v>66</v>
      </c>
      <c r="R1612" s="43">
        <f t="shared" si="1424"/>
        <v>0.94215190074562849</v>
      </c>
      <c r="S1612" s="11">
        <v>6</v>
      </c>
    </row>
    <row r="1613" spans="2:19" x14ac:dyDescent="0.25">
      <c r="B1613" s="16">
        <v>1</v>
      </c>
      <c r="C1613" s="11" t="s">
        <v>20</v>
      </c>
      <c r="D1613" s="81">
        <f>'61-90 days'!K10</f>
        <v>0</v>
      </c>
      <c r="E1613" s="10">
        <f t="shared" si="1416"/>
        <v>0</v>
      </c>
      <c r="F1613" s="3">
        <f t="shared" si="1417"/>
        <v>0.27333333333333332</v>
      </c>
      <c r="G1613" s="8">
        <f>EFA!$AD$2</f>
        <v>1.1479621662027979</v>
      </c>
      <c r="H1613" s="24">
        <f>LGD!$D$11</f>
        <v>0.6</v>
      </c>
      <c r="I1613" s="10">
        <f t="shared" si="1418"/>
        <v>0</v>
      </c>
      <c r="J1613" s="41">
        <f t="shared" si="1419"/>
        <v>0.93969748915028861</v>
      </c>
      <c r="K1613" s="10">
        <f t="shared" si="1420"/>
        <v>0</v>
      </c>
      <c r="M1613" s="11">
        <f t="shared" si="1421"/>
        <v>72</v>
      </c>
      <c r="N1613" s="11">
        <v>1</v>
      </c>
      <c r="O1613" s="21">
        <f t="shared" si="1422"/>
        <v>0.125041534971747</v>
      </c>
      <c r="P1613" s="43">
        <f t="shared" si="1415"/>
        <v>1.9813354851954689E-2</v>
      </c>
      <c r="Q1613" s="11">
        <f t="shared" si="1423"/>
        <v>66</v>
      </c>
      <c r="R1613" s="43">
        <f t="shared" si="1424"/>
        <v>0.94215190074562849</v>
      </c>
      <c r="S1613" s="11">
        <v>6</v>
      </c>
    </row>
    <row r="1614" spans="2:19" x14ac:dyDescent="0.25">
      <c r="B1614" s="16"/>
      <c r="C1614" s="83"/>
      <c r="D1614" s="84"/>
      <c r="E1614" s="84"/>
      <c r="F1614" s="85"/>
      <c r="G1614" s="86"/>
      <c r="H1614" s="87"/>
      <c r="I1614" s="84"/>
      <c r="J1614" s="88"/>
      <c r="K1614" s="84"/>
      <c r="M1614" s="68"/>
      <c r="N1614" s="68"/>
      <c r="O1614" s="89"/>
      <c r="P1614" s="90"/>
      <c r="Q1614" s="68"/>
      <c r="R1614" s="90"/>
      <c r="S1614" s="68"/>
    </row>
    <row r="1615" spans="2:19" x14ac:dyDescent="0.25">
      <c r="B1615" t="s">
        <v>68</v>
      </c>
      <c r="C1615" s="40" t="s">
        <v>9</v>
      </c>
      <c r="D1615" s="40">
        <v>6</v>
      </c>
      <c r="E1615" s="44" t="s">
        <v>26</v>
      </c>
      <c r="F1615" s="44" t="s">
        <v>39</v>
      </c>
      <c r="G1615" s="44" t="s">
        <v>27</v>
      </c>
      <c r="H1615" s="44" t="s">
        <v>28</v>
      </c>
      <c r="I1615" s="44" t="s">
        <v>29</v>
      </c>
      <c r="J1615" s="44" t="s">
        <v>30</v>
      </c>
      <c r="K1615" s="42" t="s">
        <v>31</v>
      </c>
      <c r="M1615" s="42" t="s">
        <v>32</v>
      </c>
      <c r="N1615" s="42" t="s">
        <v>33</v>
      </c>
      <c r="O1615" s="42" t="s">
        <v>34</v>
      </c>
      <c r="P1615" s="42" t="s">
        <v>35</v>
      </c>
      <c r="Q1615" s="42" t="s">
        <v>36</v>
      </c>
      <c r="R1615" s="42" t="s">
        <v>37</v>
      </c>
      <c r="S1615" s="42" t="s">
        <v>38</v>
      </c>
    </row>
    <row r="1616" spans="2:19" x14ac:dyDescent="0.25">
      <c r="B1616" s="16">
        <v>2</v>
      </c>
      <c r="C1616" s="11" t="s">
        <v>12</v>
      </c>
      <c r="D1616" s="10"/>
      <c r="E1616" s="10">
        <f>D1605*R1616</f>
        <v>0</v>
      </c>
      <c r="F1616" s="3">
        <f>$E$5-$D$5</f>
        <v>4.5726986619304077E-2</v>
      </c>
      <c r="G1616" s="8">
        <f>EFA!$AD$2</f>
        <v>1.1479621662027979</v>
      </c>
      <c r="H1616" s="24">
        <f>LGD!$D$3</f>
        <v>0</v>
      </c>
      <c r="I1616" s="10">
        <f>E1616*F1616*G1616*H1616</f>
        <v>0</v>
      </c>
      <c r="J1616" s="41">
        <f>1/((1+($O$16/12))^(M1616-Q1616))</f>
        <v>0.82978236227803737</v>
      </c>
      <c r="K1616" s="10">
        <f>I1616*J1616</f>
        <v>0</v>
      </c>
      <c r="M1616" s="11">
        <f>$D$215*$O$12</f>
        <v>72</v>
      </c>
      <c r="N1616" s="11">
        <v>1</v>
      </c>
      <c r="O1616" s="21">
        <f>$O$16</f>
        <v>0.125041534971747</v>
      </c>
      <c r="P1616" s="43">
        <f t="shared" ref="P1616:P1624" si="1425">PMT(O1616/12,M1616,-N1616,0,0)</f>
        <v>1.9813354851954689E-2</v>
      </c>
      <c r="Q1616" s="11">
        <f>M1616-S1616</f>
        <v>54</v>
      </c>
      <c r="R1616" s="43">
        <f>PV(O1616/12,Q1616,-P1616,0,0)</f>
        <v>0.81508074954280096</v>
      </c>
      <c r="S1616" s="11">
        <f>12+6</f>
        <v>18</v>
      </c>
    </row>
    <row r="1617" spans="2:19" x14ac:dyDescent="0.25">
      <c r="B1617" s="16">
        <v>2</v>
      </c>
      <c r="C1617" s="11" t="s">
        <v>13</v>
      </c>
      <c r="D1617" s="10"/>
      <c r="E1617" s="10">
        <f t="shared" ref="E1617:E1624" si="1426">D1606*R1617</f>
        <v>0</v>
      </c>
      <c r="F1617" s="3">
        <f t="shared" ref="F1617:F1624" si="1427">$E$5-$D$5</f>
        <v>4.5726986619304077E-2</v>
      </c>
      <c r="G1617" s="8">
        <f>EFA!$AD$2</f>
        <v>1.1479621662027979</v>
      </c>
      <c r="H1617" s="24">
        <f>LGD!$D$4</f>
        <v>0.6</v>
      </c>
      <c r="I1617" s="10">
        <f t="shared" ref="I1617:I1624" si="1428">E1617*F1617*G1617*H1617</f>
        <v>0</v>
      </c>
      <c r="J1617" s="41">
        <f t="shared" ref="J1617:J1624" si="1429">1/((1+($O$16/12))^(M1617-Q1617))</f>
        <v>0.82978236227803737</v>
      </c>
      <c r="K1617" s="10">
        <f t="shared" ref="K1617:K1624" si="1430">I1617*J1617</f>
        <v>0</v>
      </c>
      <c r="M1617" s="11">
        <f t="shared" ref="M1617:M1624" si="1431">$D$215*$O$12</f>
        <v>72</v>
      </c>
      <c r="N1617" s="11">
        <v>1</v>
      </c>
      <c r="O1617" s="21">
        <f t="shared" ref="O1617:O1624" si="1432">$O$16</f>
        <v>0.125041534971747</v>
      </c>
      <c r="P1617" s="43">
        <f t="shared" si="1425"/>
        <v>1.9813354851954689E-2</v>
      </c>
      <c r="Q1617" s="11">
        <f t="shared" ref="Q1617:Q1624" si="1433">M1617-S1617</f>
        <v>54</v>
      </c>
      <c r="R1617" s="43">
        <f t="shared" ref="R1617:R1624" si="1434">PV(O1617/12,Q1617,-P1617,0,0)</f>
        <v>0.81508074954280096</v>
      </c>
      <c r="S1617" s="11">
        <f t="shared" ref="S1617:S1624" si="1435">12+6</f>
        <v>18</v>
      </c>
    </row>
    <row r="1618" spans="2:19" x14ac:dyDescent="0.25">
      <c r="B1618" s="16">
        <v>2</v>
      </c>
      <c r="C1618" s="11" t="s">
        <v>14</v>
      </c>
      <c r="D1618" s="10"/>
      <c r="E1618" s="10">
        <f t="shared" si="1426"/>
        <v>0</v>
      </c>
      <c r="F1618" s="3">
        <f t="shared" si="1427"/>
        <v>4.5726986619304077E-2</v>
      </c>
      <c r="G1618" s="8">
        <f>EFA!$AD$2</f>
        <v>1.1479621662027979</v>
      </c>
      <c r="H1618" s="24">
        <f>LGD!$D$5</f>
        <v>0.10763423667737435</v>
      </c>
      <c r="I1618" s="10">
        <f t="shared" si="1428"/>
        <v>0</v>
      </c>
      <c r="J1618" s="41">
        <f t="shared" si="1429"/>
        <v>0.82978236227803737</v>
      </c>
      <c r="K1618" s="10">
        <f t="shared" si="1430"/>
        <v>0</v>
      </c>
      <c r="M1618" s="11">
        <f t="shared" si="1431"/>
        <v>72</v>
      </c>
      <c r="N1618" s="11">
        <v>1</v>
      </c>
      <c r="O1618" s="21">
        <f t="shared" si="1432"/>
        <v>0.125041534971747</v>
      </c>
      <c r="P1618" s="43">
        <f t="shared" si="1425"/>
        <v>1.9813354851954689E-2</v>
      </c>
      <c r="Q1618" s="11">
        <f t="shared" si="1433"/>
        <v>54</v>
      </c>
      <c r="R1618" s="43">
        <f t="shared" si="1434"/>
        <v>0.81508074954280096</v>
      </c>
      <c r="S1618" s="11">
        <f t="shared" si="1435"/>
        <v>18</v>
      </c>
    </row>
    <row r="1619" spans="2:19" x14ac:dyDescent="0.25">
      <c r="B1619" s="16">
        <v>2</v>
      </c>
      <c r="C1619" s="11" t="s">
        <v>15</v>
      </c>
      <c r="D1619" s="10"/>
      <c r="E1619" s="10" t="e">
        <f t="shared" si="1426"/>
        <v>#N/A</v>
      </c>
      <c r="F1619" s="3">
        <f t="shared" si="1427"/>
        <v>4.5726986619304077E-2</v>
      </c>
      <c r="G1619" s="8">
        <f>EFA!$AD$2</f>
        <v>1.1479621662027979</v>
      </c>
      <c r="H1619" s="24">
        <f>LGD!$D$6</f>
        <v>0.31756987991080204</v>
      </c>
      <c r="I1619" s="10" t="e">
        <f t="shared" si="1428"/>
        <v>#N/A</v>
      </c>
      <c r="J1619" s="41">
        <f t="shared" si="1429"/>
        <v>0.82978236227803737</v>
      </c>
      <c r="K1619" s="10" t="e">
        <f t="shared" si="1430"/>
        <v>#N/A</v>
      </c>
      <c r="M1619" s="11">
        <f t="shared" si="1431"/>
        <v>72</v>
      </c>
      <c r="N1619" s="11">
        <v>1</v>
      </c>
      <c r="O1619" s="21">
        <f t="shared" si="1432"/>
        <v>0.125041534971747</v>
      </c>
      <c r="P1619" s="43">
        <f t="shared" si="1425"/>
        <v>1.9813354851954689E-2</v>
      </c>
      <c r="Q1619" s="11">
        <f t="shared" si="1433"/>
        <v>54</v>
      </c>
      <c r="R1619" s="43">
        <f t="shared" si="1434"/>
        <v>0.81508074954280096</v>
      </c>
      <c r="S1619" s="11">
        <f t="shared" si="1435"/>
        <v>18</v>
      </c>
    </row>
    <row r="1620" spans="2:19" x14ac:dyDescent="0.25">
      <c r="B1620" s="16">
        <v>2</v>
      </c>
      <c r="C1620" s="11" t="s">
        <v>16</v>
      </c>
      <c r="D1620" s="10"/>
      <c r="E1620" s="10">
        <f t="shared" si="1426"/>
        <v>0</v>
      </c>
      <c r="F1620" s="3">
        <f t="shared" si="1427"/>
        <v>4.5726986619304077E-2</v>
      </c>
      <c r="G1620" s="8">
        <f>EFA!$AD$2</f>
        <v>1.1479621662027979</v>
      </c>
      <c r="H1620" s="24">
        <f>LGD!$D$7</f>
        <v>0.35327139683478781</v>
      </c>
      <c r="I1620" s="10">
        <f t="shared" si="1428"/>
        <v>0</v>
      </c>
      <c r="J1620" s="41">
        <f t="shared" si="1429"/>
        <v>0.82978236227803737</v>
      </c>
      <c r="K1620" s="10">
        <f t="shared" si="1430"/>
        <v>0</v>
      </c>
      <c r="M1620" s="11">
        <f t="shared" si="1431"/>
        <v>72</v>
      </c>
      <c r="N1620" s="11">
        <v>1</v>
      </c>
      <c r="O1620" s="21">
        <f t="shared" si="1432"/>
        <v>0.125041534971747</v>
      </c>
      <c r="P1620" s="43">
        <f t="shared" si="1425"/>
        <v>1.9813354851954689E-2</v>
      </c>
      <c r="Q1620" s="11">
        <f t="shared" si="1433"/>
        <v>54</v>
      </c>
      <c r="R1620" s="43">
        <f t="shared" si="1434"/>
        <v>0.81508074954280096</v>
      </c>
      <c r="S1620" s="11">
        <f t="shared" si="1435"/>
        <v>18</v>
      </c>
    </row>
    <row r="1621" spans="2:19" x14ac:dyDescent="0.25">
      <c r="B1621" s="16">
        <v>2</v>
      </c>
      <c r="C1621" s="11" t="s">
        <v>17</v>
      </c>
      <c r="D1621" s="10"/>
      <c r="E1621" s="10">
        <f t="shared" si="1426"/>
        <v>0</v>
      </c>
      <c r="F1621" s="3">
        <f t="shared" si="1427"/>
        <v>4.5726986619304077E-2</v>
      </c>
      <c r="G1621" s="8">
        <f>EFA!$AD$2</f>
        <v>1.1479621662027979</v>
      </c>
      <c r="H1621" s="24">
        <f>LGD!$D$8</f>
        <v>4.6364209605119888E-2</v>
      </c>
      <c r="I1621" s="10">
        <f t="shared" si="1428"/>
        <v>0</v>
      </c>
      <c r="J1621" s="41">
        <f t="shared" si="1429"/>
        <v>0.82978236227803737</v>
      </c>
      <c r="K1621" s="10">
        <f t="shared" si="1430"/>
        <v>0</v>
      </c>
      <c r="M1621" s="11">
        <f t="shared" si="1431"/>
        <v>72</v>
      </c>
      <c r="N1621" s="11">
        <v>1</v>
      </c>
      <c r="O1621" s="21">
        <f t="shared" si="1432"/>
        <v>0.125041534971747</v>
      </c>
      <c r="P1621" s="43">
        <f t="shared" si="1425"/>
        <v>1.9813354851954689E-2</v>
      </c>
      <c r="Q1621" s="11">
        <f t="shared" si="1433"/>
        <v>54</v>
      </c>
      <c r="R1621" s="43">
        <f t="shared" si="1434"/>
        <v>0.81508074954280096</v>
      </c>
      <c r="S1621" s="11">
        <f t="shared" si="1435"/>
        <v>18</v>
      </c>
    </row>
    <row r="1622" spans="2:19" x14ac:dyDescent="0.25">
      <c r="B1622" s="16">
        <v>2</v>
      </c>
      <c r="C1622" s="11" t="s">
        <v>18</v>
      </c>
      <c r="D1622" s="10"/>
      <c r="E1622" s="10">
        <f t="shared" si="1426"/>
        <v>0</v>
      </c>
      <c r="F1622" s="3">
        <f t="shared" si="1427"/>
        <v>4.5726986619304077E-2</v>
      </c>
      <c r="G1622" s="8">
        <f>EFA!$AD$2</f>
        <v>1.1479621662027979</v>
      </c>
      <c r="H1622" s="24">
        <f>LGD!$D$9</f>
        <v>0.5</v>
      </c>
      <c r="I1622" s="10">
        <f t="shared" si="1428"/>
        <v>0</v>
      </c>
      <c r="J1622" s="41">
        <f t="shared" si="1429"/>
        <v>0.82978236227803737</v>
      </c>
      <c r="K1622" s="10">
        <f t="shared" si="1430"/>
        <v>0</v>
      </c>
      <c r="M1622" s="11">
        <f t="shared" si="1431"/>
        <v>72</v>
      </c>
      <c r="N1622" s="11">
        <v>1</v>
      </c>
      <c r="O1622" s="21">
        <f t="shared" si="1432"/>
        <v>0.125041534971747</v>
      </c>
      <c r="P1622" s="43">
        <f t="shared" si="1425"/>
        <v>1.9813354851954689E-2</v>
      </c>
      <c r="Q1622" s="11">
        <f t="shared" si="1433"/>
        <v>54</v>
      </c>
      <c r="R1622" s="43">
        <f t="shared" si="1434"/>
        <v>0.81508074954280096</v>
      </c>
      <c r="S1622" s="11">
        <f t="shared" si="1435"/>
        <v>18</v>
      </c>
    </row>
    <row r="1623" spans="2:19" x14ac:dyDescent="0.25">
      <c r="B1623" s="16">
        <v>2</v>
      </c>
      <c r="C1623" s="11" t="s">
        <v>19</v>
      </c>
      <c r="D1623" s="10"/>
      <c r="E1623" s="10">
        <f t="shared" si="1426"/>
        <v>0</v>
      </c>
      <c r="F1623" s="3">
        <f t="shared" si="1427"/>
        <v>4.5726986619304077E-2</v>
      </c>
      <c r="G1623" s="8">
        <f>EFA!$AD$2</f>
        <v>1.1479621662027979</v>
      </c>
      <c r="H1623" s="24">
        <f>LGD!$D$10</f>
        <v>0.4</v>
      </c>
      <c r="I1623" s="10">
        <f t="shared" si="1428"/>
        <v>0</v>
      </c>
      <c r="J1623" s="41">
        <f t="shared" si="1429"/>
        <v>0.82978236227803737</v>
      </c>
      <c r="K1623" s="10">
        <f t="shared" si="1430"/>
        <v>0</v>
      </c>
      <c r="M1623" s="11">
        <f t="shared" si="1431"/>
        <v>72</v>
      </c>
      <c r="N1623" s="11">
        <v>1</v>
      </c>
      <c r="O1623" s="21">
        <f t="shared" si="1432"/>
        <v>0.125041534971747</v>
      </c>
      <c r="P1623" s="43">
        <f t="shared" si="1425"/>
        <v>1.9813354851954689E-2</v>
      </c>
      <c r="Q1623" s="11">
        <f t="shared" si="1433"/>
        <v>54</v>
      </c>
      <c r="R1623" s="43">
        <f t="shared" si="1434"/>
        <v>0.81508074954280096</v>
      </c>
      <c r="S1623" s="11">
        <f t="shared" si="1435"/>
        <v>18</v>
      </c>
    </row>
    <row r="1624" spans="2:19" x14ac:dyDescent="0.25">
      <c r="B1624" s="16">
        <v>2</v>
      </c>
      <c r="C1624" s="11" t="s">
        <v>20</v>
      </c>
      <c r="D1624" s="10"/>
      <c r="E1624" s="10">
        <f t="shared" si="1426"/>
        <v>0</v>
      </c>
      <c r="F1624" s="3">
        <f t="shared" si="1427"/>
        <v>4.5726986619304077E-2</v>
      </c>
      <c r="G1624" s="8">
        <f>EFA!$AD$2</f>
        <v>1.1479621662027979</v>
      </c>
      <c r="H1624" s="24">
        <f>LGD!$D$11</f>
        <v>0.6</v>
      </c>
      <c r="I1624" s="10">
        <f t="shared" si="1428"/>
        <v>0</v>
      </c>
      <c r="J1624" s="41">
        <f t="shared" si="1429"/>
        <v>0.82978236227803737</v>
      </c>
      <c r="K1624" s="10">
        <f t="shared" si="1430"/>
        <v>0</v>
      </c>
      <c r="M1624" s="11">
        <f t="shared" si="1431"/>
        <v>72</v>
      </c>
      <c r="N1624" s="11">
        <v>1</v>
      </c>
      <c r="O1624" s="21">
        <f t="shared" si="1432"/>
        <v>0.125041534971747</v>
      </c>
      <c r="P1624" s="43">
        <f t="shared" si="1425"/>
        <v>1.9813354851954689E-2</v>
      </c>
      <c r="Q1624" s="11">
        <f t="shared" si="1433"/>
        <v>54</v>
      </c>
      <c r="R1624" s="43">
        <f t="shared" si="1434"/>
        <v>0.81508074954280096</v>
      </c>
      <c r="S1624" s="11">
        <f t="shared" si="1435"/>
        <v>18</v>
      </c>
    </row>
    <row r="1625" spans="2:19" x14ac:dyDescent="0.25">
      <c r="B1625" s="16"/>
      <c r="C1625" s="11"/>
      <c r="D1625" s="10"/>
      <c r="E1625" s="10"/>
      <c r="F1625" s="3"/>
      <c r="G1625" s="8"/>
      <c r="H1625" s="24"/>
      <c r="I1625" s="10"/>
      <c r="J1625" s="41"/>
      <c r="K1625" s="10"/>
      <c r="M1625" s="11"/>
      <c r="N1625" s="11"/>
      <c r="O1625" s="21"/>
      <c r="P1625" s="43"/>
      <c r="Q1625" s="11"/>
      <c r="R1625" s="43"/>
      <c r="S1625" s="11"/>
    </row>
    <row r="1626" spans="2:19" x14ac:dyDescent="0.25">
      <c r="B1626" t="s">
        <v>68</v>
      </c>
      <c r="C1626" s="40" t="s">
        <v>9</v>
      </c>
      <c r="D1626" s="40">
        <v>6</v>
      </c>
      <c r="E1626" s="44" t="s">
        <v>26</v>
      </c>
      <c r="F1626" s="44" t="s">
        <v>39</v>
      </c>
      <c r="G1626" s="44" t="s">
        <v>27</v>
      </c>
      <c r="H1626" s="44" t="s">
        <v>28</v>
      </c>
      <c r="I1626" s="44" t="s">
        <v>29</v>
      </c>
      <c r="J1626" s="44" t="s">
        <v>30</v>
      </c>
      <c r="K1626" s="42" t="s">
        <v>31</v>
      </c>
      <c r="M1626" s="42" t="s">
        <v>32</v>
      </c>
      <c r="N1626" s="42" t="s">
        <v>33</v>
      </c>
      <c r="O1626" s="42" t="s">
        <v>34</v>
      </c>
      <c r="P1626" s="42" t="s">
        <v>35</v>
      </c>
      <c r="Q1626" s="42" t="s">
        <v>36</v>
      </c>
      <c r="R1626" s="42" t="s">
        <v>37</v>
      </c>
      <c r="S1626" s="42" t="s">
        <v>38</v>
      </c>
    </row>
    <row r="1627" spans="2:19" x14ac:dyDescent="0.25">
      <c r="B1627" s="16">
        <v>3</v>
      </c>
      <c r="C1627" s="11" t="s">
        <v>12</v>
      </c>
      <c r="D1627" s="10"/>
      <c r="E1627" s="10">
        <f>D1605*R1627</f>
        <v>0</v>
      </c>
      <c r="F1627" s="3">
        <f>$F$5-$E$5</f>
        <v>1.5066704570918799E-2</v>
      </c>
      <c r="G1627" s="8">
        <f>EFA!$AD$2</f>
        <v>1.1479621662027979</v>
      </c>
      <c r="H1627" s="24">
        <f>LGD!$D$3</f>
        <v>0</v>
      </c>
      <c r="I1627" s="10">
        <f>E1627*F1627*G1627*H1627</f>
        <v>0</v>
      </c>
      <c r="J1627" s="41">
        <f>1/((1+($O$16/12))^(M1627-Q1627))</f>
        <v>0.73272385708971499</v>
      </c>
      <c r="K1627" s="10">
        <f>I1627*J1627</f>
        <v>0</v>
      </c>
      <c r="M1627" s="11">
        <f>$D$226*$O$12</f>
        <v>72</v>
      </c>
      <c r="N1627" s="11">
        <v>1</v>
      </c>
      <c r="O1627" s="21">
        <f>$O$16</f>
        <v>0.125041534971747</v>
      </c>
      <c r="P1627" s="43">
        <f t="shared" ref="P1627:P1635" si="1436">PMT(O1627/12,M1627,-N1627,0,0)</f>
        <v>1.9813354851954689E-2</v>
      </c>
      <c r="Q1627" s="11">
        <f>M1627-S1627</f>
        <v>42</v>
      </c>
      <c r="R1627" s="43">
        <f>PV(O1627/12,Q1627,-P1627,0,0)</f>
        <v>0.67117742361416077</v>
      </c>
      <c r="S1627" s="11">
        <f>12+12+6</f>
        <v>30</v>
      </c>
    </row>
    <row r="1628" spans="2:19" x14ac:dyDescent="0.25">
      <c r="B1628" s="16">
        <v>3</v>
      </c>
      <c r="C1628" s="11" t="s">
        <v>13</v>
      </c>
      <c r="D1628" s="10"/>
      <c r="E1628" s="10">
        <f t="shared" ref="E1628:E1635" si="1437">D1606*R1628</f>
        <v>0</v>
      </c>
      <c r="F1628" s="3">
        <f t="shared" ref="F1628:F1635" si="1438">$F$5-$E$5</f>
        <v>1.5066704570918799E-2</v>
      </c>
      <c r="G1628" s="8">
        <f>EFA!$AD$2</f>
        <v>1.1479621662027979</v>
      </c>
      <c r="H1628" s="24">
        <f>LGD!$D$4</f>
        <v>0.6</v>
      </c>
      <c r="I1628" s="10">
        <f t="shared" ref="I1628:I1635" si="1439">E1628*F1628*G1628*H1628</f>
        <v>0</v>
      </c>
      <c r="J1628" s="41">
        <f t="shared" ref="J1628:J1635" si="1440">1/((1+($O$16/12))^(M1628-Q1628))</f>
        <v>0.73272385708971499</v>
      </c>
      <c r="K1628" s="10">
        <f t="shared" ref="K1628:K1635" si="1441">I1628*J1628</f>
        <v>0</v>
      </c>
      <c r="M1628" s="11">
        <f t="shared" ref="M1628:M1635" si="1442">$D$226*$O$12</f>
        <v>72</v>
      </c>
      <c r="N1628" s="11">
        <v>1</v>
      </c>
      <c r="O1628" s="21">
        <f t="shared" ref="O1628:O1635" si="1443">$O$16</f>
        <v>0.125041534971747</v>
      </c>
      <c r="P1628" s="43">
        <f t="shared" si="1436"/>
        <v>1.9813354851954689E-2</v>
      </c>
      <c r="Q1628" s="11">
        <f t="shared" ref="Q1628:Q1635" si="1444">M1628-S1628</f>
        <v>42</v>
      </c>
      <c r="R1628" s="43">
        <f t="shared" ref="R1628:R1635" si="1445">PV(O1628/12,Q1628,-P1628,0,0)</f>
        <v>0.67117742361416077</v>
      </c>
      <c r="S1628" s="11">
        <f t="shared" ref="S1628:S1635" si="1446">12+12+6</f>
        <v>30</v>
      </c>
    </row>
    <row r="1629" spans="2:19" x14ac:dyDescent="0.25">
      <c r="B1629" s="16">
        <v>3</v>
      </c>
      <c r="C1629" s="11" t="s">
        <v>14</v>
      </c>
      <c r="D1629" s="10"/>
      <c r="E1629" s="10">
        <f t="shared" si="1437"/>
        <v>0</v>
      </c>
      <c r="F1629" s="3">
        <f t="shared" si="1438"/>
        <v>1.5066704570918799E-2</v>
      </c>
      <c r="G1629" s="8">
        <f>EFA!$AD$2</f>
        <v>1.1479621662027979</v>
      </c>
      <c r="H1629" s="24">
        <f>LGD!$D$5</f>
        <v>0.10763423667737435</v>
      </c>
      <c r="I1629" s="10">
        <f t="shared" si="1439"/>
        <v>0</v>
      </c>
      <c r="J1629" s="41">
        <f t="shared" si="1440"/>
        <v>0.73272385708971499</v>
      </c>
      <c r="K1629" s="10">
        <f t="shared" si="1441"/>
        <v>0</v>
      </c>
      <c r="M1629" s="11">
        <f t="shared" si="1442"/>
        <v>72</v>
      </c>
      <c r="N1629" s="11">
        <v>1</v>
      </c>
      <c r="O1629" s="21">
        <f t="shared" si="1443"/>
        <v>0.125041534971747</v>
      </c>
      <c r="P1629" s="43">
        <f t="shared" si="1436"/>
        <v>1.9813354851954689E-2</v>
      </c>
      <c r="Q1629" s="11">
        <f t="shared" si="1444"/>
        <v>42</v>
      </c>
      <c r="R1629" s="43">
        <f t="shared" si="1445"/>
        <v>0.67117742361416077</v>
      </c>
      <c r="S1629" s="11">
        <f t="shared" si="1446"/>
        <v>30</v>
      </c>
    </row>
    <row r="1630" spans="2:19" x14ac:dyDescent="0.25">
      <c r="B1630" s="16">
        <v>3</v>
      </c>
      <c r="C1630" s="11" t="s">
        <v>15</v>
      </c>
      <c r="D1630" s="10"/>
      <c r="E1630" s="10" t="e">
        <f t="shared" si="1437"/>
        <v>#N/A</v>
      </c>
      <c r="F1630" s="3">
        <f t="shared" si="1438"/>
        <v>1.5066704570918799E-2</v>
      </c>
      <c r="G1630" s="8">
        <f>EFA!$AD$2</f>
        <v>1.1479621662027979</v>
      </c>
      <c r="H1630" s="24">
        <f>LGD!$D$6</f>
        <v>0.31756987991080204</v>
      </c>
      <c r="I1630" s="10" t="e">
        <f t="shared" si="1439"/>
        <v>#N/A</v>
      </c>
      <c r="J1630" s="41">
        <f t="shared" si="1440"/>
        <v>0.73272385708971499</v>
      </c>
      <c r="K1630" s="10" t="e">
        <f t="shared" si="1441"/>
        <v>#N/A</v>
      </c>
      <c r="M1630" s="11">
        <f t="shared" si="1442"/>
        <v>72</v>
      </c>
      <c r="N1630" s="11">
        <v>1</v>
      </c>
      <c r="O1630" s="21">
        <f t="shared" si="1443"/>
        <v>0.125041534971747</v>
      </c>
      <c r="P1630" s="43">
        <f t="shared" si="1436"/>
        <v>1.9813354851954689E-2</v>
      </c>
      <c r="Q1630" s="11">
        <f t="shared" si="1444"/>
        <v>42</v>
      </c>
      <c r="R1630" s="43">
        <f t="shared" si="1445"/>
        <v>0.67117742361416077</v>
      </c>
      <c r="S1630" s="11">
        <f t="shared" si="1446"/>
        <v>30</v>
      </c>
    </row>
    <row r="1631" spans="2:19" x14ac:dyDescent="0.25">
      <c r="B1631" s="16">
        <v>3</v>
      </c>
      <c r="C1631" s="11" t="s">
        <v>16</v>
      </c>
      <c r="D1631" s="10"/>
      <c r="E1631" s="10">
        <f t="shared" si="1437"/>
        <v>0</v>
      </c>
      <c r="F1631" s="3">
        <f t="shared" si="1438"/>
        <v>1.5066704570918799E-2</v>
      </c>
      <c r="G1631" s="8">
        <f>EFA!$AD$2</f>
        <v>1.1479621662027979</v>
      </c>
      <c r="H1631" s="24">
        <f>LGD!$D$7</f>
        <v>0.35327139683478781</v>
      </c>
      <c r="I1631" s="10">
        <f t="shared" si="1439"/>
        <v>0</v>
      </c>
      <c r="J1631" s="41">
        <f t="shared" si="1440"/>
        <v>0.73272385708971499</v>
      </c>
      <c r="K1631" s="10">
        <f t="shared" si="1441"/>
        <v>0</v>
      </c>
      <c r="M1631" s="11">
        <f t="shared" si="1442"/>
        <v>72</v>
      </c>
      <c r="N1631" s="11">
        <v>1</v>
      </c>
      <c r="O1631" s="21">
        <f t="shared" si="1443"/>
        <v>0.125041534971747</v>
      </c>
      <c r="P1631" s="43">
        <f t="shared" si="1436"/>
        <v>1.9813354851954689E-2</v>
      </c>
      <c r="Q1631" s="11">
        <f t="shared" si="1444"/>
        <v>42</v>
      </c>
      <c r="R1631" s="43">
        <f t="shared" si="1445"/>
        <v>0.67117742361416077</v>
      </c>
      <c r="S1631" s="11">
        <f t="shared" si="1446"/>
        <v>30</v>
      </c>
    </row>
    <row r="1632" spans="2:19" x14ac:dyDescent="0.25">
      <c r="B1632" s="16">
        <v>3</v>
      </c>
      <c r="C1632" s="11" t="s">
        <v>17</v>
      </c>
      <c r="D1632" s="10"/>
      <c r="E1632" s="10">
        <f t="shared" si="1437"/>
        <v>0</v>
      </c>
      <c r="F1632" s="3">
        <f t="shared" si="1438"/>
        <v>1.5066704570918799E-2</v>
      </c>
      <c r="G1632" s="8">
        <f>EFA!$AD$2</f>
        <v>1.1479621662027979</v>
      </c>
      <c r="H1632" s="24">
        <f>LGD!$D$8</f>
        <v>4.6364209605119888E-2</v>
      </c>
      <c r="I1632" s="10">
        <f t="shared" si="1439"/>
        <v>0</v>
      </c>
      <c r="J1632" s="41">
        <f t="shared" si="1440"/>
        <v>0.73272385708971499</v>
      </c>
      <c r="K1632" s="10">
        <f t="shared" si="1441"/>
        <v>0</v>
      </c>
      <c r="M1632" s="11">
        <f t="shared" si="1442"/>
        <v>72</v>
      </c>
      <c r="N1632" s="11">
        <v>1</v>
      </c>
      <c r="O1632" s="21">
        <f t="shared" si="1443"/>
        <v>0.125041534971747</v>
      </c>
      <c r="P1632" s="43">
        <f t="shared" si="1436"/>
        <v>1.9813354851954689E-2</v>
      </c>
      <c r="Q1632" s="11">
        <f t="shared" si="1444"/>
        <v>42</v>
      </c>
      <c r="R1632" s="43">
        <f t="shared" si="1445"/>
        <v>0.67117742361416077</v>
      </c>
      <c r="S1632" s="11">
        <f t="shared" si="1446"/>
        <v>30</v>
      </c>
    </row>
    <row r="1633" spans="2:19" x14ac:dyDescent="0.25">
      <c r="B1633" s="16">
        <v>3</v>
      </c>
      <c r="C1633" s="11" t="s">
        <v>18</v>
      </c>
      <c r="D1633" s="10"/>
      <c r="E1633" s="10">
        <f t="shared" si="1437"/>
        <v>0</v>
      </c>
      <c r="F1633" s="3">
        <f t="shared" si="1438"/>
        <v>1.5066704570918799E-2</v>
      </c>
      <c r="G1633" s="8">
        <f>EFA!$AD$2</f>
        <v>1.1479621662027979</v>
      </c>
      <c r="H1633" s="24">
        <f>LGD!$D$9</f>
        <v>0.5</v>
      </c>
      <c r="I1633" s="10">
        <f t="shared" si="1439"/>
        <v>0</v>
      </c>
      <c r="J1633" s="41">
        <f t="shared" si="1440"/>
        <v>0.73272385708971499</v>
      </c>
      <c r="K1633" s="10">
        <f t="shared" si="1441"/>
        <v>0</v>
      </c>
      <c r="M1633" s="11">
        <f t="shared" si="1442"/>
        <v>72</v>
      </c>
      <c r="N1633" s="11">
        <v>1</v>
      </c>
      <c r="O1633" s="21">
        <f t="shared" si="1443"/>
        <v>0.125041534971747</v>
      </c>
      <c r="P1633" s="43">
        <f t="shared" si="1436"/>
        <v>1.9813354851954689E-2</v>
      </c>
      <c r="Q1633" s="11">
        <f t="shared" si="1444"/>
        <v>42</v>
      </c>
      <c r="R1633" s="43">
        <f t="shared" si="1445"/>
        <v>0.67117742361416077</v>
      </c>
      <c r="S1633" s="11">
        <f t="shared" si="1446"/>
        <v>30</v>
      </c>
    </row>
    <row r="1634" spans="2:19" x14ac:dyDescent="0.25">
      <c r="B1634" s="16">
        <v>3</v>
      </c>
      <c r="C1634" s="11" t="s">
        <v>19</v>
      </c>
      <c r="D1634" s="10"/>
      <c r="E1634" s="10">
        <f t="shared" si="1437"/>
        <v>0</v>
      </c>
      <c r="F1634" s="3">
        <f t="shared" si="1438"/>
        <v>1.5066704570918799E-2</v>
      </c>
      <c r="G1634" s="8">
        <f>EFA!$AD$2</f>
        <v>1.1479621662027979</v>
      </c>
      <c r="H1634" s="24">
        <f>LGD!$D$10</f>
        <v>0.4</v>
      </c>
      <c r="I1634" s="10">
        <f t="shared" si="1439"/>
        <v>0</v>
      </c>
      <c r="J1634" s="41">
        <f t="shared" si="1440"/>
        <v>0.73272385708971499</v>
      </c>
      <c r="K1634" s="10">
        <f t="shared" si="1441"/>
        <v>0</v>
      </c>
      <c r="M1634" s="11">
        <f t="shared" si="1442"/>
        <v>72</v>
      </c>
      <c r="N1634" s="11">
        <v>1</v>
      </c>
      <c r="O1634" s="21">
        <f t="shared" si="1443"/>
        <v>0.125041534971747</v>
      </c>
      <c r="P1634" s="43">
        <f t="shared" si="1436"/>
        <v>1.9813354851954689E-2</v>
      </c>
      <c r="Q1634" s="11">
        <f t="shared" si="1444"/>
        <v>42</v>
      </c>
      <c r="R1634" s="43">
        <f t="shared" si="1445"/>
        <v>0.67117742361416077</v>
      </c>
      <c r="S1634" s="11">
        <f t="shared" si="1446"/>
        <v>30</v>
      </c>
    </row>
    <row r="1635" spans="2:19" x14ac:dyDescent="0.25">
      <c r="B1635" s="16">
        <v>3</v>
      </c>
      <c r="C1635" s="11" t="s">
        <v>20</v>
      </c>
      <c r="D1635" s="10"/>
      <c r="E1635" s="10">
        <f t="shared" si="1437"/>
        <v>0</v>
      </c>
      <c r="F1635" s="3">
        <f t="shared" si="1438"/>
        <v>1.5066704570918799E-2</v>
      </c>
      <c r="G1635" s="8">
        <f>EFA!$AD$2</f>
        <v>1.1479621662027979</v>
      </c>
      <c r="H1635" s="24">
        <f>LGD!$D$11</f>
        <v>0.6</v>
      </c>
      <c r="I1635" s="10">
        <f t="shared" si="1439"/>
        <v>0</v>
      </c>
      <c r="J1635" s="41">
        <f t="shared" si="1440"/>
        <v>0.73272385708971499</v>
      </c>
      <c r="K1635" s="10">
        <f t="shared" si="1441"/>
        <v>0</v>
      </c>
      <c r="M1635" s="11">
        <f t="shared" si="1442"/>
        <v>72</v>
      </c>
      <c r="N1635" s="11">
        <v>1</v>
      </c>
      <c r="O1635" s="21">
        <f t="shared" si="1443"/>
        <v>0.125041534971747</v>
      </c>
      <c r="P1635" s="43">
        <f t="shared" si="1436"/>
        <v>1.9813354851954689E-2</v>
      </c>
      <c r="Q1635" s="11">
        <f t="shared" si="1444"/>
        <v>42</v>
      </c>
      <c r="R1635" s="43">
        <f t="shared" si="1445"/>
        <v>0.67117742361416077</v>
      </c>
      <c r="S1635" s="11">
        <f t="shared" si="1446"/>
        <v>30</v>
      </c>
    </row>
    <row r="1636" spans="2:19" x14ac:dyDescent="0.25">
      <c r="B1636" s="16"/>
      <c r="C1636" s="83"/>
      <c r="D1636" s="84"/>
      <c r="E1636" s="84"/>
      <c r="F1636" s="85"/>
      <c r="G1636" s="86"/>
      <c r="H1636" s="87"/>
      <c r="I1636" s="84"/>
      <c r="J1636" s="88"/>
      <c r="K1636" s="84"/>
      <c r="M1636" s="68"/>
      <c r="N1636" s="68"/>
      <c r="O1636" s="89"/>
      <c r="P1636" s="90"/>
      <c r="Q1636" s="68"/>
      <c r="R1636" s="90"/>
      <c r="S1636" s="68"/>
    </row>
    <row r="1637" spans="2:19" x14ac:dyDescent="0.25">
      <c r="B1637" t="s">
        <v>68</v>
      </c>
      <c r="C1637" s="40" t="s">
        <v>9</v>
      </c>
      <c r="D1637" s="40">
        <v>6</v>
      </c>
      <c r="E1637" s="44" t="s">
        <v>26</v>
      </c>
      <c r="F1637" s="44" t="s">
        <v>39</v>
      </c>
      <c r="G1637" s="44" t="s">
        <v>27</v>
      </c>
      <c r="H1637" s="44" t="s">
        <v>28</v>
      </c>
      <c r="I1637" s="44" t="s">
        <v>29</v>
      </c>
      <c r="J1637" s="44" t="s">
        <v>30</v>
      </c>
      <c r="K1637" s="42" t="s">
        <v>31</v>
      </c>
      <c r="M1637" s="42" t="s">
        <v>32</v>
      </c>
      <c r="N1637" s="42" t="s">
        <v>33</v>
      </c>
      <c r="O1637" s="42" t="s">
        <v>34</v>
      </c>
      <c r="P1637" s="42" t="s">
        <v>35</v>
      </c>
      <c r="Q1637" s="42" t="s">
        <v>36</v>
      </c>
      <c r="R1637" s="42" t="s">
        <v>37</v>
      </c>
      <c r="S1637" s="42" t="s">
        <v>38</v>
      </c>
    </row>
    <row r="1638" spans="2:19" x14ac:dyDescent="0.25">
      <c r="B1638" s="16">
        <v>4</v>
      </c>
      <c r="C1638" s="11" t="s">
        <v>12</v>
      </c>
      <c r="D1638" s="10"/>
      <c r="E1638" s="10">
        <f>D1605*R1638</f>
        <v>0</v>
      </c>
      <c r="F1638" s="3">
        <f>$G$5-$F$5</f>
        <v>7.8847376059883456E-3</v>
      </c>
      <c r="G1638" s="8">
        <f>EFA!$AD$2</f>
        <v>1.1479621662027979</v>
      </c>
      <c r="H1638" s="24">
        <f>LGD!$D$3</f>
        <v>0</v>
      </c>
      <c r="I1638" s="10">
        <f>E1638*F1638*G1638*H1638</f>
        <v>0</v>
      </c>
      <c r="J1638" s="41">
        <f>1/((1+($O$16/12))^(M1638-Q1638))</f>
        <v>0.64701815217486369</v>
      </c>
      <c r="K1638" s="10">
        <f>I1638*J1638</f>
        <v>0</v>
      </c>
      <c r="M1638" s="11">
        <f>$D$237*$O$12</f>
        <v>72</v>
      </c>
      <c r="N1638" s="11">
        <v>1</v>
      </c>
      <c r="O1638" s="21">
        <f>$O$16</f>
        <v>0.125041534971747</v>
      </c>
      <c r="P1638" s="43">
        <f t="shared" ref="P1638:P1646" si="1447">PMT(O1638/12,M1638,-N1638,0,0)</f>
        <v>1.9813354851954689E-2</v>
      </c>
      <c r="Q1638" s="11">
        <f>M1638-S1638</f>
        <v>30</v>
      </c>
      <c r="R1638" s="43">
        <f>PV(O1638/12,Q1638,-P1638,0,0)</f>
        <v>0.50821228937790364</v>
      </c>
      <c r="S1638" s="11">
        <f>12+12+12+6</f>
        <v>42</v>
      </c>
    </row>
    <row r="1639" spans="2:19" x14ac:dyDescent="0.25">
      <c r="B1639" s="16">
        <v>4</v>
      </c>
      <c r="C1639" s="11" t="s">
        <v>13</v>
      </c>
      <c r="D1639" s="10"/>
      <c r="E1639" s="10">
        <f t="shared" ref="E1639:E1646" si="1448">D1606*R1639</f>
        <v>0</v>
      </c>
      <c r="F1639" s="3">
        <f t="shared" ref="F1639:F1646" si="1449">$G$5-$F$5</f>
        <v>7.8847376059883456E-3</v>
      </c>
      <c r="G1639" s="8">
        <f>EFA!$AD$2</f>
        <v>1.1479621662027979</v>
      </c>
      <c r="H1639" s="24">
        <f>LGD!$D$4</f>
        <v>0.6</v>
      </c>
      <c r="I1639" s="10">
        <f t="shared" ref="I1639:I1646" si="1450">E1639*F1639*G1639*H1639</f>
        <v>0</v>
      </c>
      <c r="J1639" s="41">
        <f t="shared" ref="J1639:J1646" si="1451">1/((1+($O$16/12))^(M1639-Q1639))</f>
        <v>0.64701815217486369</v>
      </c>
      <c r="K1639" s="10">
        <f t="shared" ref="K1639:K1646" si="1452">I1639*J1639</f>
        <v>0</v>
      </c>
      <c r="M1639" s="11">
        <f t="shared" ref="M1639:M1646" si="1453">$D$237*$O$12</f>
        <v>72</v>
      </c>
      <c r="N1639" s="11">
        <v>1</v>
      </c>
      <c r="O1639" s="21">
        <f t="shared" ref="O1639:O1646" si="1454">$O$16</f>
        <v>0.125041534971747</v>
      </c>
      <c r="P1639" s="43">
        <f t="shared" si="1447"/>
        <v>1.9813354851954689E-2</v>
      </c>
      <c r="Q1639" s="11">
        <f t="shared" ref="Q1639:Q1646" si="1455">M1639-S1639</f>
        <v>30</v>
      </c>
      <c r="R1639" s="43">
        <f t="shared" ref="R1639:R1646" si="1456">PV(O1639/12,Q1639,-P1639,0,0)</f>
        <v>0.50821228937790364</v>
      </c>
      <c r="S1639" s="11">
        <f t="shared" ref="S1639:S1646" si="1457">12+12+12+6</f>
        <v>42</v>
      </c>
    </row>
    <row r="1640" spans="2:19" x14ac:dyDescent="0.25">
      <c r="B1640" s="16">
        <v>4</v>
      </c>
      <c r="C1640" s="11" t="s">
        <v>14</v>
      </c>
      <c r="D1640" s="10"/>
      <c r="E1640" s="10">
        <f t="shared" si="1448"/>
        <v>0</v>
      </c>
      <c r="F1640" s="3">
        <f t="shared" si="1449"/>
        <v>7.8847376059883456E-3</v>
      </c>
      <c r="G1640" s="8">
        <f>EFA!$AD$2</f>
        <v>1.1479621662027979</v>
      </c>
      <c r="H1640" s="24">
        <f>LGD!$D$5</f>
        <v>0.10763423667737435</v>
      </c>
      <c r="I1640" s="10">
        <f t="shared" si="1450"/>
        <v>0</v>
      </c>
      <c r="J1640" s="41">
        <f t="shared" si="1451"/>
        <v>0.64701815217486369</v>
      </c>
      <c r="K1640" s="10">
        <f t="shared" si="1452"/>
        <v>0</v>
      </c>
      <c r="M1640" s="11">
        <f t="shared" si="1453"/>
        <v>72</v>
      </c>
      <c r="N1640" s="11">
        <v>1</v>
      </c>
      <c r="O1640" s="21">
        <f t="shared" si="1454"/>
        <v>0.125041534971747</v>
      </c>
      <c r="P1640" s="43">
        <f t="shared" si="1447"/>
        <v>1.9813354851954689E-2</v>
      </c>
      <c r="Q1640" s="11">
        <f t="shared" si="1455"/>
        <v>30</v>
      </c>
      <c r="R1640" s="43">
        <f t="shared" si="1456"/>
        <v>0.50821228937790364</v>
      </c>
      <c r="S1640" s="11">
        <f t="shared" si="1457"/>
        <v>42</v>
      </c>
    </row>
    <row r="1641" spans="2:19" x14ac:dyDescent="0.25">
      <c r="B1641" s="16">
        <v>4</v>
      </c>
      <c r="C1641" s="11" t="s">
        <v>15</v>
      </c>
      <c r="D1641" s="10"/>
      <c r="E1641" s="10" t="e">
        <f t="shared" si="1448"/>
        <v>#N/A</v>
      </c>
      <c r="F1641" s="3">
        <f t="shared" si="1449"/>
        <v>7.8847376059883456E-3</v>
      </c>
      <c r="G1641" s="8">
        <f>EFA!$AD$2</f>
        <v>1.1479621662027979</v>
      </c>
      <c r="H1641" s="24">
        <f>LGD!$D$6</f>
        <v>0.31756987991080204</v>
      </c>
      <c r="I1641" s="10" t="e">
        <f t="shared" si="1450"/>
        <v>#N/A</v>
      </c>
      <c r="J1641" s="41">
        <f t="shared" si="1451"/>
        <v>0.64701815217486369</v>
      </c>
      <c r="K1641" s="10" t="e">
        <f t="shared" si="1452"/>
        <v>#N/A</v>
      </c>
      <c r="M1641" s="11">
        <f t="shared" si="1453"/>
        <v>72</v>
      </c>
      <c r="N1641" s="11">
        <v>1</v>
      </c>
      <c r="O1641" s="21">
        <f t="shared" si="1454"/>
        <v>0.125041534971747</v>
      </c>
      <c r="P1641" s="43">
        <f t="shared" si="1447"/>
        <v>1.9813354851954689E-2</v>
      </c>
      <c r="Q1641" s="11">
        <f t="shared" si="1455"/>
        <v>30</v>
      </c>
      <c r="R1641" s="43">
        <f t="shared" si="1456"/>
        <v>0.50821228937790364</v>
      </c>
      <c r="S1641" s="11">
        <f t="shared" si="1457"/>
        <v>42</v>
      </c>
    </row>
    <row r="1642" spans="2:19" x14ac:dyDescent="0.25">
      <c r="B1642" s="16">
        <v>4</v>
      </c>
      <c r="C1642" s="11" t="s">
        <v>16</v>
      </c>
      <c r="D1642" s="10"/>
      <c r="E1642" s="10">
        <f t="shared" si="1448"/>
        <v>0</v>
      </c>
      <c r="F1642" s="3">
        <f t="shared" si="1449"/>
        <v>7.8847376059883456E-3</v>
      </c>
      <c r="G1642" s="8">
        <f>EFA!$AD$2</f>
        <v>1.1479621662027979</v>
      </c>
      <c r="H1642" s="24">
        <f>LGD!$D$7</f>
        <v>0.35327139683478781</v>
      </c>
      <c r="I1642" s="10">
        <f t="shared" si="1450"/>
        <v>0</v>
      </c>
      <c r="J1642" s="41">
        <f t="shared" si="1451"/>
        <v>0.64701815217486369</v>
      </c>
      <c r="K1642" s="10">
        <f t="shared" si="1452"/>
        <v>0</v>
      </c>
      <c r="M1642" s="11">
        <f t="shared" si="1453"/>
        <v>72</v>
      </c>
      <c r="N1642" s="11">
        <v>1</v>
      </c>
      <c r="O1642" s="21">
        <f t="shared" si="1454"/>
        <v>0.125041534971747</v>
      </c>
      <c r="P1642" s="43">
        <f t="shared" si="1447"/>
        <v>1.9813354851954689E-2</v>
      </c>
      <c r="Q1642" s="11">
        <f t="shared" si="1455"/>
        <v>30</v>
      </c>
      <c r="R1642" s="43">
        <f t="shared" si="1456"/>
        <v>0.50821228937790364</v>
      </c>
      <c r="S1642" s="11">
        <f t="shared" si="1457"/>
        <v>42</v>
      </c>
    </row>
    <row r="1643" spans="2:19" x14ac:dyDescent="0.25">
      <c r="B1643" s="16">
        <v>4</v>
      </c>
      <c r="C1643" s="11" t="s">
        <v>17</v>
      </c>
      <c r="D1643" s="10"/>
      <c r="E1643" s="10">
        <f t="shared" si="1448"/>
        <v>0</v>
      </c>
      <c r="F1643" s="3">
        <f t="shared" si="1449"/>
        <v>7.8847376059883456E-3</v>
      </c>
      <c r="G1643" s="8">
        <f>EFA!$AD$2</f>
        <v>1.1479621662027979</v>
      </c>
      <c r="H1643" s="24">
        <f>LGD!$D$8</f>
        <v>4.6364209605119888E-2</v>
      </c>
      <c r="I1643" s="10">
        <f t="shared" si="1450"/>
        <v>0</v>
      </c>
      <c r="J1643" s="41">
        <f t="shared" si="1451"/>
        <v>0.64701815217486369</v>
      </c>
      <c r="K1643" s="10">
        <f t="shared" si="1452"/>
        <v>0</v>
      </c>
      <c r="M1643" s="11">
        <f t="shared" si="1453"/>
        <v>72</v>
      </c>
      <c r="N1643" s="11">
        <v>1</v>
      </c>
      <c r="O1643" s="21">
        <f t="shared" si="1454"/>
        <v>0.125041534971747</v>
      </c>
      <c r="P1643" s="43">
        <f t="shared" si="1447"/>
        <v>1.9813354851954689E-2</v>
      </c>
      <c r="Q1643" s="11">
        <f t="shared" si="1455"/>
        <v>30</v>
      </c>
      <c r="R1643" s="43">
        <f t="shared" si="1456"/>
        <v>0.50821228937790364</v>
      </c>
      <c r="S1643" s="11">
        <f t="shared" si="1457"/>
        <v>42</v>
      </c>
    </row>
    <row r="1644" spans="2:19" x14ac:dyDescent="0.25">
      <c r="B1644" s="16">
        <v>4</v>
      </c>
      <c r="C1644" s="11" t="s">
        <v>18</v>
      </c>
      <c r="D1644" s="10"/>
      <c r="E1644" s="10">
        <f t="shared" si="1448"/>
        <v>0</v>
      </c>
      <c r="F1644" s="3">
        <f t="shared" si="1449"/>
        <v>7.8847376059883456E-3</v>
      </c>
      <c r="G1644" s="8">
        <f>EFA!$AD$2</f>
        <v>1.1479621662027979</v>
      </c>
      <c r="H1644" s="24">
        <f>LGD!$D$9</f>
        <v>0.5</v>
      </c>
      <c r="I1644" s="10">
        <f t="shared" si="1450"/>
        <v>0</v>
      </c>
      <c r="J1644" s="41">
        <f t="shared" si="1451"/>
        <v>0.64701815217486369</v>
      </c>
      <c r="K1644" s="10">
        <f t="shared" si="1452"/>
        <v>0</v>
      </c>
      <c r="M1644" s="11">
        <f t="shared" si="1453"/>
        <v>72</v>
      </c>
      <c r="N1644" s="11">
        <v>1</v>
      </c>
      <c r="O1644" s="21">
        <f t="shared" si="1454"/>
        <v>0.125041534971747</v>
      </c>
      <c r="P1644" s="43">
        <f t="shared" si="1447"/>
        <v>1.9813354851954689E-2</v>
      </c>
      <c r="Q1644" s="11">
        <f t="shared" si="1455"/>
        <v>30</v>
      </c>
      <c r="R1644" s="43">
        <f t="shared" si="1456"/>
        <v>0.50821228937790364</v>
      </c>
      <c r="S1644" s="11">
        <f t="shared" si="1457"/>
        <v>42</v>
      </c>
    </row>
    <row r="1645" spans="2:19" x14ac:dyDescent="0.25">
      <c r="B1645" s="16">
        <v>4</v>
      </c>
      <c r="C1645" s="11" t="s">
        <v>19</v>
      </c>
      <c r="D1645" s="10"/>
      <c r="E1645" s="10">
        <f t="shared" si="1448"/>
        <v>0</v>
      </c>
      <c r="F1645" s="3">
        <f t="shared" si="1449"/>
        <v>7.8847376059883456E-3</v>
      </c>
      <c r="G1645" s="8">
        <f>EFA!$AD$2</f>
        <v>1.1479621662027979</v>
      </c>
      <c r="H1645" s="24">
        <f>LGD!$D$10</f>
        <v>0.4</v>
      </c>
      <c r="I1645" s="10">
        <f t="shared" si="1450"/>
        <v>0</v>
      </c>
      <c r="J1645" s="41">
        <f t="shared" si="1451"/>
        <v>0.64701815217486369</v>
      </c>
      <c r="K1645" s="10">
        <f t="shared" si="1452"/>
        <v>0</v>
      </c>
      <c r="M1645" s="11">
        <f t="shared" si="1453"/>
        <v>72</v>
      </c>
      <c r="N1645" s="11">
        <v>1</v>
      </c>
      <c r="O1645" s="21">
        <f t="shared" si="1454"/>
        <v>0.125041534971747</v>
      </c>
      <c r="P1645" s="43">
        <f t="shared" si="1447"/>
        <v>1.9813354851954689E-2</v>
      </c>
      <c r="Q1645" s="11">
        <f t="shared" si="1455"/>
        <v>30</v>
      </c>
      <c r="R1645" s="43">
        <f t="shared" si="1456"/>
        <v>0.50821228937790364</v>
      </c>
      <c r="S1645" s="11">
        <f t="shared" si="1457"/>
        <v>42</v>
      </c>
    </row>
    <row r="1646" spans="2:19" x14ac:dyDescent="0.25">
      <c r="B1646" s="16">
        <v>4</v>
      </c>
      <c r="C1646" s="11" t="s">
        <v>20</v>
      </c>
      <c r="D1646" s="10"/>
      <c r="E1646" s="10">
        <f t="shared" si="1448"/>
        <v>0</v>
      </c>
      <c r="F1646" s="3">
        <f t="shared" si="1449"/>
        <v>7.8847376059883456E-3</v>
      </c>
      <c r="G1646" s="8">
        <f>EFA!$AD$2</f>
        <v>1.1479621662027979</v>
      </c>
      <c r="H1646" s="24">
        <f>LGD!$D$11</f>
        <v>0.6</v>
      </c>
      <c r="I1646" s="10">
        <f t="shared" si="1450"/>
        <v>0</v>
      </c>
      <c r="J1646" s="41">
        <f t="shared" si="1451"/>
        <v>0.64701815217486369</v>
      </c>
      <c r="K1646" s="10">
        <f t="shared" si="1452"/>
        <v>0</v>
      </c>
      <c r="M1646" s="11">
        <f t="shared" si="1453"/>
        <v>72</v>
      </c>
      <c r="N1646" s="11">
        <v>1</v>
      </c>
      <c r="O1646" s="21">
        <f t="shared" si="1454"/>
        <v>0.125041534971747</v>
      </c>
      <c r="P1646" s="43">
        <f t="shared" si="1447"/>
        <v>1.9813354851954689E-2</v>
      </c>
      <c r="Q1646" s="11">
        <f t="shared" si="1455"/>
        <v>30</v>
      </c>
      <c r="R1646" s="43">
        <f t="shared" si="1456"/>
        <v>0.50821228937790364</v>
      </c>
      <c r="S1646" s="11">
        <f t="shared" si="1457"/>
        <v>42</v>
      </c>
    </row>
    <row r="1647" spans="2:19" x14ac:dyDescent="0.25">
      <c r="B1647" s="16"/>
      <c r="C1647" s="83"/>
      <c r="D1647" s="84"/>
      <c r="E1647" s="84"/>
      <c r="F1647" s="85"/>
      <c r="G1647" s="86"/>
      <c r="H1647" s="87"/>
      <c r="I1647" s="84"/>
      <c r="J1647" s="88"/>
      <c r="K1647" s="84"/>
      <c r="M1647" s="68"/>
      <c r="N1647" s="68"/>
      <c r="O1647" s="89"/>
      <c r="P1647" s="90"/>
      <c r="Q1647" s="68"/>
      <c r="R1647" s="90"/>
      <c r="S1647" s="68"/>
    </row>
    <row r="1648" spans="2:19" x14ac:dyDescent="0.25">
      <c r="B1648" t="s">
        <v>68</v>
      </c>
      <c r="C1648" s="40" t="s">
        <v>9</v>
      </c>
      <c r="D1648" s="40">
        <v>6</v>
      </c>
      <c r="E1648" s="44" t="s">
        <v>26</v>
      </c>
      <c r="F1648" s="44" t="s">
        <v>39</v>
      </c>
      <c r="G1648" s="44" t="s">
        <v>27</v>
      </c>
      <c r="H1648" s="44" t="s">
        <v>28</v>
      </c>
      <c r="I1648" s="44" t="s">
        <v>29</v>
      </c>
      <c r="J1648" s="44" t="s">
        <v>30</v>
      </c>
      <c r="K1648" s="42" t="s">
        <v>31</v>
      </c>
      <c r="M1648" s="42" t="s">
        <v>32</v>
      </c>
      <c r="N1648" s="42" t="s">
        <v>33</v>
      </c>
      <c r="O1648" s="42" t="s">
        <v>34</v>
      </c>
      <c r="P1648" s="42" t="s">
        <v>35</v>
      </c>
      <c r="Q1648" s="42" t="s">
        <v>36</v>
      </c>
      <c r="R1648" s="42" t="s">
        <v>37</v>
      </c>
      <c r="S1648" s="42" t="s">
        <v>38</v>
      </c>
    </row>
    <row r="1649" spans="2:19" x14ac:dyDescent="0.25">
      <c r="B1649" s="16">
        <v>5</v>
      </c>
      <c r="C1649" s="11" t="s">
        <v>12</v>
      </c>
      <c r="D1649" s="10"/>
      <c r="E1649" s="10">
        <f>D1605*R1649</f>
        <v>0</v>
      </c>
      <c r="F1649" s="3">
        <f>$H$5-$G$5</f>
        <v>5.2636074012400447E-3</v>
      </c>
      <c r="G1649" s="8">
        <f>EFA!$AD$2</f>
        <v>1.1479621662027979</v>
      </c>
      <c r="H1649" s="24">
        <f>LGD!$D$3</f>
        <v>0</v>
      </c>
      <c r="I1649" s="10">
        <f>E1649*F1649*G1649*H1649</f>
        <v>0</v>
      </c>
      <c r="J1649" s="41">
        <f>1/((1+($O$16/12))^(M1649-Q1649))</f>
        <v>0.57133732605149445</v>
      </c>
      <c r="K1649" s="10">
        <f>I1649*J1649</f>
        <v>0</v>
      </c>
      <c r="M1649" s="11">
        <f>$D$248*$O$12</f>
        <v>72</v>
      </c>
      <c r="N1649" s="11">
        <v>1</v>
      </c>
      <c r="O1649" s="21">
        <f>$O$16</f>
        <v>0.125041534971747</v>
      </c>
      <c r="P1649" s="43">
        <f t="shared" ref="P1649:P1657" si="1458">PMT(O1649/12,M1649,-N1649,0,0)</f>
        <v>1.9813354851954689E-2</v>
      </c>
      <c r="Q1649" s="11">
        <f>M1649-S1649</f>
        <v>18</v>
      </c>
      <c r="R1649" s="43">
        <f>PV(O1649/12,Q1649,-P1649,0,0)</f>
        <v>0.32366037019703053</v>
      </c>
      <c r="S1649" s="11">
        <f>12+12+12+12+6</f>
        <v>54</v>
      </c>
    </row>
    <row r="1650" spans="2:19" x14ac:dyDescent="0.25">
      <c r="B1650" s="16">
        <v>5</v>
      </c>
      <c r="C1650" s="11" t="s">
        <v>13</v>
      </c>
      <c r="D1650" s="10"/>
      <c r="E1650" s="10">
        <f t="shared" ref="E1650:E1657" si="1459">D1606*R1650</f>
        <v>0</v>
      </c>
      <c r="F1650" s="3">
        <f t="shared" ref="F1650:F1657" si="1460">$H$5-$G$5</f>
        <v>5.2636074012400447E-3</v>
      </c>
      <c r="G1650" s="8">
        <f>EFA!$AD$2</f>
        <v>1.1479621662027979</v>
      </c>
      <c r="H1650" s="24">
        <f>LGD!$D$4</f>
        <v>0.6</v>
      </c>
      <c r="I1650" s="10">
        <f t="shared" ref="I1650:I1657" si="1461">E1650*F1650*G1650*H1650</f>
        <v>0</v>
      </c>
      <c r="J1650" s="41">
        <f t="shared" ref="J1650:J1657" si="1462">1/((1+($O$16/12))^(M1650-Q1650))</f>
        <v>0.57133732605149445</v>
      </c>
      <c r="K1650" s="10">
        <f t="shared" ref="K1650:K1657" si="1463">I1650*J1650</f>
        <v>0</v>
      </c>
      <c r="M1650" s="11">
        <f t="shared" ref="M1650:M1657" si="1464">$D$248*$O$12</f>
        <v>72</v>
      </c>
      <c r="N1650" s="11">
        <v>1</v>
      </c>
      <c r="O1650" s="21">
        <f t="shared" ref="O1650:O1657" si="1465">$O$16</f>
        <v>0.125041534971747</v>
      </c>
      <c r="P1650" s="43">
        <f t="shared" si="1458"/>
        <v>1.9813354851954689E-2</v>
      </c>
      <c r="Q1650" s="11">
        <f t="shared" ref="Q1650:Q1657" si="1466">M1650-S1650</f>
        <v>18</v>
      </c>
      <c r="R1650" s="43">
        <f t="shared" ref="R1650:R1657" si="1467">PV(O1650/12,Q1650,-P1650,0,0)</f>
        <v>0.32366037019703053</v>
      </c>
      <c r="S1650" s="11">
        <f t="shared" ref="S1650:S1657" si="1468">12+12+12+12+6</f>
        <v>54</v>
      </c>
    </row>
    <row r="1651" spans="2:19" x14ac:dyDescent="0.25">
      <c r="B1651" s="16">
        <v>5</v>
      </c>
      <c r="C1651" s="11" t="s">
        <v>14</v>
      </c>
      <c r="D1651" s="10"/>
      <c r="E1651" s="10">
        <f t="shared" si="1459"/>
        <v>0</v>
      </c>
      <c r="F1651" s="3">
        <f t="shared" si="1460"/>
        <v>5.2636074012400447E-3</v>
      </c>
      <c r="G1651" s="8">
        <f>EFA!$AD$2</f>
        <v>1.1479621662027979</v>
      </c>
      <c r="H1651" s="24">
        <f>LGD!$D$5</f>
        <v>0.10763423667737435</v>
      </c>
      <c r="I1651" s="10">
        <f t="shared" si="1461"/>
        <v>0</v>
      </c>
      <c r="J1651" s="41">
        <f t="shared" si="1462"/>
        <v>0.57133732605149445</v>
      </c>
      <c r="K1651" s="10">
        <f t="shared" si="1463"/>
        <v>0</v>
      </c>
      <c r="M1651" s="11">
        <f t="shared" si="1464"/>
        <v>72</v>
      </c>
      <c r="N1651" s="11">
        <v>1</v>
      </c>
      <c r="O1651" s="21">
        <f t="shared" si="1465"/>
        <v>0.125041534971747</v>
      </c>
      <c r="P1651" s="43">
        <f t="shared" si="1458"/>
        <v>1.9813354851954689E-2</v>
      </c>
      <c r="Q1651" s="11">
        <f t="shared" si="1466"/>
        <v>18</v>
      </c>
      <c r="R1651" s="43">
        <f t="shared" si="1467"/>
        <v>0.32366037019703053</v>
      </c>
      <c r="S1651" s="11">
        <f t="shared" si="1468"/>
        <v>54</v>
      </c>
    </row>
    <row r="1652" spans="2:19" x14ac:dyDescent="0.25">
      <c r="B1652" s="16">
        <v>5</v>
      </c>
      <c r="C1652" s="11" t="s">
        <v>15</v>
      </c>
      <c r="D1652" s="10"/>
      <c r="E1652" s="10" t="e">
        <f t="shared" si="1459"/>
        <v>#N/A</v>
      </c>
      <c r="F1652" s="3">
        <f t="shared" si="1460"/>
        <v>5.2636074012400447E-3</v>
      </c>
      <c r="G1652" s="8">
        <f>EFA!$AD$2</f>
        <v>1.1479621662027979</v>
      </c>
      <c r="H1652" s="24">
        <f>LGD!$D$6</f>
        <v>0.31756987991080204</v>
      </c>
      <c r="I1652" s="10" t="e">
        <f t="shared" si="1461"/>
        <v>#N/A</v>
      </c>
      <c r="J1652" s="41">
        <f t="shared" si="1462"/>
        <v>0.57133732605149445</v>
      </c>
      <c r="K1652" s="10" t="e">
        <f t="shared" si="1463"/>
        <v>#N/A</v>
      </c>
      <c r="M1652" s="11">
        <f t="shared" si="1464"/>
        <v>72</v>
      </c>
      <c r="N1652" s="11">
        <v>1</v>
      </c>
      <c r="O1652" s="21">
        <f t="shared" si="1465"/>
        <v>0.125041534971747</v>
      </c>
      <c r="P1652" s="43">
        <f t="shared" si="1458"/>
        <v>1.9813354851954689E-2</v>
      </c>
      <c r="Q1652" s="11">
        <f t="shared" si="1466"/>
        <v>18</v>
      </c>
      <c r="R1652" s="43">
        <f t="shared" si="1467"/>
        <v>0.32366037019703053</v>
      </c>
      <c r="S1652" s="11">
        <f t="shared" si="1468"/>
        <v>54</v>
      </c>
    </row>
    <row r="1653" spans="2:19" x14ac:dyDescent="0.25">
      <c r="B1653" s="16">
        <v>5</v>
      </c>
      <c r="C1653" s="11" t="s">
        <v>16</v>
      </c>
      <c r="D1653" s="10"/>
      <c r="E1653" s="10">
        <f t="shared" si="1459"/>
        <v>0</v>
      </c>
      <c r="F1653" s="3">
        <f t="shared" si="1460"/>
        <v>5.2636074012400447E-3</v>
      </c>
      <c r="G1653" s="8">
        <f>EFA!$AD$2</f>
        <v>1.1479621662027979</v>
      </c>
      <c r="H1653" s="24">
        <f>LGD!$D$7</f>
        <v>0.35327139683478781</v>
      </c>
      <c r="I1653" s="10">
        <f t="shared" si="1461"/>
        <v>0</v>
      </c>
      <c r="J1653" s="41">
        <f t="shared" si="1462"/>
        <v>0.57133732605149445</v>
      </c>
      <c r="K1653" s="10">
        <f t="shared" si="1463"/>
        <v>0</v>
      </c>
      <c r="M1653" s="11">
        <f t="shared" si="1464"/>
        <v>72</v>
      </c>
      <c r="N1653" s="11">
        <v>1</v>
      </c>
      <c r="O1653" s="21">
        <f t="shared" si="1465"/>
        <v>0.125041534971747</v>
      </c>
      <c r="P1653" s="43">
        <f t="shared" si="1458"/>
        <v>1.9813354851954689E-2</v>
      </c>
      <c r="Q1653" s="11">
        <f t="shared" si="1466"/>
        <v>18</v>
      </c>
      <c r="R1653" s="43">
        <f t="shared" si="1467"/>
        <v>0.32366037019703053</v>
      </c>
      <c r="S1653" s="11">
        <f t="shared" si="1468"/>
        <v>54</v>
      </c>
    </row>
    <row r="1654" spans="2:19" x14ac:dyDescent="0.25">
      <c r="B1654" s="16">
        <v>5</v>
      </c>
      <c r="C1654" s="11" t="s">
        <v>17</v>
      </c>
      <c r="D1654" s="10"/>
      <c r="E1654" s="10">
        <f t="shared" si="1459"/>
        <v>0</v>
      </c>
      <c r="F1654" s="3">
        <f t="shared" si="1460"/>
        <v>5.2636074012400447E-3</v>
      </c>
      <c r="G1654" s="8">
        <f>EFA!$AD$2</f>
        <v>1.1479621662027979</v>
      </c>
      <c r="H1654" s="24">
        <f>LGD!$D$8</f>
        <v>4.6364209605119888E-2</v>
      </c>
      <c r="I1654" s="10">
        <f t="shared" si="1461"/>
        <v>0</v>
      </c>
      <c r="J1654" s="41">
        <f t="shared" si="1462"/>
        <v>0.57133732605149445</v>
      </c>
      <c r="K1654" s="10">
        <f t="shared" si="1463"/>
        <v>0</v>
      </c>
      <c r="M1654" s="11">
        <f t="shared" si="1464"/>
        <v>72</v>
      </c>
      <c r="N1654" s="11">
        <v>1</v>
      </c>
      <c r="O1654" s="21">
        <f t="shared" si="1465"/>
        <v>0.125041534971747</v>
      </c>
      <c r="P1654" s="43">
        <f t="shared" si="1458"/>
        <v>1.9813354851954689E-2</v>
      </c>
      <c r="Q1654" s="11">
        <f t="shared" si="1466"/>
        <v>18</v>
      </c>
      <c r="R1654" s="43">
        <f t="shared" si="1467"/>
        <v>0.32366037019703053</v>
      </c>
      <c r="S1654" s="11">
        <f t="shared" si="1468"/>
        <v>54</v>
      </c>
    </row>
    <row r="1655" spans="2:19" x14ac:dyDescent="0.25">
      <c r="B1655" s="16">
        <v>5</v>
      </c>
      <c r="C1655" s="11" t="s">
        <v>18</v>
      </c>
      <c r="D1655" s="10"/>
      <c r="E1655" s="10">
        <f t="shared" si="1459"/>
        <v>0</v>
      </c>
      <c r="F1655" s="3">
        <f t="shared" si="1460"/>
        <v>5.2636074012400447E-3</v>
      </c>
      <c r="G1655" s="8">
        <f>EFA!$AD$2</f>
        <v>1.1479621662027979</v>
      </c>
      <c r="H1655" s="24">
        <f>LGD!$D$9</f>
        <v>0.5</v>
      </c>
      <c r="I1655" s="10">
        <f t="shared" si="1461"/>
        <v>0</v>
      </c>
      <c r="J1655" s="41">
        <f t="shared" si="1462"/>
        <v>0.57133732605149445</v>
      </c>
      <c r="K1655" s="10">
        <f t="shared" si="1463"/>
        <v>0</v>
      </c>
      <c r="M1655" s="11">
        <f t="shared" si="1464"/>
        <v>72</v>
      </c>
      <c r="N1655" s="11">
        <v>1</v>
      </c>
      <c r="O1655" s="21">
        <f t="shared" si="1465"/>
        <v>0.125041534971747</v>
      </c>
      <c r="P1655" s="43">
        <f t="shared" si="1458"/>
        <v>1.9813354851954689E-2</v>
      </c>
      <c r="Q1655" s="11">
        <f t="shared" si="1466"/>
        <v>18</v>
      </c>
      <c r="R1655" s="43">
        <f t="shared" si="1467"/>
        <v>0.32366037019703053</v>
      </c>
      <c r="S1655" s="11">
        <f t="shared" si="1468"/>
        <v>54</v>
      </c>
    </row>
    <row r="1656" spans="2:19" x14ac:dyDescent="0.25">
      <c r="B1656" s="16">
        <v>5</v>
      </c>
      <c r="C1656" s="11" t="s">
        <v>19</v>
      </c>
      <c r="D1656" s="10"/>
      <c r="E1656" s="10">
        <f t="shared" si="1459"/>
        <v>0</v>
      </c>
      <c r="F1656" s="3">
        <f t="shared" si="1460"/>
        <v>5.2636074012400447E-3</v>
      </c>
      <c r="G1656" s="8">
        <f>EFA!$AD$2</f>
        <v>1.1479621662027979</v>
      </c>
      <c r="H1656" s="24">
        <f>LGD!$D$10</f>
        <v>0.4</v>
      </c>
      <c r="I1656" s="10">
        <f t="shared" si="1461"/>
        <v>0</v>
      </c>
      <c r="J1656" s="41">
        <f t="shared" si="1462"/>
        <v>0.57133732605149445</v>
      </c>
      <c r="K1656" s="10">
        <f t="shared" si="1463"/>
        <v>0</v>
      </c>
      <c r="M1656" s="11">
        <f t="shared" si="1464"/>
        <v>72</v>
      </c>
      <c r="N1656" s="11">
        <v>1</v>
      </c>
      <c r="O1656" s="21">
        <f t="shared" si="1465"/>
        <v>0.125041534971747</v>
      </c>
      <c r="P1656" s="43">
        <f t="shared" si="1458"/>
        <v>1.9813354851954689E-2</v>
      </c>
      <c r="Q1656" s="11">
        <f t="shared" si="1466"/>
        <v>18</v>
      </c>
      <c r="R1656" s="43">
        <f t="shared" si="1467"/>
        <v>0.32366037019703053</v>
      </c>
      <c r="S1656" s="11">
        <f t="shared" si="1468"/>
        <v>54</v>
      </c>
    </row>
    <row r="1657" spans="2:19" x14ac:dyDescent="0.25">
      <c r="B1657" s="16">
        <v>5</v>
      </c>
      <c r="C1657" s="11" t="s">
        <v>20</v>
      </c>
      <c r="D1657" s="10"/>
      <c r="E1657" s="10">
        <f t="shared" si="1459"/>
        <v>0</v>
      </c>
      <c r="F1657" s="3">
        <f t="shared" si="1460"/>
        <v>5.2636074012400447E-3</v>
      </c>
      <c r="G1657" s="8">
        <f>EFA!$AD$2</f>
        <v>1.1479621662027979</v>
      </c>
      <c r="H1657" s="24">
        <f>LGD!$D$11</f>
        <v>0.6</v>
      </c>
      <c r="I1657" s="10">
        <f t="shared" si="1461"/>
        <v>0</v>
      </c>
      <c r="J1657" s="41">
        <f t="shared" si="1462"/>
        <v>0.57133732605149445</v>
      </c>
      <c r="K1657" s="10">
        <f t="shared" si="1463"/>
        <v>0</v>
      </c>
      <c r="M1657" s="11">
        <f t="shared" si="1464"/>
        <v>72</v>
      </c>
      <c r="N1657" s="11">
        <v>1</v>
      </c>
      <c r="O1657" s="21">
        <f t="shared" si="1465"/>
        <v>0.125041534971747</v>
      </c>
      <c r="P1657" s="43">
        <f t="shared" si="1458"/>
        <v>1.9813354851954689E-2</v>
      </c>
      <c r="Q1657" s="11">
        <f t="shared" si="1466"/>
        <v>18</v>
      </c>
      <c r="R1657" s="43">
        <f t="shared" si="1467"/>
        <v>0.32366037019703053</v>
      </c>
      <c r="S1657" s="11">
        <f t="shared" si="1468"/>
        <v>54</v>
      </c>
    </row>
    <row r="1658" spans="2:19" x14ac:dyDescent="0.25">
      <c r="B1658" s="16"/>
      <c r="C1658" s="83"/>
      <c r="D1658" s="84"/>
      <c r="E1658" s="84"/>
      <c r="F1658" s="85"/>
      <c r="G1658" s="86"/>
      <c r="H1658" s="87"/>
      <c r="I1658" s="84"/>
      <c r="J1658" s="88"/>
      <c r="K1658" s="84"/>
      <c r="M1658" s="68"/>
      <c r="N1658" s="68"/>
      <c r="O1658" s="89"/>
      <c r="P1658" s="90"/>
      <c r="Q1658" s="68"/>
      <c r="R1658" s="90"/>
      <c r="S1658" s="68"/>
    </row>
    <row r="1659" spans="2:19" x14ac:dyDescent="0.25">
      <c r="B1659" t="s">
        <v>68</v>
      </c>
      <c r="C1659" s="40" t="s">
        <v>9</v>
      </c>
      <c r="D1659" s="40">
        <v>6</v>
      </c>
      <c r="E1659" s="44" t="s">
        <v>26</v>
      </c>
      <c r="F1659" s="44" t="s">
        <v>39</v>
      </c>
      <c r="G1659" s="44" t="s">
        <v>27</v>
      </c>
      <c r="H1659" s="44" t="s">
        <v>28</v>
      </c>
      <c r="I1659" s="44" t="s">
        <v>29</v>
      </c>
      <c r="J1659" s="44" t="s">
        <v>30</v>
      </c>
      <c r="K1659" s="42" t="s">
        <v>31</v>
      </c>
      <c r="M1659" s="42" t="s">
        <v>32</v>
      </c>
      <c r="N1659" s="42" t="s">
        <v>33</v>
      </c>
      <c r="O1659" s="42" t="s">
        <v>34</v>
      </c>
      <c r="P1659" s="42" t="s">
        <v>35</v>
      </c>
      <c r="Q1659" s="42" t="s">
        <v>36</v>
      </c>
      <c r="R1659" s="42" t="s">
        <v>37</v>
      </c>
      <c r="S1659" s="42" t="s">
        <v>38</v>
      </c>
    </row>
    <row r="1660" spans="2:19" x14ac:dyDescent="0.25">
      <c r="B1660" s="16">
        <v>6</v>
      </c>
      <c r="C1660" s="11" t="s">
        <v>12</v>
      </c>
      <c r="D1660" s="10"/>
      <c r="E1660" s="10">
        <f>D1605*R1660</f>
        <v>0</v>
      </c>
      <c r="F1660" s="3">
        <f>$I$5-$H$5</f>
        <v>0.50548950414023874</v>
      </c>
      <c r="G1660" s="8">
        <f>EFA!$AD$2</f>
        <v>1.1479621662027979</v>
      </c>
      <c r="H1660" s="24">
        <f>LGD!$D$3</f>
        <v>0</v>
      </c>
      <c r="I1660" s="10">
        <f>E1660*F1660*G1660*H1660</f>
        <v>0</v>
      </c>
      <c r="J1660" s="41">
        <f>1/((1+($O$16/12))^(M1660-Q1660))</f>
        <v>0.50450878239263264</v>
      </c>
      <c r="K1660" s="10">
        <f>I1660*J1660</f>
        <v>0</v>
      </c>
      <c r="M1660" s="11">
        <f>$D$259*$O$12</f>
        <v>72</v>
      </c>
      <c r="N1660" s="11">
        <v>1</v>
      </c>
      <c r="O1660" s="21">
        <f>$O$16</f>
        <v>0.125041534971747</v>
      </c>
      <c r="P1660" s="43">
        <f t="shared" ref="P1660:P1668" si="1469">PMT(O1660/12,M1660,-N1660,0,0)</f>
        <v>1.9813354851954689E-2</v>
      </c>
      <c r="Q1660" s="11">
        <f>M1660-S1660</f>
        <v>6</v>
      </c>
      <c r="R1660" s="43">
        <f>PV(O1660/12,Q1660,-P1660,0,0)</f>
        <v>0.11466222447117029</v>
      </c>
      <c r="S1660" s="11">
        <f>12+12+12+12+12+6</f>
        <v>66</v>
      </c>
    </row>
    <row r="1661" spans="2:19" x14ac:dyDescent="0.25">
      <c r="B1661" s="16">
        <v>6</v>
      </c>
      <c r="C1661" s="11" t="s">
        <v>13</v>
      </c>
      <c r="D1661" s="10"/>
      <c r="E1661" s="10">
        <f t="shared" ref="E1661:E1668" si="1470">D1606*R1661</f>
        <v>0</v>
      </c>
      <c r="F1661" s="3">
        <f t="shared" ref="F1661:F1668" si="1471">$I$5-$H$5</f>
        <v>0.50548950414023874</v>
      </c>
      <c r="G1661" s="8">
        <f>EFA!$AD$2</f>
        <v>1.1479621662027979</v>
      </c>
      <c r="H1661" s="24">
        <f>LGD!$D$4</f>
        <v>0.6</v>
      </c>
      <c r="I1661" s="10">
        <f t="shared" ref="I1661:I1668" si="1472">E1661*F1661*G1661*H1661</f>
        <v>0</v>
      </c>
      <c r="J1661" s="41">
        <f t="shared" ref="J1661:J1668" si="1473">1/((1+($O$16/12))^(M1661-Q1661))</f>
        <v>0.50450878239263264</v>
      </c>
      <c r="K1661" s="10">
        <f t="shared" ref="K1661:K1668" si="1474">I1661*J1661</f>
        <v>0</v>
      </c>
      <c r="M1661" s="11">
        <f t="shared" ref="M1661:M1668" si="1475">$D$259*$O$12</f>
        <v>72</v>
      </c>
      <c r="N1661" s="11">
        <v>1</v>
      </c>
      <c r="O1661" s="21">
        <f t="shared" ref="O1661:O1668" si="1476">$O$16</f>
        <v>0.125041534971747</v>
      </c>
      <c r="P1661" s="43">
        <f t="shared" si="1469"/>
        <v>1.9813354851954689E-2</v>
      </c>
      <c r="Q1661" s="11">
        <f t="shared" ref="Q1661:Q1668" si="1477">M1661-S1661</f>
        <v>6</v>
      </c>
      <c r="R1661" s="43">
        <f t="shared" ref="R1661:R1668" si="1478">PV(O1661/12,Q1661,-P1661,0,0)</f>
        <v>0.11466222447117029</v>
      </c>
      <c r="S1661" s="11">
        <f t="shared" ref="S1661:S1668" si="1479">12+12+12+12+12+6</f>
        <v>66</v>
      </c>
    </row>
    <row r="1662" spans="2:19" x14ac:dyDescent="0.25">
      <c r="B1662" s="16">
        <v>6</v>
      </c>
      <c r="C1662" s="11" t="s">
        <v>14</v>
      </c>
      <c r="D1662" s="10"/>
      <c r="E1662" s="10">
        <f t="shared" si="1470"/>
        <v>0</v>
      </c>
      <c r="F1662" s="3">
        <f t="shared" si="1471"/>
        <v>0.50548950414023874</v>
      </c>
      <c r="G1662" s="8">
        <f>EFA!$AD$2</f>
        <v>1.1479621662027979</v>
      </c>
      <c r="H1662" s="24">
        <f>LGD!$D$5</f>
        <v>0.10763423667737435</v>
      </c>
      <c r="I1662" s="10">
        <f t="shared" si="1472"/>
        <v>0</v>
      </c>
      <c r="J1662" s="41">
        <f t="shared" si="1473"/>
        <v>0.50450878239263264</v>
      </c>
      <c r="K1662" s="10">
        <f t="shared" si="1474"/>
        <v>0</v>
      </c>
      <c r="M1662" s="11">
        <f t="shared" si="1475"/>
        <v>72</v>
      </c>
      <c r="N1662" s="11">
        <v>1</v>
      </c>
      <c r="O1662" s="21">
        <f t="shared" si="1476"/>
        <v>0.125041534971747</v>
      </c>
      <c r="P1662" s="43">
        <f t="shared" si="1469"/>
        <v>1.9813354851954689E-2</v>
      </c>
      <c r="Q1662" s="11">
        <f t="shared" si="1477"/>
        <v>6</v>
      </c>
      <c r="R1662" s="43">
        <f t="shared" si="1478"/>
        <v>0.11466222447117029</v>
      </c>
      <c r="S1662" s="11">
        <f t="shared" si="1479"/>
        <v>66</v>
      </c>
    </row>
    <row r="1663" spans="2:19" x14ac:dyDescent="0.25">
      <c r="B1663" s="16">
        <v>6</v>
      </c>
      <c r="C1663" s="11" t="s">
        <v>15</v>
      </c>
      <c r="D1663" s="10"/>
      <c r="E1663" s="10" t="e">
        <f t="shared" si="1470"/>
        <v>#N/A</v>
      </c>
      <c r="F1663" s="3">
        <f t="shared" si="1471"/>
        <v>0.50548950414023874</v>
      </c>
      <c r="G1663" s="8">
        <f>EFA!$AD$2</f>
        <v>1.1479621662027979</v>
      </c>
      <c r="H1663" s="24">
        <f>LGD!$D$6</f>
        <v>0.31756987991080204</v>
      </c>
      <c r="I1663" s="10" t="e">
        <f t="shared" si="1472"/>
        <v>#N/A</v>
      </c>
      <c r="J1663" s="41">
        <f t="shared" si="1473"/>
        <v>0.50450878239263264</v>
      </c>
      <c r="K1663" s="10" t="e">
        <f t="shared" si="1474"/>
        <v>#N/A</v>
      </c>
      <c r="M1663" s="11">
        <f t="shared" si="1475"/>
        <v>72</v>
      </c>
      <c r="N1663" s="11">
        <v>1</v>
      </c>
      <c r="O1663" s="21">
        <f t="shared" si="1476"/>
        <v>0.125041534971747</v>
      </c>
      <c r="P1663" s="43">
        <f t="shared" si="1469"/>
        <v>1.9813354851954689E-2</v>
      </c>
      <c r="Q1663" s="11">
        <f t="shared" si="1477"/>
        <v>6</v>
      </c>
      <c r="R1663" s="43">
        <f t="shared" si="1478"/>
        <v>0.11466222447117029</v>
      </c>
      <c r="S1663" s="11">
        <f t="shared" si="1479"/>
        <v>66</v>
      </c>
    </row>
    <row r="1664" spans="2:19" x14ac:dyDescent="0.25">
      <c r="B1664" s="16">
        <v>6</v>
      </c>
      <c r="C1664" s="11" t="s">
        <v>16</v>
      </c>
      <c r="D1664" s="10"/>
      <c r="E1664" s="10">
        <f t="shared" si="1470"/>
        <v>0</v>
      </c>
      <c r="F1664" s="3">
        <f t="shared" si="1471"/>
        <v>0.50548950414023874</v>
      </c>
      <c r="G1664" s="8">
        <f>EFA!$AD$2</f>
        <v>1.1479621662027979</v>
      </c>
      <c r="H1664" s="24">
        <f>LGD!$D$7</f>
        <v>0.35327139683478781</v>
      </c>
      <c r="I1664" s="10">
        <f t="shared" si="1472"/>
        <v>0</v>
      </c>
      <c r="J1664" s="41">
        <f t="shared" si="1473"/>
        <v>0.50450878239263264</v>
      </c>
      <c r="K1664" s="10">
        <f t="shared" si="1474"/>
        <v>0</v>
      </c>
      <c r="M1664" s="11">
        <f t="shared" si="1475"/>
        <v>72</v>
      </c>
      <c r="N1664" s="11">
        <v>1</v>
      </c>
      <c r="O1664" s="21">
        <f t="shared" si="1476"/>
        <v>0.125041534971747</v>
      </c>
      <c r="P1664" s="43">
        <f t="shared" si="1469"/>
        <v>1.9813354851954689E-2</v>
      </c>
      <c r="Q1664" s="11">
        <f t="shared" si="1477"/>
        <v>6</v>
      </c>
      <c r="R1664" s="43">
        <f t="shared" si="1478"/>
        <v>0.11466222447117029</v>
      </c>
      <c r="S1664" s="11">
        <f t="shared" si="1479"/>
        <v>66</v>
      </c>
    </row>
    <row r="1665" spans="2:19" x14ac:dyDescent="0.25">
      <c r="B1665" s="16">
        <v>6</v>
      </c>
      <c r="C1665" s="11" t="s">
        <v>17</v>
      </c>
      <c r="D1665" s="10"/>
      <c r="E1665" s="10">
        <f t="shared" si="1470"/>
        <v>0</v>
      </c>
      <c r="F1665" s="3">
        <f t="shared" si="1471"/>
        <v>0.50548950414023874</v>
      </c>
      <c r="G1665" s="8">
        <f>EFA!$AD$2</f>
        <v>1.1479621662027979</v>
      </c>
      <c r="H1665" s="24">
        <f>LGD!$D$8</f>
        <v>4.6364209605119888E-2</v>
      </c>
      <c r="I1665" s="10">
        <f t="shared" si="1472"/>
        <v>0</v>
      </c>
      <c r="J1665" s="41">
        <f t="shared" si="1473"/>
        <v>0.50450878239263264</v>
      </c>
      <c r="K1665" s="10">
        <f t="shared" si="1474"/>
        <v>0</v>
      </c>
      <c r="M1665" s="11">
        <f t="shared" si="1475"/>
        <v>72</v>
      </c>
      <c r="N1665" s="11">
        <v>1</v>
      </c>
      <c r="O1665" s="21">
        <f t="shared" si="1476"/>
        <v>0.125041534971747</v>
      </c>
      <c r="P1665" s="43">
        <f t="shared" si="1469"/>
        <v>1.9813354851954689E-2</v>
      </c>
      <c r="Q1665" s="11">
        <f t="shared" si="1477"/>
        <v>6</v>
      </c>
      <c r="R1665" s="43">
        <f t="shared" si="1478"/>
        <v>0.11466222447117029</v>
      </c>
      <c r="S1665" s="11">
        <f t="shared" si="1479"/>
        <v>66</v>
      </c>
    </row>
    <row r="1666" spans="2:19" x14ac:dyDescent="0.25">
      <c r="B1666" s="16">
        <v>6</v>
      </c>
      <c r="C1666" s="11" t="s">
        <v>18</v>
      </c>
      <c r="D1666" s="10"/>
      <c r="E1666" s="10">
        <f t="shared" si="1470"/>
        <v>0</v>
      </c>
      <c r="F1666" s="3">
        <f t="shared" si="1471"/>
        <v>0.50548950414023874</v>
      </c>
      <c r="G1666" s="8">
        <f>EFA!$AD$2</f>
        <v>1.1479621662027979</v>
      </c>
      <c r="H1666" s="24">
        <f>LGD!$D$9</f>
        <v>0.5</v>
      </c>
      <c r="I1666" s="10">
        <f t="shared" si="1472"/>
        <v>0</v>
      </c>
      <c r="J1666" s="41">
        <f t="shared" si="1473"/>
        <v>0.50450878239263264</v>
      </c>
      <c r="K1666" s="10">
        <f t="shared" si="1474"/>
        <v>0</v>
      </c>
      <c r="M1666" s="11">
        <f t="shared" si="1475"/>
        <v>72</v>
      </c>
      <c r="N1666" s="11">
        <v>1</v>
      </c>
      <c r="O1666" s="21">
        <f t="shared" si="1476"/>
        <v>0.125041534971747</v>
      </c>
      <c r="P1666" s="43">
        <f t="shared" si="1469"/>
        <v>1.9813354851954689E-2</v>
      </c>
      <c r="Q1666" s="11">
        <f t="shared" si="1477"/>
        <v>6</v>
      </c>
      <c r="R1666" s="43">
        <f t="shared" si="1478"/>
        <v>0.11466222447117029</v>
      </c>
      <c r="S1666" s="11">
        <f t="shared" si="1479"/>
        <v>66</v>
      </c>
    </row>
    <row r="1667" spans="2:19" x14ac:dyDescent="0.25">
      <c r="B1667" s="16">
        <v>6</v>
      </c>
      <c r="C1667" s="11" t="s">
        <v>19</v>
      </c>
      <c r="D1667" s="10"/>
      <c r="E1667" s="10">
        <f t="shared" si="1470"/>
        <v>0</v>
      </c>
      <c r="F1667" s="3">
        <f t="shared" si="1471"/>
        <v>0.50548950414023874</v>
      </c>
      <c r="G1667" s="8">
        <f>EFA!$AD$2</f>
        <v>1.1479621662027979</v>
      </c>
      <c r="H1667" s="24">
        <f>LGD!$D$10</f>
        <v>0.4</v>
      </c>
      <c r="I1667" s="10">
        <f t="shared" si="1472"/>
        <v>0</v>
      </c>
      <c r="J1667" s="41">
        <f t="shared" si="1473"/>
        <v>0.50450878239263264</v>
      </c>
      <c r="K1667" s="10">
        <f t="shared" si="1474"/>
        <v>0</v>
      </c>
      <c r="M1667" s="11">
        <f t="shared" si="1475"/>
        <v>72</v>
      </c>
      <c r="N1667" s="11">
        <v>1</v>
      </c>
      <c r="O1667" s="21">
        <f t="shared" si="1476"/>
        <v>0.125041534971747</v>
      </c>
      <c r="P1667" s="43">
        <f t="shared" si="1469"/>
        <v>1.9813354851954689E-2</v>
      </c>
      <c r="Q1667" s="11">
        <f t="shared" si="1477"/>
        <v>6</v>
      </c>
      <c r="R1667" s="43">
        <f t="shared" si="1478"/>
        <v>0.11466222447117029</v>
      </c>
      <c r="S1667" s="11">
        <f t="shared" si="1479"/>
        <v>66</v>
      </c>
    </row>
    <row r="1668" spans="2:19" x14ac:dyDescent="0.25">
      <c r="B1668" s="16">
        <v>6</v>
      </c>
      <c r="C1668" s="11" t="s">
        <v>20</v>
      </c>
      <c r="D1668" s="10"/>
      <c r="E1668" s="10">
        <f t="shared" si="1470"/>
        <v>0</v>
      </c>
      <c r="F1668" s="3">
        <f t="shared" si="1471"/>
        <v>0.50548950414023874</v>
      </c>
      <c r="G1668" s="8">
        <f>EFA!$AD$2</f>
        <v>1.1479621662027979</v>
      </c>
      <c r="H1668" s="24">
        <f>LGD!$D$11</f>
        <v>0.6</v>
      </c>
      <c r="I1668" s="10">
        <f t="shared" si="1472"/>
        <v>0</v>
      </c>
      <c r="J1668" s="41">
        <f t="shared" si="1473"/>
        <v>0.50450878239263264</v>
      </c>
      <c r="K1668" s="10">
        <f t="shared" si="1474"/>
        <v>0</v>
      </c>
      <c r="M1668" s="11">
        <f t="shared" si="1475"/>
        <v>72</v>
      </c>
      <c r="N1668" s="11">
        <v>1</v>
      </c>
      <c r="O1668" s="21">
        <f t="shared" si="1476"/>
        <v>0.125041534971747</v>
      </c>
      <c r="P1668" s="43">
        <f t="shared" si="1469"/>
        <v>1.9813354851954689E-2</v>
      </c>
      <c r="Q1668" s="11">
        <f t="shared" si="1477"/>
        <v>6</v>
      </c>
      <c r="R1668" s="43">
        <f t="shared" si="1478"/>
        <v>0.11466222447117029</v>
      </c>
      <c r="S1668" s="11">
        <f t="shared" si="1479"/>
        <v>66</v>
      </c>
    </row>
    <row r="1669" spans="2:19" x14ac:dyDescent="0.25">
      <c r="B1669" s="16"/>
      <c r="C1669" s="68"/>
      <c r="D1669" s="115"/>
      <c r="E1669" s="115"/>
      <c r="F1669" s="89"/>
      <c r="G1669" s="112"/>
      <c r="H1669" s="116"/>
      <c r="I1669" s="115"/>
      <c r="J1669" s="117"/>
      <c r="K1669" s="115"/>
    </row>
    <row r="1670" spans="2:19" x14ac:dyDescent="0.25">
      <c r="B1670" t="s">
        <v>68</v>
      </c>
      <c r="C1670" s="40" t="s">
        <v>9</v>
      </c>
      <c r="D1670" s="40">
        <v>7</v>
      </c>
      <c r="E1670" s="44" t="s">
        <v>26</v>
      </c>
      <c r="F1670" s="44" t="s">
        <v>39</v>
      </c>
      <c r="G1670" s="44" t="s">
        <v>27</v>
      </c>
      <c r="H1670" s="44" t="s">
        <v>28</v>
      </c>
      <c r="I1670" s="44" t="s">
        <v>29</v>
      </c>
      <c r="J1670" s="44" t="s">
        <v>30</v>
      </c>
      <c r="K1670" s="42" t="s">
        <v>31</v>
      </c>
      <c r="M1670" s="42" t="s">
        <v>32</v>
      </c>
      <c r="N1670" s="42" t="s">
        <v>33</v>
      </c>
      <c r="O1670" s="42" t="s">
        <v>34</v>
      </c>
      <c r="P1670" s="42" t="s">
        <v>35</v>
      </c>
      <c r="Q1670" s="42" t="s">
        <v>36</v>
      </c>
      <c r="R1670" s="42" t="s">
        <v>37</v>
      </c>
      <c r="S1670" s="42" t="s">
        <v>38</v>
      </c>
    </row>
    <row r="1671" spans="2:19" x14ac:dyDescent="0.25">
      <c r="B1671" s="16">
        <v>1</v>
      </c>
      <c r="C1671" s="11" t="s">
        <v>12</v>
      </c>
      <c r="D1671" s="81">
        <f>'61-90 days'!C11</f>
        <v>0</v>
      </c>
      <c r="E1671" s="10">
        <f>D1671*R1671</f>
        <v>0</v>
      </c>
      <c r="F1671" s="3">
        <f>$D$5</f>
        <v>0.27333333333333332</v>
      </c>
      <c r="G1671" s="8">
        <f>EFA!$AD$2</f>
        <v>1.1479621662027979</v>
      </c>
      <c r="H1671" s="24">
        <f>LGD!$D$3</f>
        <v>0</v>
      </c>
      <c r="I1671" s="10">
        <f>E1671*F1671*G1671*H1671</f>
        <v>0</v>
      </c>
      <c r="J1671" s="41">
        <f>1/((1+($O$16/12))^(M1671-Q1671))</f>
        <v>0.93969748915028861</v>
      </c>
      <c r="K1671" s="10">
        <f>I1671*J1671</f>
        <v>0</v>
      </c>
      <c r="M1671" s="11">
        <v>84</v>
      </c>
      <c r="N1671" s="11">
        <v>1</v>
      </c>
      <c r="O1671" s="21">
        <f>$O$16</f>
        <v>0.125041534971747</v>
      </c>
      <c r="P1671" s="43">
        <f t="shared" ref="P1671:P1679" si="1480">PMT(O1671/12,M1671,-N1671,0,0)</f>
        <v>1.7923478215626738E-2</v>
      </c>
      <c r="Q1671" s="11">
        <f>M1671-S1671</f>
        <v>78</v>
      </c>
      <c r="R1671" s="43">
        <f>PV(O1671/12,Q1671,-P1671,0,0)</f>
        <v>0.95379068813601064</v>
      </c>
      <c r="S1671" s="11">
        <v>6</v>
      </c>
    </row>
    <row r="1672" spans="2:19" x14ac:dyDescent="0.25">
      <c r="B1672" s="16">
        <v>1</v>
      </c>
      <c r="C1672" s="11" t="s">
        <v>13</v>
      </c>
      <c r="D1672" s="81">
        <f>'61-90 days'!D11</f>
        <v>0</v>
      </c>
      <c r="E1672" s="10">
        <f t="shared" ref="E1672:E1679" si="1481">D1672*R1672</f>
        <v>0</v>
      </c>
      <c r="F1672" s="3">
        <f t="shared" ref="F1672:F1679" si="1482">$D$5</f>
        <v>0.27333333333333332</v>
      </c>
      <c r="G1672" s="8">
        <f>EFA!$AD$2</f>
        <v>1.1479621662027979</v>
      </c>
      <c r="H1672" s="24">
        <f>LGD!$D$4</f>
        <v>0.6</v>
      </c>
      <c r="I1672" s="10">
        <f t="shared" ref="I1672:I1679" si="1483">E1672*F1672*G1672*H1672</f>
        <v>0</v>
      </c>
      <c r="J1672" s="41">
        <f t="shared" ref="J1672:J1679" si="1484">1/((1+($O$16/12))^(M1672-Q1672))</f>
        <v>0.93969748915028861</v>
      </c>
      <c r="K1672" s="10">
        <f t="shared" ref="K1672:K1679" si="1485">I1672*J1672</f>
        <v>0</v>
      </c>
      <c r="M1672" s="11">
        <v>84</v>
      </c>
      <c r="N1672" s="11">
        <v>1</v>
      </c>
      <c r="O1672" s="21">
        <f t="shared" ref="O1672:O1679" si="1486">$O$16</f>
        <v>0.125041534971747</v>
      </c>
      <c r="P1672" s="43">
        <f t="shared" si="1480"/>
        <v>1.7923478215626738E-2</v>
      </c>
      <c r="Q1672" s="11">
        <f t="shared" ref="Q1672:Q1679" si="1487">M1672-S1672</f>
        <v>78</v>
      </c>
      <c r="R1672" s="43">
        <f t="shared" ref="R1672:R1679" si="1488">PV(O1672/12,Q1672,-P1672,0,0)</f>
        <v>0.95379068813601064</v>
      </c>
      <c r="S1672" s="11">
        <v>6</v>
      </c>
    </row>
    <row r="1673" spans="2:19" x14ac:dyDescent="0.25">
      <c r="B1673" s="16">
        <v>1</v>
      </c>
      <c r="C1673" s="11" t="s">
        <v>14</v>
      </c>
      <c r="D1673" s="81">
        <f>'61-90 days'!E11</f>
        <v>0</v>
      </c>
      <c r="E1673" s="10">
        <f t="shared" si="1481"/>
        <v>0</v>
      </c>
      <c r="F1673" s="3">
        <f t="shared" si="1482"/>
        <v>0.27333333333333332</v>
      </c>
      <c r="G1673" s="8">
        <f>EFA!$AD$2</f>
        <v>1.1479621662027979</v>
      </c>
      <c r="H1673" s="24">
        <f>LGD!$D$5</f>
        <v>0.10763423667737435</v>
      </c>
      <c r="I1673" s="10">
        <f t="shared" si="1483"/>
        <v>0</v>
      </c>
      <c r="J1673" s="41">
        <f t="shared" si="1484"/>
        <v>0.93969748915028861</v>
      </c>
      <c r="K1673" s="10">
        <f t="shared" si="1485"/>
        <v>0</v>
      </c>
      <c r="M1673" s="11">
        <v>84</v>
      </c>
      <c r="N1673" s="11">
        <v>1</v>
      </c>
      <c r="O1673" s="21">
        <f t="shared" si="1486"/>
        <v>0.125041534971747</v>
      </c>
      <c r="P1673" s="43">
        <f t="shared" si="1480"/>
        <v>1.7923478215626738E-2</v>
      </c>
      <c r="Q1673" s="11">
        <f t="shared" si="1487"/>
        <v>78</v>
      </c>
      <c r="R1673" s="43">
        <f t="shared" si="1488"/>
        <v>0.95379068813601064</v>
      </c>
      <c r="S1673" s="11">
        <v>6</v>
      </c>
    </row>
    <row r="1674" spans="2:19" x14ac:dyDescent="0.25">
      <c r="B1674" s="16">
        <v>1</v>
      </c>
      <c r="C1674" s="11" t="s">
        <v>15</v>
      </c>
      <c r="D1674" s="81" t="e">
        <f>'61-90 days'!F11</f>
        <v>#N/A</v>
      </c>
      <c r="E1674" s="10" t="e">
        <f t="shared" si="1481"/>
        <v>#N/A</v>
      </c>
      <c r="F1674" s="3">
        <f t="shared" si="1482"/>
        <v>0.27333333333333332</v>
      </c>
      <c r="G1674" s="8">
        <f>EFA!$AD$2</f>
        <v>1.1479621662027979</v>
      </c>
      <c r="H1674" s="24">
        <f>LGD!$D$6</f>
        <v>0.31756987991080204</v>
      </c>
      <c r="I1674" s="10" t="e">
        <f t="shared" si="1483"/>
        <v>#N/A</v>
      </c>
      <c r="J1674" s="41">
        <f t="shared" si="1484"/>
        <v>0.93969748915028861</v>
      </c>
      <c r="K1674" s="10" t="e">
        <f t="shared" si="1485"/>
        <v>#N/A</v>
      </c>
      <c r="M1674" s="11">
        <v>84</v>
      </c>
      <c r="N1674" s="11">
        <v>1</v>
      </c>
      <c r="O1674" s="21">
        <f t="shared" si="1486"/>
        <v>0.125041534971747</v>
      </c>
      <c r="P1674" s="43">
        <f t="shared" si="1480"/>
        <v>1.7923478215626738E-2</v>
      </c>
      <c r="Q1674" s="11">
        <f t="shared" si="1487"/>
        <v>78</v>
      </c>
      <c r="R1674" s="43">
        <f t="shared" si="1488"/>
        <v>0.95379068813601064</v>
      </c>
      <c r="S1674" s="11">
        <v>6</v>
      </c>
    </row>
    <row r="1675" spans="2:19" x14ac:dyDescent="0.25">
      <c r="B1675" s="16">
        <v>1</v>
      </c>
      <c r="C1675" s="11" t="s">
        <v>16</v>
      </c>
      <c r="D1675" s="81">
        <f>'61-90 days'!G11</f>
        <v>0</v>
      </c>
      <c r="E1675" s="10">
        <f t="shared" si="1481"/>
        <v>0</v>
      </c>
      <c r="F1675" s="3">
        <f t="shared" si="1482"/>
        <v>0.27333333333333332</v>
      </c>
      <c r="G1675" s="8">
        <f>EFA!$AD$2</f>
        <v>1.1479621662027979</v>
      </c>
      <c r="H1675" s="24">
        <f>LGD!$D$7</f>
        <v>0.35327139683478781</v>
      </c>
      <c r="I1675" s="10">
        <f t="shared" si="1483"/>
        <v>0</v>
      </c>
      <c r="J1675" s="41">
        <f t="shared" si="1484"/>
        <v>0.93969748915028861</v>
      </c>
      <c r="K1675" s="10">
        <f t="shared" si="1485"/>
        <v>0</v>
      </c>
      <c r="M1675" s="11">
        <v>84</v>
      </c>
      <c r="N1675" s="11">
        <v>1</v>
      </c>
      <c r="O1675" s="21">
        <f t="shared" si="1486"/>
        <v>0.125041534971747</v>
      </c>
      <c r="P1675" s="43">
        <f t="shared" si="1480"/>
        <v>1.7923478215626738E-2</v>
      </c>
      <c r="Q1675" s="11">
        <f t="shared" si="1487"/>
        <v>78</v>
      </c>
      <c r="R1675" s="43">
        <f t="shared" si="1488"/>
        <v>0.95379068813601064</v>
      </c>
      <c r="S1675" s="11">
        <v>6</v>
      </c>
    </row>
    <row r="1676" spans="2:19" x14ac:dyDescent="0.25">
      <c r="B1676" s="16">
        <v>1</v>
      </c>
      <c r="C1676" s="11" t="s">
        <v>17</v>
      </c>
      <c r="D1676" s="81">
        <f>'61-90 days'!H11</f>
        <v>0</v>
      </c>
      <c r="E1676" s="10">
        <f t="shared" si="1481"/>
        <v>0</v>
      </c>
      <c r="F1676" s="3">
        <f t="shared" si="1482"/>
        <v>0.27333333333333332</v>
      </c>
      <c r="G1676" s="8">
        <f>EFA!$AD$2</f>
        <v>1.1479621662027979</v>
      </c>
      <c r="H1676" s="24">
        <f>LGD!$D$8</f>
        <v>4.6364209605119888E-2</v>
      </c>
      <c r="I1676" s="10">
        <f t="shared" si="1483"/>
        <v>0</v>
      </c>
      <c r="J1676" s="41">
        <f t="shared" si="1484"/>
        <v>0.93969748915028861</v>
      </c>
      <c r="K1676" s="10">
        <f t="shared" si="1485"/>
        <v>0</v>
      </c>
      <c r="M1676" s="11">
        <v>84</v>
      </c>
      <c r="N1676" s="11">
        <v>1</v>
      </c>
      <c r="O1676" s="21">
        <f t="shared" si="1486"/>
        <v>0.125041534971747</v>
      </c>
      <c r="P1676" s="43">
        <f t="shared" si="1480"/>
        <v>1.7923478215626738E-2</v>
      </c>
      <c r="Q1676" s="11">
        <f t="shared" si="1487"/>
        <v>78</v>
      </c>
      <c r="R1676" s="43">
        <f t="shared" si="1488"/>
        <v>0.95379068813601064</v>
      </c>
      <c r="S1676" s="11">
        <v>6</v>
      </c>
    </row>
    <row r="1677" spans="2:19" x14ac:dyDescent="0.25">
      <c r="B1677" s="16">
        <v>1</v>
      </c>
      <c r="C1677" s="11" t="s">
        <v>18</v>
      </c>
      <c r="D1677" s="81">
        <f>'61-90 days'!I11</f>
        <v>0</v>
      </c>
      <c r="E1677" s="10">
        <f t="shared" si="1481"/>
        <v>0</v>
      </c>
      <c r="F1677" s="3">
        <f t="shared" si="1482"/>
        <v>0.27333333333333332</v>
      </c>
      <c r="G1677" s="8">
        <f>EFA!$AD$2</f>
        <v>1.1479621662027979</v>
      </c>
      <c r="H1677" s="24">
        <f>LGD!$D$9</f>
        <v>0.5</v>
      </c>
      <c r="I1677" s="10">
        <f t="shared" si="1483"/>
        <v>0</v>
      </c>
      <c r="J1677" s="41">
        <f t="shared" si="1484"/>
        <v>0.93969748915028861</v>
      </c>
      <c r="K1677" s="10">
        <f t="shared" si="1485"/>
        <v>0</v>
      </c>
      <c r="M1677" s="11">
        <v>84</v>
      </c>
      <c r="N1677" s="11">
        <v>1</v>
      </c>
      <c r="O1677" s="21">
        <f t="shared" si="1486"/>
        <v>0.125041534971747</v>
      </c>
      <c r="P1677" s="43">
        <f t="shared" si="1480"/>
        <v>1.7923478215626738E-2</v>
      </c>
      <c r="Q1677" s="11">
        <f t="shared" si="1487"/>
        <v>78</v>
      </c>
      <c r="R1677" s="43">
        <f t="shared" si="1488"/>
        <v>0.95379068813601064</v>
      </c>
      <c r="S1677" s="11">
        <v>6</v>
      </c>
    </row>
    <row r="1678" spans="2:19" x14ac:dyDescent="0.25">
      <c r="B1678" s="16">
        <v>1</v>
      </c>
      <c r="C1678" s="11" t="s">
        <v>19</v>
      </c>
      <c r="D1678" s="81">
        <f>'61-90 days'!J11</f>
        <v>0</v>
      </c>
      <c r="E1678" s="10">
        <f t="shared" si="1481"/>
        <v>0</v>
      </c>
      <c r="F1678" s="3">
        <f t="shared" si="1482"/>
        <v>0.27333333333333332</v>
      </c>
      <c r="G1678" s="8">
        <f>EFA!$AD$2</f>
        <v>1.1479621662027979</v>
      </c>
      <c r="H1678" s="24">
        <f>LGD!$D$10</f>
        <v>0.4</v>
      </c>
      <c r="I1678" s="10">
        <f t="shared" si="1483"/>
        <v>0</v>
      </c>
      <c r="J1678" s="41">
        <f t="shared" si="1484"/>
        <v>0.93969748915028861</v>
      </c>
      <c r="K1678" s="10">
        <f t="shared" si="1485"/>
        <v>0</v>
      </c>
      <c r="M1678" s="11">
        <v>84</v>
      </c>
      <c r="N1678" s="11">
        <v>1</v>
      </c>
      <c r="O1678" s="21">
        <f t="shared" si="1486"/>
        <v>0.125041534971747</v>
      </c>
      <c r="P1678" s="43">
        <f t="shared" si="1480"/>
        <v>1.7923478215626738E-2</v>
      </c>
      <c r="Q1678" s="11">
        <f t="shared" si="1487"/>
        <v>78</v>
      </c>
      <c r="R1678" s="43">
        <f t="shared" si="1488"/>
        <v>0.95379068813601064</v>
      </c>
      <c r="S1678" s="11">
        <v>6</v>
      </c>
    </row>
    <row r="1679" spans="2:19" x14ac:dyDescent="0.25">
      <c r="B1679" s="16">
        <v>1</v>
      </c>
      <c r="C1679" s="11" t="s">
        <v>20</v>
      </c>
      <c r="D1679" s="81">
        <f>'61-90 days'!K11</f>
        <v>0</v>
      </c>
      <c r="E1679" s="10">
        <f t="shared" si="1481"/>
        <v>0</v>
      </c>
      <c r="F1679" s="3">
        <f t="shared" si="1482"/>
        <v>0.27333333333333332</v>
      </c>
      <c r="G1679" s="8">
        <f>EFA!$AD$2</f>
        <v>1.1479621662027979</v>
      </c>
      <c r="H1679" s="24">
        <f>LGD!$D$11</f>
        <v>0.6</v>
      </c>
      <c r="I1679" s="10">
        <f t="shared" si="1483"/>
        <v>0</v>
      </c>
      <c r="J1679" s="41">
        <f t="shared" si="1484"/>
        <v>0.93969748915028861</v>
      </c>
      <c r="K1679" s="10">
        <f t="shared" si="1485"/>
        <v>0</v>
      </c>
      <c r="M1679" s="11">
        <v>84</v>
      </c>
      <c r="N1679" s="11">
        <v>1</v>
      </c>
      <c r="O1679" s="21">
        <f t="shared" si="1486"/>
        <v>0.125041534971747</v>
      </c>
      <c r="P1679" s="43">
        <f t="shared" si="1480"/>
        <v>1.7923478215626738E-2</v>
      </c>
      <c r="Q1679" s="11">
        <f t="shared" si="1487"/>
        <v>78</v>
      </c>
      <c r="R1679" s="43">
        <f t="shared" si="1488"/>
        <v>0.95379068813601064</v>
      </c>
      <c r="S1679" s="11">
        <v>6</v>
      </c>
    </row>
    <row r="1680" spans="2:19" x14ac:dyDescent="0.25">
      <c r="B1680" s="16"/>
      <c r="C1680" s="83"/>
      <c r="D1680" s="84"/>
      <c r="E1680" s="84"/>
      <c r="F1680" s="85"/>
      <c r="G1680" s="86"/>
      <c r="H1680" s="87"/>
      <c r="I1680" s="84"/>
      <c r="J1680" s="88"/>
      <c r="K1680" s="84"/>
      <c r="M1680" s="68"/>
      <c r="N1680" s="68"/>
      <c r="O1680" s="89"/>
      <c r="P1680" s="90"/>
      <c r="Q1680" s="68"/>
      <c r="R1680" s="90"/>
      <c r="S1680" s="68"/>
    </row>
    <row r="1681" spans="2:19" x14ac:dyDescent="0.25">
      <c r="B1681" t="s">
        <v>68</v>
      </c>
      <c r="C1681" s="40" t="s">
        <v>9</v>
      </c>
      <c r="D1681" s="40">
        <v>7</v>
      </c>
      <c r="E1681" s="44" t="s">
        <v>26</v>
      </c>
      <c r="F1681" s="44" t="s">
        <v>39</v>
      </c>
      <c r="G1681" s="44" t="s">
        <v>27</v>
      </c>
      <c r="H1681" s="44" t="s">
        <v>28</v>
      </c>
      <c r="I1681" s="44" t="s">
        <v>29</v>
      </c>
      <c r="J1681" s="44" t="s">
        <v>30</v>
      </c>
      <c r="K1681" s="42" t="s">
        <v>31</v>
      </c>
      <c r="M1681" s="42" t="s">
        <v>32</v>
      </c>
      <c r="N1681" s="42" t="s">
        <v>33</v>
      </c>
      <c r="O1681" s="42" t="s">
        <v>34</v>
      </c>
      <c r="P1681" s="42" t="s">
        <v>35</v>
      </c>
      <c r="Q1681" s="42" t="s">
        <v>36</v>
      </c>
      <c r="R1681" s="42" t="s">
        <v>37</v>
      </c>
      <c r="S1681" s="42" t="s">
        <v>38</v>
      </c>
    </row>
    <row r="1682" spans="2:19" x14ac:dyDescent="0.25">
      <c r="B1682" s="16">
        <v>2</v>
      </c>
      <c r="C1682" s="11" t="s">
        <v>12</v>
      </c>
      <c r="D1682" s="10"/>
      <c r="E1682" s="10">
        <f>D1671*R1682</f>
        <v>0</v>
      </c>
      <c r="F1682" s="3">
        <f>$E$5-$D$5</f>
        <v>4.5726986619304077E-2</v>
      </c>
      <c r="G1682" s="8">
        <f>EFA!$AD$2</f>
        <v>1.1479621662027979</v>
      </c>
      <c r="H1682" s="24">
        <f>LGD!$D$3</f>
        <v>0</v>
      </c>
      <c r="I1682" s="10">
        <f>E1682*F1682*G1682*H1682</f>
        <v>0</v>
      </c>
      <c r="J1682" s="41">
        <f>1/((1+($O$16/12))^(M1682-Q1682))</f>
        <v>0.82978236227803737</v>
      </c>
      <c r="K1682" s="10">
        <f>I1682*J1682</f>
        <v>0</v>
      </c>
      <c r="M1682" s="11">
        <v>84</v>
      </c>
      <c r="N1682" s="11">
        <v>1</v>
      </c>
      <c r="O1682" s="21">
        <f>$O$16</f>
        <v>0.125041534971747</v>
      </c>
      <c r="P1682" s="43">
        <f t="shared" ref="P1682:P1690" si="1489">PMT(O1682/12,M1682,-N1682,0,0)</f>
        <v>1.7923478215626738E-2</v>
      </c>
      <c r="Q1682" s="11">
        <f>M1682-S1682</f>
        <v>66</v>
      </c>
      <c r="R1682" s="43">
        <f>PV(O1682/12,Q1682,-P1682,0,0)</f>
        <v>0.85228570300196504</v>
      </c>
      <c r="S1682" s="11">
        <f>12+6</f>
        <v>18</v>
      </c>
    </row>
    <row r="1683" spans="2:19" x14ac:dyDescent="0.25">
      <c r="B1683" s="16">
        <v>2</v>
      </c>
      <c r="C1683" s="11" t="s">
        <v>13</v>
      </c>
      <c r="D1683" s="10"/>
      <c r="E1683" s="10">
        <f t="shared" ref="E1683:E1690" si="1490">D1672*R1683</f>
        <v>0</v>
      </c>
      <c r="F1683" s="3">
        <f t="shared" ref="F1683:F1690" si="1491">$E$5-$D$5</f>
        <v>4.5726986619304077E-2</v>
      </c>
      <c r="G1683" s="8">
        <f>EFA!$AD$2</f>
        <v>1.1479621662027979</v>
      </c>
      <c r="H1683" s="24">
        <f>LGD!$D$4</f>
        <v>0.6</v>
      </c>
      <c r="I1683" s="10">
        <f t="shared" ref="I1683:I1690" si="1492">E1683*F1683*G1683*H1683</f>
        <v>0</v>
      </c>
      <c r="J1683" s="41">
        <f t="shared" ref="J1683:J1690" si="1493">1/((1+($O$16/12))^(M1683-Q1683))</f>
        <v>0.82978236227803737</v>
      </c>
      <c r="K1683" s="10">
        <f t="shared" ref="K1683:K1690" si="1494">I1683*J1683</f>
        <v>0</v>
      </c>
      <c r="M1683" s="11">
        <v>84</v>
      </c>
      <c r="N1683" s="11">
        <v>1</v>
      </c>
      <c r="O1683" s="21">
        <f t="shared" ref="O1683:O1690" si="1495">$O$16</f>
        <v>0.125041534971747</v>
      </c>
      <c r="P1683" s="43">
        <f t="shared" si="1489"/>
        <v>1.7923478215626738E-2</v>
      </c>
      <c r="Q1683" s="11">
        <f t="shared" ref="Q1683:Q1690" si="1496">M1683-S1683</f>
        <v>66</v>
      </c>
      <c r="R1683" s="43">
        <f t="shared" ref="R1683:R1690" si="1497">PV(O1683/12,Q1683,-P1683,0,0)</f>
        <v>0.85228570300196504</v>
      </c>
      <c r="S1683" s="11">
        <f t="shared" ref="S1683:S1690" si="1498">12+6</f>
        <v>18</v>
      </c>
    </row>
    <row r="1684" spans="2:19" x14ac:dyDescent="0.25">
      <c r="B1684" s="16">
        <v>2</v>
      </c>
      <c r="C1684" s="11" t="s">
        <v>14</v>
      </c>
      <c r="D1684" s="10"/>
      <c r="E1684" s="10">
        <f t="shared" si="1490"/>
        <v>0</v>
      </c>
      <c r="F1684" s="3">
        <f t="shared" si="1491"/>
        <v>4.5726986619304077E-2</v>
      </c>
      <c r="G1684" s="8">
        <f>EFA!$AD$2</f>
        <v>1.1479621662027979</v>
      </c>
      <c r="H1684" s="24">
        <f>LGD!$D$5</f>
        <v>0.10763423667737435</v>
      </c>
      <c r="I1684" s="10">
        <f t="shared" si="1492"/>
        <v>0</v>
      </c>
      <c r="J1684" s="41">
        <f t="shared" si="1493"/>
        <v>0.82978236227803737</v>
      </c>
      <c r="K1684" s="10">
        <f t="shared" si="1494"/>
        <v>0</v>
      </c>
      <c r="M1684" s="11">
        <v>84</v>
      </c>
      <c r="N1684" s="11">
        <v>1</v>
      </c>
      <c r="O1684" s="21">
        <f t="shared" si="1495"/>
        <v>0.125041534971747</v>
      </c>
      <c r="P1684" s="43">
        <f t="shared" si="1489"/>
        <v>1.7923478215626738E-2</v>
      </c>
      <c r="Q1684" s="11">
        <f t="shared" si="1496"/>
        <v>66</v>
      </c>
      <c r="R1684" s="43">
        <f t="shared" si="1497"/>
        <v>0.85228570300196504</v>
      </c>
      <c r="S1684" s="11">
        <f t="shared" si="1498"/>
        <v>18</v>
      </c>
    </row>
    <row r="1685" spans="2:19" x14ac:dyDescent="0.25">
      <c r="B1685" s="16">
        <v>2</v>
      </c>
      <c r="C1685" s="11" t="s">
        <v>15</v>
      </c>
      <c r="D1685" s="10"/>
      <c r="E1685" s="10" t="e">
        <f t="shared" si="1490"/>
        <v>#N/A</v>
      </c>
      <c r="F1685" s="3">
        <f t="shared" si="1491"/>
        <v>4.5726986619304077E-2</v>
      </c>
      <c r="G1685" s="8">
        <f>EFA!$AD$2</f>
        <v>1.1479621662027979</v>
      </c>
      <c r="H1685" s="24">
        <f>LGD!$D$6</f>
        <v>0.31756987991080204</v>
      </c>
      <c r="I1685" s="10" t="e">
        <f t="shared" si="1492"/>
        <v>#N/A</v>
      </c>
      <c r="J1685" s="41">
        <f t="shared" si="1493"/>
        <v>0.82978236227803737</v>
      </c>
      <c r="K1685" s="10" t="e">
        <f t="shared" si="1494"/>
        <v>#N/A</v>
      </c>
      <c r="M1685" s="11">
        <v>84</v>
      </c>
      <c r="N1685" s="11">
        <v>1</v>
      </c>
      <c r="O1685" s="21">
        <f t="shared" si="1495"/>
        <v>0.125041534971747</v>
      </c>
      <c r="P1685" s="43">
        <f t="shared" si="1489"/>
        <v>1.7923478215626738E-2</v>
      </c>
      <c r="Q1685" s="11">
        <f t="shared" si="1496"/>
        <v>66</v>
      </c>
      <c r="R1685" s="43">
        <f t="shared" si="1497"/>
        <v>0.85228570300196504</v>
      </c>
      <c r="S1685" s="11">
        <f t="shared" si="1498"/>
        <v>18</v>
      </c>
    </row>
    <row r="1686" spans="2:19" x14ac:dyDescent="0.25">
      <c r="B1686" s="16">
        <v>2</v>
      </c>
      <c r="C1686" s="11" t="s">
        <v>16</v>
      </c>
      <c r="D1686" s="10"/>
      <c r="E1686" s="10">
        <f t="shared" si="1490"/>
        <v>0</v>
      </c>
      <c r="F1686" s="3">
        <f t="shared" si="1491"/>
        <v>4.5726986619304077E-2</v>
      </c>
      <c r="G1686" s="8">
        <f>EFA!$AD$2</f>
        <v>1.1479621662027979</v>
      </c>
      <c r="H1686" s="24">
        <f>LGD!$D$7</f>
        <v>0.35327139683478781</v>
      </c>
      <c r="I1686" s="10">
        <f t="shared" si="1492"/>
        <v>0</v>
      </c>
      <c r="J1686" s="41">
        <f t="shared" si="1493"/>
        <v>0.82978236227803737</v>
      </c>
      <c r="K1686" s="10">
        <f t="shared" si="1494"/>
        <v>0</v>
      </c>
      <c r="M1686" s="11">
        <v>84</v>
      </c>
      <c r="N1686" s="11">
        <v>1</v>
      </c>
      <c r="O1686" s="21">
        <f t="shared" si="1495"/>
        <v>0.125041534971747</v>
      </c>
      <c r="P1686" s="43">
        <f t="shared" si="1489"/>
        <v>1.7923478215626738E-2</v>
      </c>
      <c r="Q1686" s="11">
        <f t="shared" si="1496"/>
        <v>66</v>
      </c>
      <c r="R1686" s="43">
        <f t="shared" si="1497"/>
        <v>0.85228570300196504</v>
      </c>
      <c r="S1686" s="11">
        <f t="shared" si="1498"/>
        <v>18</v>
      </c>
    </row>
    <row r="1687" spans="2:19" x14ac:dyDescent="0.25">
      <c r="B1687" s="16">
        <v>2</v>
      </c>
      <c r="C1687" s="11" t="s">
        <v>17</v>
      </c>
      <c r="D1687" s="10"/>
      <c r="E1687" s="10">
        <f t="shared" si="1490"/>
        <v>0</v>
      </c>
      <c r="F1687" s="3">
        <f t="shared" si="1491"/>
        <v>4.5726986619304077E-2</v>
      </c>
      <c r="G1687" s="8">
        <f>EFA!$AD$2</f>
        <v>1.1479621662027979</v>
      </c>
      <c r="H1687" s="24">
        <f>LGD!$D$8</f>
        <v>4.6364209605119888E-2</v>
      </c>
      <c r="I1687" s="10">
        <f t="shared" si="1492"/>
        <v>0</v>
      </c>
      <c r="J1687" s="41">
        <f t="shared" si="1493"/>
        <v>0.82978236227803737</v>
      </c>
      <c r="K1687" s="10">
        <f t="shared" si="1494"/>
        <v>0</v>
      </c>
      <c r="M1687" s="11">
        <v>84</v>
      </c>
      <c r="N1687" s="11">
        <v>1</v>
      </c>
      <c r="O1687" s="21">
        <f t="shared" si="1495"/>
        <v>0.125041534971747</v>
      </c>
      <c r="P1687" s="43">
        <f t="shared" si="1489"/>
        <v>1.7923478215626738E-2</v>
      </c>
      <c r="Q1687" s="11">
        <f t="shared" si="1496"/>
        <v>66</v>
      </c>
      <c r="R1687" s="43">
        <f t="shared" si="1497"/>
        <v>0.85228570300196504</v>
      </c>
      <c r="S1687" s="11">
        <f t="shared" si="1498"/>
        <v>18</v>
      </c>
    </row>
    <row r="1688" spans="2:19" x14ac:dyDescent="0.25">
      <c r="B1688" s="16">
        <v>2</v>
      </c>
      <c r="C1688" s="11" t="s">
        <v>18</v>
      </c>
      <c r="D1688" s="10"/>
      <c r="E1688" s="10">
        <f t="shared" si="1490"/>
        <v>0</v>
      </c>
      <c r="F1688" s="3">
        <f t="shared" si="1491"/>
        <v>4.5726986619304077E-2</v>
      </c>
      <c r="G1688" s="8">
        <f>EFA!$AD$2</f>
        <v>1.1479621662027979</v>
      </c>
      <c r="H1688" s="24">
        <f>LGD!$D$9</f>
        <v>0.5</v>
      </c>
      <c r="I1688" s="10">
        <f t="shared" si="1492"/>
        <v>0</v>
      </c>
      <c r="J1688" s="41">
        <f t="shared" si="1493"/>
        <v>0.82978236227803737</v>
      </c>
      <c r="K1688" s="10">
        <f t="shared" si="1494"/>
        <v>0</v>
      </c>
      <c r="M1688" s="11">
        <v>84</v>
      </c>
      <c r="N1688" s="11">
        <v>1</v>
      </c>
      <c r="O1688" s="21">
        <f t="shared" si="1495"/>
        <v>0.125041534971747</v>
      </c>
      <c r="P1688" s="43">
        <f t="shared" si="1489"/>
        <v>1.7923478215626738E-2</v>
      </c>
      <c r="Q1688" s="11">
        <f t="shared" si="1496"/>
        <v>66</v>
      </c>
      <c r="R1688" s="43">
        <f t="shared" si="1497"/>
        <v>0.85228570300196504</v>
      </c>
      <c r="S1688" s="11">
        <f t="shared" si="1498"/>
        <v>18</v>
      </c>
    </row>
    <row r="1689" spans="2:19" x14ac:dyDescent="0.25">
      <c r="B1689" s="16">
        <v>2</v>
      </c>
      <c r="C1689" s="11" t="s">
        <v>19</v>
      </c>
      <c r="D1689" s="10"/>
      <c r="E1689" s="10">
        <f t="shared" si="1490"/>
        <v>0</v>
      </c>
      <c r="F1689" s="3">
        <f t="shared" si="1491"/>
        <v>4.5726986619304077E-2</v>
      </c>
      <c r="G1689" s="8">
        <f>EFA!$AD$2</f>
        <v>1.1479621662027979</v>
      </c>
      <c r="H1689" s="24">
        <f>LGD!$D$10</f>
        <v>0.4</v>
      </c>
      <c r="I1689" s="10">
        <f t="shared" si="1492"/>
        <v>0</v>
      </c>
      <c r="J1689" s="41">
        <f t="shared" si="1493"/>
        <v>0.82978236227803737</v>
      </c>
      <c r="K1689" s="10">
        <f t="shared" si="1494"/>
        <v>0</v>
      </c>
      <c r="M1689" s="11">
        <v>84</v>
      </c>
      <c r="N1689" s="11">
        <v>1</v>
      </c>
      <c r="O1689" s="21">
        <f t="shared" si="1495"/>
        <v>0.125041534971747</v>
      </c>
      <c r="P1689" s="43">
        <f t="shared" si="1489"/>
        <v>1.7923478215626738E-2</v>
      </c>
      <c r="Q1689" s="11">
        <f t="shared" si="1496"/>
        <v>66</v>
      </c>
      <c r="R1689" s="43">
        <f t="shared" si="1497"/>
        <v>0.85228570300196504</v>
      </c>
      <c r="S1689" s="11">
        <f t="shared" si="1498"/>
        <v>18</v>
      </c>
    </row>
    <row r="1690" spans="2:19" x14ac:dyDescent="0.25">
      <c r="B1690" s="16">
        <v>2</v>
      </c>
      <c r="C1690" s="11" t="s">
        <v>20</v>
      </c>
      <c r="D1690" s="10"/>
      <c r="E1690" s="10">
        <f t="shared" si="1490"/>
        <v>0</v>
      </c>
      <c r="F1690" s="3">
        <f t="shared" si="1491"/>
        <v>4.5726986619304077E-2</v>
      </c>
      <c r="G1690" s="8">
        <f>EFA!$AD$2</f>
        <v>1.1479621662027979</v>
      </c>
      <c r="H1690" s="24">
        <f>LGD!$D$11</f>
        <v>0.6</v>
      </c>
      <c r="I1690" s="10">
        <f t="shared" si="1492"/>
        <v>0</v>
      </c>
      <c r="J1690" s="41">
        <f t="shared" si="1493"/>
        <v>0.82978236227803737</v>
      </c>
      <c r="K1690" s="10">
        <f t="shared" si="1494"/>
        <v>0</v>
      </c>
      <c r="M1690" s="11">
        <v>84</v>
      </c>
      <c r="N1690" s="11">
        <v>1</v>
      </c>
      <c r="O1690" s="21">
        <f t="shared" si="1495"/>
        <v>0.125041534971747</v>
      </c>
      <c r="P1690" s="43">
        <f t="shared" si="1489"/>
        <v>1.7923478215626738E-2</v>
      </c>
      <c r="Q1690" s="11">
        <f t="shared" si="1496"/>
        <v>66</v>
      </c>
      <c r="R1690" s="43">
        <f t="shared" si="1497"/>
        <v>0.85228570300196504</v>
      </c>
      <c r="S1690" s="11">
        <f t="shared" si="1498"/>
        <v>18</v>
      </c>
    </row>
    <row r="1691" spans="2:19" x14ac:dyDescent="0.25">
      <c r="B1691" s="16"/>
      <c r="C1691" s="11"/>
      <c r="D1691" s="10"/>
      <c r="E1691" s="10"/>
      <c r="F1691" s="3"/>
      <c r="G1691" s="8"/>
      <c r="H1691" s="24"/>
      <c r="I1691" s="10"/>
      <c r="J1691" s="41"/>
      <c r="K1691" s="10"/>
      <c r="M1691" s="11"/>
      <c r="N1691" s="11"/>
      <c r="O1691" s="21"/>
      <c r="P1691" s="43"/>
      <c r="Q1691" s="11"/>
      <c r="R1691" s="43"/>
      <c r="S1691" s="11"/>
    </row>
    <row r="1692" spans="2:19" x14ac:dyDescent="0.25">
      <c r="B1692" t="s">
        <v>68</v>
      </c>
      <c r="C1692" s="40" t="s">
        <v>9</v>
      </c>
      <c r="D1692" s="40">
        <v>7</v>
      </c>
      <c r="E1692" s="44" t="s">
        <v>26</v>
      </c>
      <c r="F1692" s="44" t="s">
        <v>39</v>
      </c>
      <c r="G1692" s="44" t="s">
        <v>27</v>
      </c>
      <c r="H1692" s="44" t="s">
        <v>28</v>
      </c>
      <c r="I1692" s="44" t="s">
        <v>29</v>
      </c>
      <c r="J1692" s="44" t="s">
        <v>30</v>
      </c>
      <c r="K1692" s="42" t="s">
        <v>31</v>
      </c>
      <c r="M1692" s="42" t="s">
        <v>32</v>
      </c>
      <c r="N1692" s="42" t="s">
        <v>33</v>
      </c>
      <c r="O1692" s="42" t="s">
        <v>34</v>
      </c>
      <c r="P1692" s="42" t="s">
        <v>35</v>
      </c>
      <c r="Q1692" s="42" t="s">
        <v>36</v>
      </c>
      <c r="R1692" s="42" t="s">
        <v>37</v>
      </c>
      <c r="S1692" s="42" t="s">
        <v>38</v>
      </c>
    </row>
    <row r="1693" spans="2:19" x14ac:dyDescent="0.25">
      <c r="B1693" s="16">
        <v>3</v>
      </c>
      <c r="C1693" s="11" t="s">
        <v>12</v>
      </c>
      <c r="D1693" s="10"/>
      <c r="E1693" s="10">
        <f>D1671*R1693</f>
        <v>0</v>
      </c>
      <c r="F1693" s="3">
        <f>$F$5-$E$5</f>
        <v>1.5066704570918799E-2</v>
      </c>
      <c r="G1693" s="8">
        <f>EFA!$AD$2</f>
        <v>1.1479621662027979</v>
      </c>
      <c r="H1693" s="24">
        <f>LGD!$D$3</f>
        <v>0</v>
      </c>
      <c r="I1693" s="10">
        <f>E1693*F1693*G1693*H1693</f>
        <v>0</v>
      </c>
      <c r="J1693" s="41">
        <f>1/((1+($O$16/12))^(M1693-Q1693))</f>
        <v>0.73272385708971499</v>
      </c>
      <c r="K1693" s="10">
        <f>I1693*J1693</f>
        <v>0</v>
      </c>
      <c r="M1693" s="11">
        <v>84</v>
      </c>
      <c r="N1693" s="11">
        <v>1</v>
      </c>
      <c r="O1693" s="21">
        <f>$O$16</f>
        <v>0.125041534971747</v>
      </c>
      <c r="P1693" s="43">
        <f t="shared" ref="P1693:P1701" si="1499">PMT(O1693/12,M1693,-N1693,0,0)</f>
        <v>1.7923478215626738E-2</v>
      </c>
      <c r="Q1693" s="11">
        <f>M1693-S1693</f>
        <v>54</v>
      </c>
      <c r="R1693" s="43">
        <f>PV(O1693/12,Q1693,-P1693,0,0)</f>
        <v>0.7373351039016921</v>
      </c>
      <c r="S1693" s="11">
        <f>12+12+6</f>
        <v>30</v>
      </c>
    </row>
    <row r="1694" spans="2:19" x14ac:dyDescent="0.25">
      <c r="B1694" s="16">
        <v>3</v>
      </c>
      <c r="C1694" s="11" t="s">
        <v>13</v>
      </c>
      <c r="D1694" s="10"/>
      <c r="E1694" s="10">
        <f t="shared" ref="E1694:E1701" si="1500">D1672*R1694</f>
        <v>0</v>
      </c>
      <c r="F1694" s="3">
        <f t="shared" ref="F1694:F1701" si="1501">$F$5-$E$5</f>
        <v>1.5066704570918799E-2</v>
      </c>
      <c r="G1694" s="8">
        <f>EFA!$AD$2</f>
        <v>1.1479621662027979</v>
      </c>
      <c r="H1694" s="24">
        <f>LGD!$D$4</f>
        <v>0.6</v>
      </c>
      <c r="I1694" s="10">
        <f t="shared" ref="I1694:I1701" si="1502">E1694*F1694*G1694*H1694</f>
        <v>0</v>
      </c>
      <c r="J1694" s="41">
        <f t="shared" ref="J1694:J1701" si="1503">1/((1+($O$16/12))^(M1694-Q1694))</f>
        <v>0.73272385708971499</v>
      </c>
      <c r="K1694" s="10">
        <f t="shared" ref="K1694:K1701" si="1504">I1694*J1694</f>
        <v>0</v>
      </c>
      <c r="M1694" s="11">
        <v>84</v>
      </c>
      <c r="N1694" s="11">
        <v>1</v>
      </c>
      <c r="O1694" s="21">
        <f t="shared" ref="O1694:O1701" si="1505">$O$16</f>
        <v>0.125041534971747</v>
      </c>
      <c r="P1694" s="43">
        <f t="shared" si="1499"/>
        <v>1.7923478215626738E-2</v>
      </c>
      <c r="Q1694" s="11">
        <f t="shared" ref="Q1694:Q1701" si="1506">M1694-S1694</f>
        <v>54</v>
      </c>
      <c r="R1694" s="43">
        <f t="shared" ref="R1694:R1701" si="1507">PV(O1694/12,Q1694,-P1694,0,0)</f>
        <v>0.7373351039016921</v>
      </c>
      <c r="S1694" s="11">
        <f t="shared" ref="S1694:S1701" si="1508">12+12+6</f>
        <v>30</v>
      </c>
    </row>
    <row r="1695" spans="2:19" x14ac:dyDescent="0.25">
      <c r="B1695" s="16">
        <v>3</v>
      </c>
      <c r="C1695" s="11" t="s">
        <v>14</v>
      </c>
      <c r="D1695" s="10"/>
      <c r="E1695" s="10">
        <f t="shared" si="1500"/>
        <v>0</v>
      </c>
      <c r="F1695" s="3">
        <f t="shared" si="1501"/>
        <v>1.5066704570918799E-2</v>
      </c>
      <c r="G1695" s="8">
        <f>EFA!$AD$2</f>
        <v>1.1479621662027979</v>
      </c>
      <c r="H1695" s="24">
        <f>LGD!$D$5</f>
        <v>0.10763423667737435</v>
      </c>
      <c r="I1695" s="10">
        <f t="shared" si="1502"/>
        <v>0</v>
      </c>
      <c r="J1695" s="41">
        <f t="shared" si="1503"/>
        <v>0.73272385708971499</v>
      </c>
      <c r="K1695" s="10">
        <f t="shared" si="1504"/>
        <v>0</v>
      </c>
      <c r="M1695" s="11">
        <v>84</v>
      </c>
      <c r="N1695" s="11">
        <v>1</v>
      </c>
      <c r="O1695" s="21">
        <f t="shared" si="1505"/>
        <v>0.125041534971747</v>
      </c>
      <c r="P1695" s="43">
        <f t="shared" si="1499"/>
        <v>1.7923478215626738E-2</v>
      </c>
      <c r="Q1695" s="11">
        <f t="shared" si="1506"/>
        <v>54</v>
      </c>
      <c r="R1695" s="43">
        <f t="shared" si="1507"/>
        <v>0.7373351039016921</v>
      </c>
      <c r="S1695" s="11">
        <f t="shared" si="1508"/>
        <v>30</v>
      </c>
    </row>
    <row r="1696" spans="2:19" x14ac:dyDescent="0.25">
      <c r="B1696" s="16">
        <v>3</v>
      </c>
      <c r="C1696" s="11" t="s">
        <v>15</v>
      </c>
      <c r="D1696" s="10"/>
      <c r="E1696" s="10" t="e">
        <f t="shared" si="1500"/>
        <v>#N/A</v>
      </c>
      <c r="F1696" s="3">
        <f t="shared" si="1501"/>
        <v>1.5066704570918799E-2</v>
      </c>
      <c r="G1696" s="8">
        <f>EFA!$AD$2</f>
        <v>1.1479621662027979</v>
      </c>
      <c r="H1696" s="24">
        <f>LGD!$D$6</f>
        <v>0.31756987991080204</v>
      </c>
      <c r="I1696" s="10" t="e">
        <f t="shared" si="1502"/>
        <v>#N/A</v>
      </c>
      <c r="J1696" s="41">
        <f t="shared" si="1503"/>
        <v>0.73272385708971499</v>
      </c>
      <c r="K1696" s="10" t="e">
        <f t="shared" si="1504"/>
        <v>#N/A</v>
      </c>
      <c r="M1696" s="11">
        <v>84</v>
      </c>
      <c r="N1696" s="11">
        <v>1</v>
      </c>
      <c r="O1696" s="21">
        <f t="shared" si="1505"/>
        <v>0.125041534971747</v>
      </c>
      <c r="P1696" s="43">
        <f t="shared" si="1499"/>
        <v>1.7923478215626738E-2</v>
      </c>
      <c r="Q1696" s="11">
        <f t="shared" si="1506"/>
        <v>54</v>
      </c>
      <c r="R1696" s="43">
        <f t="shared" si="1507"/>
        <v>0.7373351039016921</v>
      </c>
      <c r="S1696" s="11">
        <f t="shared" si="1508"/>
        <v>30</v>
      </c>
    </row>
    <row r="1697" spans="2:19" x14ac:dyDescent="0.25">
      <c r="B1697" s="16">
        <v>3</v>
      </c>
      <c r="C1697" s="11" t="s">
        <v>16</v>
      </c>
      <c r="D1697" s="10"/>
      <c r="E1697" s="10">
        <f t="shared" si="1500"/>
        <v>0</v>
      </c>
      <c r="F1697" s="3">
        <f t="shared" si="1501"/>
        <v>1.5066704570918799E-2</v>
      </c>
      <c r="G1697" s="8">
        <f>EFA!$AD$2</f>
        <v>1.1479621662027979</v>
      </c>
      <c r="H1697" s="24">
        <f>LGD!$D$7</f>
        <v>0.35327139683478781</v>
      </c>
      <c r="I1697" s="10">
        <f t="shared" si="1502"/>
        <v>0</v>
      </c>
      <c r="J1697" s="41">
        <f t="shared" si="1503"/>
        <v>0.73272385708971499</v>
      </c>
      <c r="K1697" s="10">
        <f t="shared" si="1504"/>
        <v>0</v>
      </c>
      <c r="M1697" s="11">
        <v>84</v>
      </c>
      <c r="N1697" s="11">
        <v>1</v>
      </c>
      <c r="O1697" s="21">
        <f t="shared" si="1505"/>
        <v>0.125041534971747</v>
      </c>
      <c r="P1697" s="43">
        <f t="shared" si="1499"/>
        <v>1.7923478215626738E-2</v>
      </c>
      <c r="Q1697" s="11">
        <f t="shared" si="1506"/>
        <v>54</v>
      </c>
      <c r="R1697" s="43">
        <f t="shared" si="1507"/>
        <v>0.7373351039016921</v>
      </c>
      <c r="S1697" s="11">
        <f t="shared" si="1508"/>
        <v>30</v>
      </c>
    </row>
    <row r="1698" spans="2:19" x14ac:dyDescent="0.25">
      <c r="B1698" s="16">
        <v>3</v>
      </c>
      <c r="C1698" s="11" t="s">
        <v>17</v>
      </c>
      <c r="D1698" s="10"/>
      <c r="E1698" s="10">
        <f t="shared" si="1500"/>
        <v>0</v>
      </c>
      <c r="F1698" s="3">
        <f t="shared" si="1501"/>
        <v>1.5066704570918799E-2</v>
      </c>
      <c r="G1698" s="8">
        <f>EFA!$AD$2</f>
        <v>1.1479621662027979</v>
      </c>
      <c r="H1698" s="24">
        <f>LGD!$D$8</f>
        <v>4.6364209605119888E-2</v>
      </c>
      <c r="I1698" s="10">
        <f t="shared" si="1502"/>
        <v>0</v>
      </c>
      <c r="J1698" s="41">
        <f t="shared" si="1503"/>
        <v>0.73272385708971499</v>
      </c>
      <c r="K1698" s="10">
        <f t="shared" si="1504"/>
        <v>0</v>
      </c>
      <c r="M1698" s="11">
        <v>84</v>
      </c>
      <c r="N1698" s="11">
        <v>1</v>
      </c>
      <c r="O1698" s="21">
        <f t="shared" si="1505"/>
        <v>0.125041534971747</v>
      </c>
      <c r="P1698" s="43">
        <f t="shared" si="1499"/>
        <v>1.7923478215626738E-2</v>
      </c>
      <c r="Q1698" s="11">
        <f t="shared" si="1506"/>
        <v>54</v>
      </c>
      <c r="R1698" s="43">
        <f t="shared" si="1507"/>
        <v>0.7373351039016921</v>
      </c>
      <c r="S1698" s="11">
        <f t="shared" si="1508"/>
        <v>30</v>
      </c>
    </row>
    <row r="1699" spans="2:19" x14ac:dyDescent="0.25">
      <c r="B1699" s="16">
        <v>3</v>
      </c>
      <c r="C1699" s="11" t="s">
        <v>18</v>
      </c>
      <c r="D1699" s="10"/>
      <c r="E1699" s="10">
        <f t="shared" si="1500"/>
        <v>0</v>
      </c>
      <c r="F1699" s="3">
        <f t="shared" si="1501"/>
        <v>1.5066704570918799E-2</v>
      </c>
      <c r="G1699" s="8">
        <f>EFA!$AD$2</f>
        <v>1.1479621662027979</v>
      </c>
      <c r="H1699" s="24">
        <f>LGD!$D$9</f>
        <v>0.5</v>
      </c>
      <c r="I1699" s="10">
        <f t="shared" si="1502"/>
        <v>0</v>
      </c>
      <c r="J1699" s="41">
        <f t="shared" si="1503"/>
        <v>0.73272385708971499</v>
      </c>
      <c r="K1699" s="10">
        <f t="shared" si="1504"/>
        <v>0</v>
      </c>
      <c r="M1699" s="11">
        <v>84</v>
      </c>
      <c r="N1699" s="11">
        <v>1</v>
      </c>
      <c r="O1699" s="21">
        <f t="shared" si="1505"/>
        <v>0.125041534971747</v>
      </c>
      <c r="P1699" s="43">
        <f t="shared" si="1499"/>
        <v>1.7923478215626738E-2</v>
      </c>
      <c r="Q1699" s="11">
        <f t="shared" si="1506"/>
        <v>54</v>
      </c>
      <c r="R1699" s="43">
        <f t="shared" si="1507"/>
        <v>0.7373351039016921</v>
      </c>
      <c r="S1699" s="11">
        <f t="shared" si="1508"/>
        <v>30</v>
      </c>
    </row>
    <row r="1700" spans="2:19" x14ac:dyDescent="0.25">
      <c r="B1700" s="16">
        <v>3</v>
      </c>
      <c r="C1700" s="11" t="s">
        <v>19</v>
      </c>
      <c r="D1700" s="10"/>
      <c r="E1700" s="10">
        <f t="shared" si="1500"/>
        <v>0</v>
      </c>
      <c r="F1700" s="3">
        <f t="shared" si="1501"/>
        <v>1.5066704570918799E-2</v>
      </c>
      <c r="G1700" s="8">
        <f>EFA!$AD$2</f>
        <v>1.1479621662027979</v>
      </c>
      <c r="H1700" s="24">
        <f>LGD!$D$10</f>
        <v>0.4</v>
      </c>
      <c r="I1700" s="10">
        <f t="shared" si="1502"/>
        <v>0</v>
      </c>
      <c r="J1700" s="41">
        <f t="shared" si="1503"/>
        <v>0.73272385708971499</v>
      </c>
      <c r="K1700" s="10">
        <f t="shared" si="1504"/>
        <v>0</v>
      </c>
      <c r="M1700" s="11">
        <v>84</v>
      </c>
      <c r="N1700" s="11">
        <v>1</v>
      </c>
      <c r="O1700" s="21">
        <f t="shared" si="1505"/>
        <v>0.125041534971747</v>
      </c>
      <c r="P1700" s="43">
        <f t="shared" si="1499"/>
        <v>1.7923478215626738E-2</v>
      </c>
      <c r="Q1700" s="11">
        <f t="shared" si="1506"/>
        <v>54</v>
      </c>
      <c r="R1700" s="43">
        <f t="shared" si="1507"/>
        <v>0.7373351039016921</v>
      </c>
      <c r="S1700" s="11">
        <f t="shared" si="1508"/>
        <v>30</v>
      </c>
    </row>
    <row r="1701" spans="2:19" x14ac:dyDescent="0.25">
      <c r="B1701" s="16">
        <v>3</v>
      </c>
      <c r="C1701" s="11" t="s">
        <v>20</v>
      </c>
      <c r="D1701" s="10"/>
      <c r="E1701" s="10">
        <f t="shared" si="1500"/>
        <v>0</v>
      </c>
      <c r="F1701" s="3">
        <f t="shared" si="1501"/>
        <v>1.5066704570918799E-2</v>
      </c>
      <c r="G1701" s="8">
        <f>EFA!$AD$2</f>
        <v>1.1479621662027979</v>
      </c>
      <c r="H1701" s="24">
        <f>LGD!$D$11</f>
        <v>0.6</v>
      </c>
      <c r="I1701" s="10">
        <f t="shared" si="1502"/>
        <v>0</v>
      </c>
      <c r="J1701" s="41">
        <f t="shared" si="1503"/>
        <v>0.73272385708971499</v>
      </c>
      <c r="K1701" s="10">
        <f t="shared" si="1504"/>
        <v>0</v>
      </c>
      <c r="M1701" s="11">
        <v>84</v>
      </c>
      <c r="N1701" s="11">
        <v>1</v>
      </c>
      <c r="O1701" s="21">
        <f t="shared" si="1505"/>
        <v>0.125041534971747</v>
      </c>
      <c r="P1701" s="43">
        <f t="shared" si="1499"/>
        <v>1.7923478215626738E-2</v>
      </c>
      <c r="Q1701" s="11">
        <f t="shared" si="1506"/>
        <v>54</v>
      </c>
      <c r="R1701" s="43">
        <f t="shared" si="1507"/>
        <v>0.7373351039016921</v>
      </c>
      <c r="S1701" s="11">
        <f t="shared" si="1508"/>
        <v>30</v>
      </c>
    </row>
    <row r="1702" spans="2:19" x14ac:dyDescent="0.25">
      <c r="B1702" s="16"/>
      <c r="C1702" s="83"/>
      <c r="D1702" s="84"/>
      <c r="E1702" s="84"/>
      <c r="F1702" s="85"/>
      <c r="G1702" s="86"/>
      <c r="H1702" s="87"/>
      <c r="I1702" s="84"/>
      <c r="J1702" s="88"/>
      <c r="K1702" s="84"/>
      <c r="M1702" s="68"/>
      <c r="N1702" s="68"/>
      <c r="O1702" s="89"/>
      <c r="P1702" s="90"/>
      <c r="Q1702" s="68"/>
      <c r="R1702" s="90"/>
      <c r="S1702" s="68"/>
    </row>
    <row r="1703" spans="2:19" x14ac:dyDescent="0.25">
      <c r="B1703" t="s">
        <v>68</v>
      </c>
      <c r="C1703" s="40" t="s">
        <v>9</v>
      </c>
      <c r="D1703" s="40">
        <v>7</v>
      </c>
      <c r="E1703" s="44" t="s">
        <v>26</v>
      </c>
      <c r="F1703" s="44" t="s">
        <v>39</v>
      </c>
      <c r="G1703" s="44" t="s">
        <v>27</v>
      </c>
      <c r="H1703" s="44" t="s">
        <v>28</v>
      </c>
      <c r="I1703" s="44" t="s">
        <v>29</v>
      </c>
      <c r="J1703" s="44" t="s">
        <v>30</v>
      </c>
      <c r="K1703" s="42" t="s">
        <v>31</v>
      </c>
      <c r="M1703" s="42" t="s">
        <v>32</v>
      </c>
      <c r="N1703" s="42" t="s">
        <v>33</v>
      </c>
      <c r="O1703" s="42" t="s">
        <v>34</v>
      </c>
      <c r="P1703" s="42" t="s">
        <v>35</v>
      </c>
      <c r="Q1703" s="42" t="s">
        <v>36</v>
      </c>
      <c r="R1703" s="42" t="s">
        <v>37</v>
      </c>
      <c r="S1703" s="42" t="s">
        <v>38</v>
      </c>
    </row>
    <row r="1704" spans="2:19" x14ac:dyDescent="0.25">
      <c r="B1704" s="16">
        <v>4</v>
      </c>
      <c r="C1704" s="11" t="s">
        <v>12</v>
      </c>
      <c r="D1704" s="10"/>
      <c r="E1704" s="10">
        <f>D1671*R1704</f>
        <v>0</v>
      </c>
      <c r="F1704" s="3">
        <f>$G$5-$F$5</f>
        <v>7.8847376059883456E-3</v>
      </c>
      <c r="G1704" s="8">
        <f>EFA!$AD$2</f>
        <v>1.1479621662027979</v>
      </c>
      <c r="H1704" s="24">
        <f>LGD!$D$3</f>
        <v>0</v>
      </c>
      <c r="I1704" s="10">
        <f>E1704*F1704*G1704*H1704</f>
        <v>0</v>
      </c>
      <c r="J1704" s="41">
        <f>1/((1+($O$16/12))^(M1704-Q1704))</f>
        <v>0.64701815217486369</v>
      </c>
      <c r="K1704" s="10">
        <f>I1704*J1704</f>
        <v>0</v>
      </c>
      <c r="M1704" s="11">
        <v>84</v>
      </c>
      <c r="N1704" s="11">
        <v>1</v>
      </c>
      <c r="O1704" s="21">
        <f>$O$16</f>
        <v>0.125041534971747</v>
      </c>
      <c r="P1704" s="43">
        <f t="shared" ref="P1704:P1712" si="1509">PMT(O1704/12,M1704,-N1704,0,0)</f>
        <v>1.7923478215626738E-2</v>
      </c>
      <c r="Q1704" s="11">
        <f>M1704-S1704</f>
        <v>42</v>
      </c>
      <c r="R1704" s="43">
        <f>PV(O1704/12,Q1704,-P1704,0,0)</f>
        <v>0.60715784988739996</v>
      </c>
      <c r="S1704" s="11">
        <f>12+12+12+6</f>
        <v>42</v>
      </c>
    </row>
    <row r="1705" spans="2:19" x14ac:dyDescent="0.25">
      <c r="B1705" s="16">
        <v>4</v>
      </c>
      <c r="C1705" s="11" t="s">
        <v>13</v>
      </c>
      <c r="D1705" s="10"/>
      <c r="E1705" s="10">
        <f t="shared" ref="E1705:E1712" si="1510">D1672*R1705</f>
        <v>0</v>
      </c>
      <c r="F1705" s="3">
        <f t="shared" ref="F1705:F1712" si="1511">$G$5-$F$5</f>
        <v>7.8847376059883456E-3</v>
      </c>
      <c r="G1705" s="8">
        <f>EFA!$AD$2</f>
        <v>1.1479621662027979</v>
      </c>
      <c r="H1705" s="24">
        <f>LGD!$D$4</f>
        <v>0.6</v>
      </c>
      <c r="I1705" s="10">
        <f t="shared" ref="I1705:I1712" si="1512">E1705*F1705*G1705*H1705</f>
        <v>0</v>
      </c>
      <c r="J1705" s="41">
        <f t="shared" ref="J1705:J1712" si="1513">1/((1+($O$16/12))^(M1705-Q1705))</f>
        <v>0.64701815217486369</v>
      </c>
      <c r="K1705" s="10">
        <f t="shared" ref="K1705:K1712" si="1514">I1705*J1705</f>
        <v>0</v>
      </c>
      <c r="M1705" s="11">
        <v>84</v>
      </c>
      <c r="N1705" s="11">
        <v>1</v>
      </c>
      <c r="O1705" s="21">
        <f t="shared" ref="O1705:O1712" si="1515">$O$16</f>
        <v>0.125041534971747</v>
      </c>
      <c r="P1705" s="43">
        <f t="shared" si="1509"/>
        <v>1.7923478215626738E-2</v>
      </c>
      <c r="Q1705" s="11">
        <f t="shared" ref="Q1705:Q1712" si="1516">M1705-S1705</f>
        <v>42</v>
      </c>
      <c r="R1705" s="43">
        <f t="shared" ref="R1705:R1712" si="1517">PV(O1705/12,Q1705,-P1705,0,0)</f>
        <v>0.60715784988739996</v>
      </c>
      <c r="S1705" s="11">
        <f t="shared" ref="S1705:S1712" si="1518">12+12+12+6</f>
        <v>42</v>
      </c>
    </row>
    <row r="1706" spans="2:19" x14ac:dyDescent="0.25">
      <c r="B1706" s="16">
        <v>4</v>
      </c>
      <c r="C1706" s="11" t="s">
        <v>14</v>
      </c>
      <c r="D1706" s="10"/>
      <c r="E1706" s="10">
        <f t="shared" si="1510"/>
        <v>0</v>
      </c>
      <c r="F1706" s="3">
        <f t="shared" si="1511"/>
        <v>7.8847376059883456E-3</v>
      </c>
      <c r="G1706" s="8">
        <f>EFA!$AD$2</f>
        <v>1.1479621662027979</v>
      </c>
      <c r="H1706" s="24">
        <f>LGD!$D$5</f>
        <v>0.10763423667737435</v>
      </c>
      <c r="I1706" s="10">
        <f t="shared" si="1512"/>
        <v>0</v>
      </c>
      <c r="J1706" s="41">
        <f t="shared" si="1513"/>
        <v>0.64701815217486369</v>
      </c>
      <c r="K1706" s="10">
        <f t="shared" si="1514"/>
        <v>0</v>
      </c>
      <c r="M1706" s="11">
        <v>84</v>
      </c>
      <c r="N1706" s="11">
        <v>1</v>
      </c>
      <c r="O1706" s="21">
        <f t="shared" si="1515"/>
        <v>0.125041534971747</v>
      </c>
      <c r="P1706" s="43">
        <f t="shared" si="1509"/>
        <v>1.7923478215626738E-2</v>
      </c>
      <c r="Q1706" s="11">
        <f t="shared" si="1516"/>
        <v>42</v>
      </c>
      <c r="R1706" s="43">
        <f t="shared" si="1517"/>
        <v>0.60715784988739996</v>
      </c>
      <c r="S1706" s="11">
        <f t="shared" si="1518"/>
        <v>42</v>
      </c>
    </row>
    <row r="1707" spans="2:19" x14ac:dyDescent="0.25">
      <c r="B1707" s="16">
        <v>4</v>
      </c>
      <c r="C1707" s="11" t="s">
        <v>15</v>
      </c>
      <c r="D1707" s="10"/>
      <c r="E1707" s="10" t="e">
        <f t="shared" si="1510"/>
        <v>#N/A</v>
      </c>
      <c r="F1707" s="3">
        <f t="shared" si="1511"/>
        <v>7.8847376059883456E-3</v>
      </c>
      <c r="G1707" s="8">
        <f>EFA!$AD$2</f>
        <v>1.1479621662027979</v>
      </c>
      <c r="H1707" s="24">
        <f>LGD!$D$6</f>
        <v>0.31756987991080204</v>
      </c>
      <c r="I1707" s="10" t="e">
        <f t="shared" si="1512"/>
        <v>#N/A</v>
      </c>
      <c r="J1707" s="41">
        <f t="shared" si="1513"/>
        <v>0.64701815217486369</v>
      </c>
      <c r="K1707" s="10" t="e">
        <f t="shared" si="1514"/>
        <v>#N/A</v>
      </c>
      <c r="M1707" s="11">
        <v>84</v>
      </c>
      <c r="N1707" s="11">
        <v>1</v>
      </c>
      <c r="O1707" s="21">
        <f t="shared" si="1515"/>
        <v>0.125041534971747</v>
      </c>
      <c r="P1707" s="43">
        <f t="shared" si="1509"/>
        <v>1.7923478215626738E-2</v>
      </c>
      <c r="Q1707" s="11">
        <f t="shared" si="1516"/>
        <v>42</v>
      </c>
      <c r="R1707" s="43">
        <f t="shared" si="1517"/>
        <v>0.60715784988739996</v>
      </c>
      <c r="S1707" s="11">
        <f t="shared" si="1518"/>
        <v>42</v>
      </c>
    </row>
    <row r="1708" spans="2:19" x14ac:dyDescent="0.25">
      <c r="B1708" s="16">
        <v>4</v>
      </c>
      <c r="C1708" s="11" t="s">
        <v>16</v>
      </c>
      <c r="D1708" s="10"/>
      <c r="E1708" s="10">
        <f t="shared" si="1510"/>
        <v>0</v>
      </c>
      <c r="F1708" s="3">
        <f t="shared" si="1511"/>
        <v>7.8847376059883456E-3</v>
      </c>
      <c r="G1708" s="8">
        <f>EFA!$AD$2</f>
        <v>1.1479621662027979</v>
      </c>
      <c r="H1708" s="24">
        <f>LGD!$D$7</f>
        <v>0.35327139683478781</v>
      </c>
      <c r="I1708" s="10">
        <f t="shared" si="1512"/>
        <v>0</v>
      </c>
      <c r="J1708" s="41">
        <f t="shared" si="1513"/>
        <v>0.64701815217486369</v>
      </c>
      <c r="K1708" s="10">
        <f t="shared" si="1514"/>
        <v>0</v>
      </c>
      <c r="M1708" s="11">
        <v>84</v>
      </c>
      <c r="N1708" s="11">
        <v>1</v>
      </c>
      <c r="O1708" s="21">
        <f t="shared" si="1515"/>
        <v>0.125041534971747</v>
      </c>
      <c r="P1708" s="43">
        <f t="shared" si="1509"/>
        <v>1.7923478215626738E-2</v>
      </c>
      <c r="Q1708" s="11">
        <f t="shared" si="1516"/>
        <v>42</v>
      </c>
      <c r="R1708" s="43">
        <f t="shared" si="1517"/>
        <v>0.60715784988739996</v>
      </c>
      <c r="S1708" s="11">
        <f t="shared" si="1518"/>
        <v>42</v>
      </c>
    </row>
    <row r="1709" spans="2:19" x14ac:dyDescent="0.25">
      <c r="B1709" s="16">
        <v>4</v>
      </c>
      <c r="C1709" s="11" t="s">
        <v>17</v>
      </c>
      <c r="D1709" s="10"/>
      <c r="E1709" s="10">
        <f t="shared" si="1510"/>
        <v>0</v>
      </c>
      <c r="F1709" s="3">
        <f t="shared" si="1511"/>
        <v>7.8847376059883456E-3</v>
      </c>
      <c r="G1709" s="8">
        <f>EFA!$AD$2</f>
        <v>1.1479621662027979</v>
      </c>
      <c r="H1709" s="24">
        <f>LGD!$D$8</f>
        <v>4.6364209605119888E-2</v>
      </c>
      <c r="I1709" s="10">
        <f t="shared" si="1512"/>
        <v>0</v>
      </c>
      <c r="J1709" s="41">
        <f t="shared" si="1513"/>
        <v>0.64701815217486369</v>
      </c>
      <c r="K1709" s="10">
        <f t="shared" si="1514"/>
        <v>0</v>
      </c>
      <c r="M1709" s="11">
        <v>84</v>
      </c>
      <c r="N1709" s="11">
        <v>1</v>
      </c>
      <c r="O1709" s="21">
        <f t="shared" si="1515"/>
        <v>0.125041534971747</v>
      </c>
      <c r="P1709" s="43">
        <f t="shared" si="1509"/>
        <v>1.7923478215626738E-2</v>
      </c>
      <c r="Q1709" s="11">
        <f t="shared" si="1516"/>
        <v>42</v>
      </c>
      <c r="R1709" s="43">
        <f t="shared" si="1517"/>
        <v>0.60715784988739996</v>
      </c>
      <c r="S1709" s="11">
        <f t="shared" si="1518"/>
        <v>42</v>
      </c>
    </row>
    <row r="1710" spans="2:19" x14ac:dyDescent="0.25">
      <c r="B1710" s="16">
        <v>4</v>
      </c>
      <c r="C1710" s="11" t="s">
        <v>18</v>
      </c>
      <c r="D1710" s="10"/>
      <c r="E1710" s="10">
        <f t="shared" si="1510"/>
        <v>0</v>
      </c>
      <c r="F1710" s="3">
        <f t="shared" si="1511"/>
        <v>7.8847376059883456E-3</v>
      </c>
      <c r="G1710" s="8">
        <f>EFA!$AD$2</f>
        <v>1.1479621662027979</v>
      </c>
      <c r="H1710" s="24">
        <f>LGD!$D$9</f>
        <v>0.5</v>
      </c>
      <c r="I1710" s="10">
        <f t="shared" si="1512"/>
        <v>0</v>
      </c>
      <c r="J1710" s="41">
        <f t="shared" si="1513"/>
        <v>0.64701815217486369</v>
      </c>
      <c r="K1710" s="10">
        <f t="shared" si="1514"/>
        <v>0</v>
      </c>
      <c r="M1710" s="11">
        <v>84</v>
      </c>
      <c r="N1710" s="11">
        <v>1</v>
      </c>
      <c r="O1710" s="21">
        <f t="shared" si="1515"/>
        <v>0.125041534971747</v>
      </c>
      <c r="P1710" s="43">
        <f t="shared" si="1509"/>
        <v>1.7923478215626738E-2</v>
      </c>
      <c r="Q1710" s="11">
        <f t="shared" si="1516"/>
        <v>42</v>
      </c>
      <c r="R1710" s="43">
        <f t="shared" si="1517"/>
        <v>0.60715784988739996</v>
      </c>
      <c r="S1710" s="11">
        <f t="shared" si="1518"/>
        <v>42</v>
      </c>
    </row>
    <row r="1711" spans="2:19" x14ac:dyDescent="0.25">
      <c r="B1711" s="16">
        <v>4</v>
      </c>
      <c r="C1711" s="11" t="s">
        <v>19</v>
      </c>
      <c r="D1711" s="10"/>
      <c r="E1711" s="10">
        <f t="shared" si="1510"/>
        <v>0</v>
      </c>
      <c r="F1711" s="3">
        <f t="shared" si="1511"/>
        <v>7.8847376059883456E-3</v>
      </c>
      <c r="G1711" s="8">
        <f>EFA!$AD$2</f>
        <v>1.1479621662027979</v>
      </c>
      <c r="H1711" s="24">
        <f>LGD!$D$10</f>
        <v>0.4</v>
      </c>
      <c r="I1711" s="10">
        <f t="shared" si="1512"/>
        <v>0</v>
      </c>
      <c r="J1711" s="41">
        <f t="shared" si="1513"/>
        <v>0.64701815217486369</v>
      </c>
      <c r="K1711" s="10">
        <f t="shared" si="1514"/>
        <v>0</v>
      </c>
      <c r="M1711" s="11">
        <v>84</v>
      </c>
      <c r="N1711" s="11">
        <v>1</v>
      </c>
      <c r="O1711" s="21">
        <f t="shared" si="1515"/>
        <v>0.125041534971747</v>
      </c>
      <c r="P1711" s="43">
        <f t="shared" si="1509"/>
        <v>1.7923478215626738E-2</v>
      </c>
      <c r="Q1711" s="11">
        <f t="shared" si="1516"/>
        <v>42</v>
      </c>
      <c r="R1711" s="43">
        <f t="shared" si="1517"/>
        <v>0.60715784988739996</v>
      </c>
      <c r="S1711" s="11">
        <f t="shared" si="1518"/>
        <v>42</v>
      </c>
    </row>
    <row r="1712" spans="2:19" x14ac:dyDescent="0.25">
      <c r="B1712" s="16">
        <v>4</v>
      </c>
      <c r="C1712" s="11" t="s">
        <v>20</v>
      </c>
      <c r="D1712" s="10"/>
      <c r="E1712" s="10">
        <f t="shared" si="1510"/>
        <v>0</v>
      </c>
      <c r="F1712" s="3">
        <f t="shared" si="1511"/>
        <v>7.8847376059883456E-3</v>
      </c>
      <c r="G1712" s="8">
        <f>EFA!$AD$2</f>
        <v>1.1479621662027979</v>
      </c>
      <c r="H1712" s="24">
        <f>LGD!$D$11</f>
        <v>0.6</v>
      </c>
      <c r="I1712" s="10">
        <f t="shared" si="1512"/>
        <v>0</v>
      </c>
      <c r="J1712" s="41">
        <f t="shared" si="1513"/>
        <v>0.64701815217486369</v>
      </c>
      <c r="K1712" s="10">
        <f t="shared" si="1514"/>
        <v>0</v>
      </c>
      <c r="M1712" s="11">
        <v>84</v>
      </c>
      <c r="N1712" s="11">
        <v>1</v>
      </c>
      <c r="O1712" s="21">
        <f t="shared" si="1515"/>
        <v>0.125041534971747</v>
      </c>
      <c r="P1712" s="43">
        <f t="shared" si="1509"/>
        <v>1.7923478215626738E-2</v>
      </c>
      <c r="Q1712" s="11">
        <f t="shared" si="1516"/>
        <v>42</v>
      </c>
      <c r="R1712" s="43">
        <f t="shared" si="1517"/>
        <v>0.60715784988739996</v>
      </c>
      <c r="S1712" s="11">
        <f t="shared" si="1518"/>
        <v>42</v>
      </c>
    </row>
    <row r="1713" spans="2:19" x14ac:dyDescent="0.25">
      <c r="B1713" s="16"/>
      <c r="C1713" s="83"/>
      <c r="D1713" s="84"/>
      <c r="E1713" s="84"/>
      <c r="F1713" s="85"/>
      <c r="G1713" s="86"/>
      <c r="H1713" s="87"/>
      <c r="I1713" s="84"/>
      <c r="J1713" s="88"/>
      <c r="K1713" s="84"/>
      <c r="M1713" s="68"/>
      <c r="N1713" s="68"/>
      <c r="O1713" s="89"/>
      <c r="P1713" s="90"/>
      <c r="Q1713" s="68"/>
      <c r="R1713" s="90"/>
      <c r="S1713" s="68"/>
    </row>
    <row r="1714" spans="2:19" x14ac:dyDescent="0.25">
      <c r="B1714" t="s">
        <v>68</v>
      </c>
      <c r="C1714" s="40" t="s">
        <v>9</v>
      </c>
      <c r="D1714" s="40">
        <v>7</v>
      </c>
      <c r="E1714" s="44" t="s">
        <v>26</v>
      </c>
      <c r="F1714" s="44" t="s">
        <v>39</v>
      </c>
      <c r="G1714" s="44" t="s">
        <v>27</v>
      </c>
      <c r="H1714" s="44" t="s">
        <v>28</v>
      </c>
      <c r="I1714" s="44" t="s">
        <v>29</v>
      </c>
      <c r="J1714" s="44" t="s">
        <v>30</v>
      </c>
      <c r="K1714" s="42" t="s">
        <v>31</v>
      </c>
      <c r="M1714" s="42" t="s">
        <v>32</v>
      </c>
      <c r="N1714" s="42" t="s">
        <v>33</v>
      </c>
      <c r="O1714" s="42" t="s">
        <v>34</v>
      </c>
      <c r="P1714" s="42" t="s">
        <v>35</v>
      </c>
      <c r="Q1714" s="42" t="s">
        <v>36</v>
      </c>
      <c r="R1714" s="42" t="s">
        <v>37</v>
      </c>
      <c r="S1714" s="42" t="s">
        <v>38</v>
      </c>
    </row>
    <row r="1715" spans="2:19" x14ac:dyDescent="0.25">
      <c r="B1715" s="16">
        <v>5</v>
      </c>
      <c r="C1715" s="11" t="s">
        <v>12</v>
      </c>
      <c r="D1715" s="10"/>
      <c r="E1715" s="10">
        <f>D1671*R1715</f>
        <v>0</v>
      </c>
      <c r="F1715" s="3">
        <f>$H$5-$G$5</f>
        <v>5.2636074012400447E-3</v>
      </c>
      <c r="G1715" s="8">
        <f>EFA!$AD$2</f>
        <v>1.1479621662027979</v>
      </c>
      <c r="H1715" s="24">
        <f>LGD!$D$3</f>
        <v>0</v>
      </c>
      <c r="I1715" s="10">
        <f>E1715*F1715*G1715*H1715</f>
        <v>0</v>
      </c>
      <c r="J1715" s="41">
        <f>1/((1+($O$16/12))^(M1715-Q1715))</f>
        <v>0.57133732605149445</v>
      </c>
      <c r="K1715" s="10">
        <f>I1715*J1715</f>
        <v>0</v>
      </c>
      <c r="M1715" s="11">
        <v>84</v>
      </c>
      <c r="N1715" s="11">
        <v>1</v>
      </c>
      <c r="O1715" s="21">
        <f>$O$16</f>
        <v>0.125041534971747</v>
      </c>
      <c r="P1715" s="43">
        <f t="shared" ref="P1715:P1723" si="1519">PMT(O1715/12,M1715,-N1715,0,0)</f>
        <v>1.7923478215626738E-2</v>
      </c>
      <c r="Q1715" s="11">
        <f>M1715-S1715</f>
        <v>30</v>
      </c>
      <c r="R1715" s="43">
        <f>PV(O1715/12,Q1715,-P1715,0,0)</f>
        <v>0.45973697870151486</v>
      </c>
      <c r="S1715" s="11">
        <f>12+12+12+12+6</f>
        <v>54</v>
      </c>
    </row>
    <row r="1716" spans="2:19" x14ac:dyDescent="0.25">
      <c r="B1716" s="16">
        <v>5</v>
      </c>
      <c r="C1716" s="11" t="s">
        <v>13</v>
      </c>
      <c r="D1716" s="10"/>
      <c r="E1716" s="10">
        <f t="shared" ref="E1716:E1723" si="1520">D1672*R1716</f>
        <v>0</v>
      </c>
      <c r="F1716" s="3">
        <f t="shared" ref="F1716:F1723" si="1521">$H$5-$G$5</f>
        <v>5.2636074012400447E-3</v>
      </c>
      <c r="G1716" s="8">
        <f>EFA!$AD$2</f>
        <v>1.1479621662027979</v>
      </c>
      <c r="H1716" s="24">
        <f>LGD!$D$4</f>
        <v>0.6</v>
      </c>
      <c r="I1716" s="10">
        <f t="shared" ref="I1716:I1723" si="1522">E1716*F1716*G1716*H1716</f>
        <v>0</v>
      </c>
      <c r="J1716" s="41">
        <f t="shared" ref="J1716:J1723" si="1523">1/((1+($O$16/12))^(M1716-Q1716))</f>
        <v>0.57133732605149445</v>
      </c>
      <c r="K1716" s="10">
        <f t="shared" ref="K1716:K1723" si="1524">I1716*J1716</f>
        <v>0</v>
      </c>
      <c r="M1716" s="11">
        <v>84</v>
      </c>
      <c r="N1716" s="11">
        <v>1</v>
      </c>
      <c r="O1716" s="21">
        <f t="shared" ref="O1716:O1723" si="1525">$O$16</f>
        <v>0.125041534971747</v>
      </c>
      <c r="P1716" s="43">
        <f t="shared" si="1519"/>
        <v>1.7923478215626738E-2</v>
      </c>
      <c r="Q1716" s="11">
        <f t="shared" ref="Q1716:Q1723" si="1526">M1716-S1716</f>
        <v>30</v>
      </c>
      <c r="R1716" s="43">
        <f t="shared" ref="R1716:R1723" si="1527">PV(O1716/12,Q1716,-P1716,0,0)</f>
        <v>0.45973697870151486</v>
      </c>
      <c r="S1716" s="11">
        <f t="shared" ref="S1716:S1723" si="1528">12+12+12+12+6</f>
        <v>54</v>
      </c>
    </row>
    <row r="1717" spans="2:19" x14ac:dyDescent="0.25">
      <c r="B1717" s="16">
        <v>5</v>
      </c>
      <c r="C1717" s="11" t="s">
        <v>14</v>
      </c>
      <c r="D1717" s="10"/>
      <c r="E1717" s="10">
        <f t="shared" si="1520"/>
        <v>0</v>
      </c>
      <c r="F1717" s="3">
        <f t="shared" si="1521"/>
        <v>5.2636074012400447E-3</v>
      </c>
      <c r="G1717" s="8">
        <f>EFA!$AD$2</f>
        <v>1.1479621662027979</v>
      </c>
      <c r="H1717" s="24">
        <f>LGD!$D$5</f>
        <v>0.10763423667737435</v>
      </c>
      <c r="I1717" s="10">
        <f t="shared" si="1522"/>
        <v>0</v>
      </c>
      <c r="J1717" s="41">
        <f t="shared" si="1523"/>
        <v>0.57133732605149445</v>
      </c>
      <c r="K1717" s="10">
        <f t="shared" si="1524"/>
        <v>0</v>
      </c>
      <c r="M1717" s="11">
        <v>84</v>
      </c>
      <c r="N1717" s="11">
        <v>1</v>
      </c>
      <c r="O1717" s="21">
        <f t="shared" si="1525"/>
        <v>0.125041534971747</v>
      </c>
      <c r="P1717" s="43">
        <f t="shared" si="1519"/>
        <v>1.7923478215626738E-2</v>
      </c>
      <c r="Q1717" s="11">
        <f t="shared" si="1526"/>
        <v>30</v>
      </c>
      <c r="R1717" s="43">
        <f t="shared" si="1527"/>
        <v>0.45973697870151486</v>
      </c>
      <c r="S1717" s="11">
        <f t="shared" si="1528"/>
        <v>54</v>
      </c>
    </row>
    <row r="1718" spans="2:19" x14ac:dyDescent="0.25">
      <c r="B1718" s="16">
        <v>5</v>
      </c>
      <c r="C1718" s="11" t="s">
        <v>15</v>
      </c>
      <c r="D1718" s="10"/>
      <c r="E1718" s="10" t="e">
        <f t="shared" si="1520"/>
        <v>#N/A</v>
      </c>
      <c r="F1718" s="3">
        <f t="shared" si="1521"/>
        <v>5.2636074012400447E-3</v>
      </c>
      <c r="G1718" s="8">
        <f>EFA!$AD$2</f>
        <v>1.1479621662027979</v>
      </c>
      <c r="H1718" s="24">
        <f>LGD!$D$6</f>
        <v>0.31756987991080204</v>
      </c>
      <c r="I1718" s="10" t="e">
        <f t="shared" si="1522"/>
        <v>#N/A</v>
      </c>
      <c r="J1718" s="41">
        <f t="shared" si="1523"/>
        <v>0.57133732605149445</v>
      </c>
      <c r="K1718" s="10" t="e">
        <f t="shared" si="1524"/>
        <v>#N/A</v>
      </c>
      <c r="M1718" s="11">
        <v>84</v>
      </c>
      <c r="N1718" s="11">
        <v>1</v>
      </c>
      <c r="O1718" s="21">
        <f t="shared" si="1525"/>
        <v>0.125041534971747</v>
      </c>
      <c r="P1718" s="43">
        <f t="shared" si="1519"/>
        <v>1.7923478215626738E-2</v>
      </c>
      <c r="Q1718" s="11">
        <f t="shared" si="1526"/>
        <v>30</v>
      </c>
      <c r="R1718" s="43">
        <f t="shared" si="1527"/>
        <v>0.45973697870151486</v>
      </c>
      <c r="S1718" s="11">
        <f t="shared" si="1528"/>
        <v>54</v>
      </c>
    </row>
    <row r="1719" spans="2:19" x14ac:dyDescent="0.25">
      <c r="B1719" s="16">
        <v>5</v>
      </c>
      <c r="C1719" s="11" t="s">
        <v>16</v>
      </c>
      <c r="D1719" s="10"/>
      <c r="E1719" s="10">
        <f t="shared" si="1520"/>
        <v>0</v>
      </c>
      <c r="F1719" s="3">
        <f t="shared" si="1521"/>
        <v>5.2636074012400447E-3</v>
      </c>
      <c r="G1719" s="8">
        <f>EFA!$AD$2</f>
        <v>1.1479621662027979</v>
      </c>
      <c r="H1719" s="24">
        <f>LGD!$D$7</f>
        <v>0.35327139683478781</v>
      </c>
      <c r="I1719" s="10">
        <f t="shared" si="1522"/>
        <v>0</v>
      </c>
      <c r="J1719" s="41">
        <f t="shared" si="1523"/>
        <v>0.57133732605149445</v>
      </c>
      <c r="K1719" s="10">
        <f t="shared" si="1524"/>
        <v>0</v>
      </c>
      <c r="M1719" s="11">
        <v>84</v>
      </c>
      <c r="N1719" s="11">
        <v>1</v>
      </c>
      <c r="O1719" s="21">
        <f t="shared" si="1525"/>
        <v>0.125041534971747</v>
      </c>
      <c r="P1719" s="43">
        <f t="shared" si="1519"/>
        <v>1.7923478215626738E-2</v>
      </c>
      <c r="Q1719" s="11">
        <f t="shared" si="1526"/>
        <v>30</v>
      </c>
      <c r="R1719" s="43">
        <f t="shared" si="1527"/>
        <v>0.45973697870151486</v>
      </c>
      <c r="S1719" s="11">
        <f t="shared" si="1528"/>
        <v>54</v>
      </c>
    </row>
    <row r="1720" spans="2:19" x14ac:dyDescent="0.25">
      <c r="B1720" s="16">
        <v>5</v>
      </c>
      <c r="C1720" s="11" t="s">
        <v>17</v>
      </c>
      <c r="D1720" s="10"/>
      <c r="E1720" s="10">
        <f t="shared" si="1520"/>
        <v>0</v>
      </c>
      <c r="F1720" s="3">
        <f t="shared" si="1521"/>
        <v>5.2636074012400447E-3</v>
      </c>
      <c r="G1720" s="8">
        <f>EFA!$AD$2</f>
        <v>1.1479621662027979</v>
      </c>
      <c r="H1720" s="24">
        <f>LGD!$D$8</f>
        <v>4.6364209605119888E-2</v>
      </c>
      <c r="I1720" s="10">
        <f t="shared" si="1522"/>
        <v>0</v>
      </c>
      <c r="J1720" s="41">
        <f t="shared" si="1523"/>
        <v>0.57133732605149445</v>
      </c>
      <c r="K1720" s="10">
        <f t="shared" si="1524"/>
        <v>0</v>
      </c>
      <c r="M1720" s="11">
        <v>84</v>
      </c>
      <c r="N1720" s="11">
        <v>1</v>
      </c>
      <c r="O1720" s="21">
        <f t="shared" si="1525"/>
        <v>0.125041534971747</v>
      </c>
      <c r="P1720" s="43">
        <f t="shared" si="1519"/>
        <v>1.7923478215626738E-2</v>
      </c>
      <c r="Q1720" s="11">
        <f t="shared" si="1526"/>
        <v>30</v>
      </c>
      <c r="R1720" s="43">
        <f t="shared" si="1527"/>
        <v>0.45973697870151486</v>
      </c>
      <c r="S1720" s="11">
        <f t="shared" si="1528"/>
        <v>54</v>
      </c>
    </row>
    <row r="1721" spans="2:19" x14ac:dyDescent="0.25">
      <c r="B1721" s="16">
        <v>5</v>
      </c>
      <c r="C1721" s="11" t="s">
        <v>18</v>
      </c>
      <c r="D1721" s="10"/>
      <c r="E1721" s="10">
        <f t="shared" si="1520"/>
        <v>0</v>
      </c>
      <c r="F1721" s="3">
        <f t="shared" si="1521"/>
        <v>5.2636074012400447E-3</v>
      </c>
      <c r="G1721" s="8">
        <f>EFA!$AD$2</f>
        <v>1.1479621662027979</v>
      </c>
      <c r="H1721" s="24">
        <f>LGD!$D$9</f>
        <v>0.5</v>
      </c>
      <c r="I1721" s="10">
        <f t="shared" si="1522"/>
        <v>0</v>
      </c>
      <c r="J1721" s="41">
        <f t="shared" si="1523"/>
        <v>0.57133732605149445</v>
      </c>
      <c r="K1721" s="10">
        <f t="shared" si="1524"/>
        <v>0</v>
      </c>
      <c r="M1721" s="11">
        <v>84</v>
      </c>
      <c r="N1721" s="11">
        <v>1</v>
      </c>
      <c r="O1721" s="21">
        <f t="shared" si="1525"/>
        <v>0.125041534971747</v>
      </c>
      <c r="P1721" s="43">
        <f t="shared" si="1519"/>
        <v>1.7923478215626738E-2</v>
      </c>
      <c r="Q1721" s="11">
        <f t="shared" si="1526"/>
        <v>30</v>
      </c>
      <c r="R1721" s="43">
        <f t="shared" si="1527"/>
        <v>0.45973697870151486</v>
      </c>
      <c r="S1721" s="11">
        <f t="shared" si="1528"/>
        <v>54</v>
      </c>
    </row>
    <row r="1722" spans="2:19" x14ac:dyDescent="0.25">
      <c r="B1722" s="16">
        <v>5</v>
      </c>
      <c r="C1722" s="11" t="s">
        <v>19</v>
      </c>
      <c r="D1722" s="10"/>
      <c r="E1722" s="10">
        <f t="shared" si="1520"/>
        <v>0</v>
      </c>
      <c r="F1722" s="3">
        <f t="shared" si="1521"/>
        <v>5.2636074012400447E-3</v>
      </c>
      <c r="G1722" s="8">
        <f>EFA!$AD$2</f>
        <v>1.1479621662027979</v>
      </c>
      <c r="H1722" s="24">
        <f>LGD!$D$10</f>
        <v>0.4</v>
      </c>
      <c r="I1722" s="10">
        <f t="shared" si="1522"/>
        <v>0</v>
      </c>
      <c r="J1722" s="41">
        <f t="shared" si="1523"/>
        <v>0.57133732605149445</v>
      </c>
      <c r="K1722" s="10">
        <f t="shared" si="1524"/>
        <v>0</v>
      </c>
      <c r="M1722" s="11">
        <v>84</v>
      </c>
      <c r="N1722" s="11">
        <v>1</v>
      </c>
      <c r="O1722" s="21">
        <f t="shared" si="1525"/>
        <v>0.125041534971747</v>
      </c>
      <c r="P1722" s="43">
        <f t="shared" si="1519"/>
        <v>1.7923478215626738E-2</v>
      </c>
      <c r="Q1722" s="11">
        <f t="shared" si="1526"/>
        <v>30</v>
      </c>
      <c r="R1722" s="43">
        <f t="shared" si="1527"/>
        <v>0.45973697870151486</v>
      </c>
      <c r="S1722" s="11">
        <f t="shared" si="1528"/>
        <v>54</v>
      </c>
    </row>
    <row r="1723" spans="2:19" x14ac:dyDescent="0.25">
      <c r="B1723" s="16">
        <v>5</v>
      </c>
      <c r="C1723" s="11" t="s">
        <v>20</v>
      </c>
      <c r="D1723" s="10"/>
      <c r="E1723" s="10">
        <f t="shared" si="1520"/>
        <v>0</v>
      </c>
      <c r="F1723" s="3">
        <f t="shared" si="1521"/>
        <v>5.2636074012400447E-3</v>
      </c>
      <c r="G1723" s="8">
        <f>EFA!$AD$2</f>
        <v>1.1479621662027979</v>
      </c>
      <c r="H1723" s="24">
        <f>LGD!$D$11</f>
        <v>0.6</v>
      </c>
      <c r="I1723" s="10">
        <f t="shared" si="1522"/>
        <v>0</v>
      </c>
      <c r="J1723" s="41">
        <f t="shared" si="1523"/>
        <v>0.57133732605149445</v>
      </c>
      <c r="K1723" s="10">
        <f t="shared" si="1524"/>
        <v>0</v>
      </c>
      <c r="M1723" s="11">
        <v>84</v>
      </c>
      <c r="N1723" s="11">
        <v>1</v>
      </c>
      <c r="O1723" s="21">
        <f t="shared" si="1525"/>
        <v>0.125041534971747</v>
      </c>
      <c r="P1723" s="43">
        <f t="shared" si="1519"/>
        <v>1.7923478215626738E-2</v>
      </c>
      <c r="Q1723" s="11">
        <f t="shared" si="1526"/>
        <v>30</v>
      </c>
      <c r="R1723" s="43">
        <f t="shared" si="1527"/>
        <v>0.45973697870151486</v>
      </c>
      <c r="S1723" s="11">
        <f t="shared" si="1528"/>
        <v>54</v>
      </c>
    </row>
    <row r="1724" spans="2:19" x14ac:dyDescent="0.25">
      <c r="B1724" s="16"/>
      <c r="C1724" s="83"/>
      <c r="D1724" s="84"/>
      <c r="E1724" s="84"/>
      <c r="F1724" s="85"/>
      <c r="G1724" s="86"/>
      <c r="H1724" s="87"/>
      <c r="I1724" s="84"/>
      <c r="J1724" s="88"/>
      <c r="K1724" s="84"/>
      <c r="M1724" s="68"/>
      <c r="N1724" s="68"/>
      <c r="O1724" s="89"/>
      <c r="P1724" s="90"/>
      <c r="Q1724" s="68"/>
      <c r="R1724" s="90"/>
      <c r="S1724" s="68"/>
    </row>
    <row r="1725" spans="2:19" x14ac:dyDescent="0.25">
      <c r="B1725" t="s">
        <v>68</v>
      </c>
      <c r="C1725" s="40" t="s">
        <v>9</v>
      </c>
      <c r="D1725" s="40">
        <v>7</v>
      </c>
      <c r="E1725" s="44" t="s">
        <v>26</v>
      </c>
      <c r="F1725" s="44" t="s">
        <v>39</v>
      </c>
      <c r="G1725" s="44" t="s">
        <v>27</v>
      </c>
      <c r="H1725" s="44" t="s">
        <v>28</v>
      </c>
      <c r="I1725" s="44" t="s">
        <v>29</v>
      </c>
      <c r="J1725" s="44" t="s">
        <v>30</v>
      </c>
      <c r="K1725" s="42" t="s">
        <v>31</v>
      </c>
      <c r="M1725" s="42" t="s">
        <v>32</v>
      </c>
      <c r="N1725" s="42" t="s">
        <v>33</v>
      </c>
      <c r="O1725" s="42" t="s">
        <v>34</v>
      </c>
      <c r="P1725" s="42" t="s">
        <v>35</v>
      </c>
      <c r="Q1725" s="42" t="s">
        <v>36</v>
      </c>
      <c r="R1725" s="42" t="s">
        <v>37</v>
      </c>
      <c r="S1725" s="42" t="s">
        <v>38</v>
      </c>
    </row>
    <row r="1726" spans="2:19" x14ac:dyDescent="0.25">
      <c r="B1726" s="16">
        <v>6</v>
      </c>
      <c r="C1726" s="11" t="s">
        <v>12</v>
      </c>
      <c r="D1726" s="10"/>
      <c r="E1726" s="10">
        <f>D1671*R1726</f>
        <v>0</v>
      </c>
      <c r="F1726" s="3">
        <f>$I$5-$H$5</f>
        <v>0.50548950414023874</v>
      </c>
      <c r="G1726" s="8">
        <f>EFA!$AD$2</f>
        <v>1.1479621662027979</v>
      </c>
      <c r="H1726" s="24">
        <f>LGD!$D$3</f>
        <v>0</v>
      </c>
      <c r="I1726" s="10">
        <f>E1726*F1726*G1726*H1726</f>
        <v>0</v>
      </c>
      <c r="J1726" s="41">
        <f>1/((1+($O$16/12))^(M1726-Q1726))</f>
        <v>0.50450878239263264</v>
      </c>
      <c r="K1726" s="10">
        <f>I1726*J1726</f>
        <v>0</v>
      </c>
      <c r="M1726" s="11">
        <v>84</v>
      </c>
      <c r="N1726" s="11">
        <v>1</v>
      </c>
      <c r="O1726" s="21">
        <f>$O$16</f>
        <v>0.125041534971747</v>
      </c>
      <c r="P1726" s="43">
        <f t="shared" ref="P1726:P1734" si="1529">PMT(O1726/12,M1726,-N1726,0,0)</f>
        <v>1.7923478215626738E-2</v>
      </c>
      <c r="Q1726" s="11">
        <f>M1726-S1726</f>
        <v>18</v>
      </c>
      <c r="R1726" s="43">
        <f>PV(O1726/12,Q1726,-P1726,0,0)</f>
        <v>0.29278835602724046</v>
      </c>
      <c r="S1726" s="11">
        <f>12+12+12+12+12+6</f>
        <v>66</v>
      </c>
    </row>
    <row r="1727" spans="2:19" x14ac:dyDescent="0.25">
      <c r="B1727" s="16">
        <v>6</v>
      </c>
      <c r="C1727" s="11" t="s">
        <v>13</v>
      </c>
      <c r="D1727" s="10"/>
      <c r="E1727" s="10">
        <f t="shared" ref="E1727:E1734" si="1530">D1672*R1727</f>
        <v>0</v>
      </c>
      <c r="F1727" s="3">
        <f t="shared" ref="F1727:F1734" si="1531">$I$5-$H$5</f>
        <v>0.50548950414023874</v>
      </c>
      <c r="G1727" s="8">
        <f>EFA!$AD$2</f>
        <v>1.1479621662027979</v>
      </c>
      <c r="H1727" s="24">
        <f>LGD!$D$4</f>
        <v>0.6</v>
      </c>
      <c r="I1727" s="10">
        <f t="shared" ref="I1727:I1734" si="1532">E1727*F1727*G1727*H1727</f>
        <v>0</v>
      </c>
      <c r="J1727" s="41">
        <f t="shared" ref="J1727:J1734" si="1533">1/((1+($O$16/12))^(M1727-Q1727))</f>
        <v>0.50450878239263264</v>
      </c>
      <c r="K1727" s="10">
        <f t="shared" ref="K1727:K1734" si="1534">I1727*J1727</f>
        <v>0</v>
      </c>
      <c r="M1727" s="11">
        <v>84</v>
      </c>
      <c r="N1727" s="11">
        <v>1</v>
      </c>
      <c r="O1727" s="21">
        <f t="shared" ref="O1727:O1734" si="1535">$O$16</f>
        <v>0.125041534971747</v>
      </c>
      <c r="P1727" s="43">
        <f t="shared" si="1529"/>
        <v>1.7923478215626738E-2</v>
      </c>
      <c r="Q1727" s="11">
        <f t="shared" ref="Q1727:Q1734" si="1536">M1727-S1727</f>
        <v>18</v>
      </c>
      <c r="R1727" s="43">
        <f t="shared" ref="R1727:R1734" si="1537">PV(O1727/12,Q1727,-P1727,0,0)</f>
        <v>0.29278835602724046</v>
      </c>
      <c r="S1727" s="11">
        <f t="shared" ref="S1727:S1734" si="1538">12+12+12+12+12+6</f>
        <v>66</v>
      </c>
    </row>
    <row r="1728" spans="2:19" x14ac:dyDescent="0.25">
      <c r="B1728" s="16">
        <v>6</v>
      </c>
      <c r="C1728" s="11" t="s">
        <v>14</v>
      </c>
      <c r="D1728" s="10"/>
      <c r="E1728" s="10">
        <f t="shared" si="1530"/>
        <v>0</v>
      </c>
      <c r="F1728" s="3">
        <f t="shared" si="1531"/>
        <v>0.50548950414023874</v>
      </c>
      <c r="G1728" s="8">
        <f>EFA!$AD$2</f>
        <v>1.1479621662027979</v>
      </c>
      <c r="H1728" s="24">
        <f>LGD!$D$5</f>
        <v>0.10763423667737435</v>
      </c>
      <c r="I1728" s="10">
        <f t="shared" si="1532"/>
        <v>0</v>
      </c>
      <c r="J1728" s="41">
        <f t="shared" si="1533"/>
        <v>0.50450878239263264</v>
      </c>
      <c r="K1728" s="10">
        <f t="shared" si="1534"/>
        <v>0</v>
      </c>
      <c r="M1728" s="11">
        <v>84</v>
      </c>
      <c r="N1728" s="11">
        <v>1</v>
      </c>
      <c r="O1728" s="21">
        <f t="shared" si="1535"/>
        <v>0.125041534971747</v>
      </c>
      <c r="P1728" s="43">
        <f t="shared" si="1529"/>
        <v>1.7923478215626738E-2</v>
      </c>
      <c r="Q1728" s="11">
        <f t="shared" si="1536"/>
        <v>18</v>
      </c>
      <c r="R1728" s="43">
        <f t="shared" si="1537"/>
        <v>0.29278835602724046</v>
      </c>
      <c r="S1728" s="11">
        <f t="shared" si="1538"/>
        <v>66</v>
      </c>
    </row>
    <row r="1729" spans="2:19" x14ac:dyDescent="0.25">
      <c r="B1729" s="16">
        <v>6</v>
      </c>
      <c r="C1729" s="11" t="s">
        <v>15</v>
      </c>
      <c r="D1729" s="10"/>
      <c r="E1729" s="10" t="e">
        <f t="shared" si="1530"/>
        <v>#N/A</v>
      </c>
      <c r="F1729" s="3">
        <f t="shared" si="1531"/>
        <v>0.50548950414023874</v>
      </c>
      <c r="G1729" s="8">
        <f>EFA!$AD$2</f>
        <v>1.1479621662027979</v>
      </c>
      <c r="H1729" s="24">
        <f>LGD!$D$6</f>
        <v>0.31756987991080204</v>
      </c>
      <c r="I1729" s="10" t="e">
        <f t="shared" si="1532"/>
        <v>#N/A</v>
      </c>
      <c r="J1729" s="41">
        <f t="shared" si="1533"/>
        <v>0.50450878239263264</v>
      </c>
      <c r="K1729" s="10" t="e">
        <f t="shared" si="1534"/>
        <v>#N/A</v>
      </c>
      <c r="M1729" s="11">
        <v>84</v>
      </c>
      <c r="N1729" s="11">
        <v>1</v>
      </c>
      <c r="O1729" s="21">
        <f t="shared" si="1535"/>
        <v>0.125041534971747</v>
      </c>
      <c r="P1729" s="43">
        <f t="shared" si="1529"/>
        <v>1.7923478215626738E-2</v>
      </c>
      <c r="Q1729" s="11">
        <f t="shared" si="1536"/>
        <v>18</v>
      </c>
      <c r="R1729" s="43">
        <f t="shared" si="1537"/>
        <v>0.29278835602724046</v>
      </c>
      <c r="S1729" s="11">
        <f t="shared" si="1538"/>
        <v>66</v>
      </c>
    </row>
    <row r="1730" spans="2:19" x14ac:dyDescent="0.25">
      <c r="B1730" s="16">
        <v>6</v>
      </c>
      <c r="C1730" s="11" t="s">
        <v>16</v>
      </c>
      <c r="D1730" s="10"/>
      <c r="E1730" s="10">
        <f t="shared" si="1530"/>
        <v>0</v>
      </c>
      <c r="F1730" s="3">
        <f t="shared" si="1531"/>
        <v>0.50548950414023874</v>
      </c>
      <c r="G1730" s="8">
        <f>EFA!$AD$2</f>
        <v>1.1479621662027979</v>
      </c>
      <c r="H1730" s="24">
        <f>LGD!$D$7</f>
        <v>0.35327139683478781</v>
      </c>
      <c r="I1730" s="10">
        <f t="shared" si="1532"/>
        <v>0</v>
      </c>
      <c r="J1730" s="41">
        <f t="shared" si="1533"/>
        <v>0.50450878239263264</v>
      </c>
      <c r="K1730" s="10">
        <f t="shared" si="1534"/>
        <v>0</v>
      </c>
      <c r="M1730" s="11">
        <v>84</v>
      </c>
      <c r="N1730" s="11">
        <v>1</v>
      </c>
      <c r="O1730" s="21">
        <f t="shared" si="1535"/>
        <v>0.125041534971747</v>
      </c>
      <c r="P1730" s="43">
        <f t="shared" si="1529"/>
        <v>1.7923478215626738E-2</v>
      </c>
      <c r="Q1730" s="11">
        <f t="shared" si="1536"/>
        <v>18</v>
      </c>
      <c r="R1730" s="43">
        <f t="shared" si="1537"/>
        <v>0.29278835602724046</v>
      </c>
      <c r="S1730" s="11">
        <f t="shared" si="1538"/>
        <v>66</v>
      </c>
    </row>
    <row r="1731" spans="2:19" x14ac:dyDescent="0.25">
      <c r="B1731" s="16">
        <v>6</v>
      </c>
      <c r="C1731" s="11" t="s">
        <v>17</v>
      </c>
      <c r="D1731" s="10"/>
      <c r="E1731" s="10">
        <f t="shared" si="1530"/>
        <v>0</v>
      </c>
      <c r="F1731" s="3">
        <f t="shared" si="1531"/>
        <v>0.50548950414023874</v>
      </c>
      <c r="G1731" s="8">
        <f>EFA!$AD$2</f>
        <v>1.1479621662027979</v>
      </c>
      <c r="H1731" s="24">
        <f>LGD!$D$8</f>
        <v>4.6364209605119888E-2</v>
      </c>
      <c r="I1731" s="10">
        <f t="shared" si="1532"/>
        <v>0</v>
      </c>
      <c r="J1731" s="41">
        <f t="shared" si="1533"/>
        <v>0.50450878239263264</v>
      </c>
      <c r="K1731" s="10">
        <f t="shared" si="1534"/>
        <v>0</v>
      </c>
      <c r="M1731" s="11">
        <v>84</v>
      </c>
      <c r="N1731" s="11">
        <v>1</v>
      </c>
      <c r="O1731" s="21">
        <f t="shared" si="1535"/>
        <v>0.125041534971747</v>
      </c>
      <c r="P1731" s="43">
        <f t="shared" si="1529"/>
        <v>1.7923478215626738E-2</v>
      </c>
      <c r="Q1731" s="11">
        <f t="shared" si="1536"/>
        <v>18</v>
      </c>
      <c r="R1731" s="43">
        <f t="shared" si="1537"/>
        <v>0.29278835602724046</v>
      </c>
      <c r="S1731" s="11">
        <f t="shared" si="1538"/>
        <v>66</v>
      </c>
    </row>
    <row r="1732" spans="2:19" x14ac:dyDescent="0.25">
      <c r="B1732" s="16">
        <v>6</v>
      </c>
      <c r="C1732" s="11" t="s">
        <v>18</v>
      </c>
      <c r="D1732" s="10"/>
      <c r="E1732" s="10">
        <f t="shared" si="1530"/>
        <v>0</v>
      </c>
      <c r="F1732" s="3">
        <f t="shared" si="1531"/>
        <v>0.50548950414023874</v>
      </c>
      <c r="G1732" s="8">
        <f>EFA!$AD$2</f>
        <v>1.1479621662027979</v>
      </c>
      <c r="H1732" s="24">
        <f>LGD!$D$9</f>
        <v>0.5</v>
      </c>
      <c r="I1732" s="10">
        <f t="shared" si="1532"/>
        <v>0</v>
      </c>
      <c r="J1732" s="41">
        <f t="shared" si="1533"/>
        <v>0.50450878239263264</v>
      </c>
      <c r="K1732" s="10">
        <f t="shared" si="1534"/>
        <v>0</v>
      </c>
      <c r="M1732" s="11">
        <v>84</v>
      </c>
      <c r="N1732" s="11">
        <v>1</v>
      </c>
      <c r="O1732" s="21">
        <f t="shared" si="1535"/>
        <v>0.125041534971747</v>
      </c>
      <c r="P1732" s="43">
        <f t="shared" si="1529"/>
        <v>1.7923478215626738E-2</v>
      </c>
      <c r="Q1732" s="11">
        <f t="shared" si="1536"/>
        <v>18</v>
      </c>
      <c r="R1732" s="43">
        <f t="shared" si="1537"/>
        <v>0.29278835602724046</v>
      </c>
      <c r="S1732" s="11">
        <f t="shared" si="1538"/>
        <v>66</v>
      </c>
    </row>
    <row r="1733" spans="2:19" x14ac:dyDescent="0.25">
      <c r="B1733" s="16">
        <v>6</v>
      </c>
      <c r="C1733" s="11" t="s">
        <v>19</v>
      </c>
      <c r="D1733" s="10"/>
      <c r="E1733" s="10">
        <f t="shared" si="1530"/>
        <v>0</v>
      </c>
      <c r="F1733" s="3">
        <f t="shared" si="1531"/>
        <v>0.50548950414023874</v>
      </c>
      <c r="G1733" s="8">
        <f>EFA!$AD$2</f>
        <v>1.1479621662027979</v>
      </c>
      <c r="H1733" s="24">
        <f>LGD!$D$10</f>
        <v>0.4</v>
      </c>
      <c r="I1733" s="10">
        <f t="shared" si="1532"/>
        <v>0</v>
      </c>
      <c r="J1733" s="41">
        <f t="shared" si="1533"/>
        <v>0.50450878239263264</v>
      </c>
      <c r="K1733" s="10">
        <f t="shared" si="1534"/>
        <v>0</v>
      </c>
      <c r="M1733" s="11">
        <v>84</v>
      </c>
      <c r="N1733" s="11">
        <v>1</v>
      </c>
      <c r="O1733" s="21">
        <f t="shared" si="1535"/>
        <v>0.125041534971747</v>
      </c>
      <c r="P1733" s="43">
        <f t="shared" si="1529"/>
        <v>1.7923478215626738E-2</v>
      </c>
      <c r="Q1733" s="11">
        <f t="shared" si="1536"/>
        <v>18</v>
      </c>
      <c r="R1733" s="43">
        <f t="shared" si="1537"/>
        <v>0.29278835602724046</v>
      </c>
      <c r="S1733" s="11">
        <f t="shared" si="1538"/>
        <v>66</v>
      </c>
    </row>
    <row r="1734" spans="2:19" x14ac:dyDescent="0.25">
      <c r="B1734" s="16">
        <v>6</v>
      </c>
      <c r="C1734" s="11" t="s">
        <v>20</v>
      </c>
      <c r="D1734" s="10"/>
      <c r="E1734" s="10">
        <f t="shared" si="1530"/>
        <v>0</v>
      </c>
      <c r="F1734" s="3">
        <f t="shared" si="1531"/>
        <v>0.50548950414023874</v>
      </c>
      <c r="G1734" s="8">
        <f>EFA!$AD$2</f>
        <v>1.1479621662027979</v>
      </c>
      <c r="H1734" s="24">
        <f>LGD!$D$11</f>
        <v>0.6</v>
      </c>
      <c r="I1734" s="10">
        <f t="shared" si="1532"/>
        <v>0</v>
      </c>
      <c r="J1734" s="41">
        <f t="shared" si="1533"/>
        <v>0.50450878239263264</v>
      </c>
      <c r="K1734" s="10">
        <f t="shared" si="1534"/>
        <v>0</v>
      </c>
      <c r="M1734" s="11">
        <v>84</v>
      </c>
      <c r="N1734" s="11">
        <v>1</v>
      </c>
      <c r="O1734" s="21">
        <f t="shared" si="1535"/>
        <v>0.125041534971747</v>
      </c>
      <c r="P1734" s="43">
        <f t="shared" si="1529"/>
        <v>1.7923478215626738E-2</v>
      </c>
      <c r="Q1734" s="11">
        <f t="shared" si="1536"/>
        <v>18</v>
      </c>
      <c r="R1734" s="43">
        <f t="shared" si="1537"/>
        <v>0.29278835602724046</v>
      </c>
      <c r="S1734" s="11">
        <f t="shared" si="1538"/>
        <v>66</v>
      </c>
    </row>
    <row r="1735" spans="2:19" x14ac:dyDescent="0.25">
      <c r="B1735" s="16"/>
      <c r="C1735" s="68"/>
      <c r="D1735" s="115"/>
      <c r="E1735" s="115"/>
      <c r="F1735" s="89"/>
      <c r="G1735" s="112"/>
      <c r="H1735" s="116"/>
      <c r="I1735" s="115"/>
      <c r="J1735" s="117"/>
      <c r="K1735" s="115"/>
    </row>
    <row r="1736" spans="2:19" x14ac:dyDescent="0.25">
      <c r="B1736" t="s">
        <v>68</v>
      </c>
      <c r="C1736" s="40" t="s">
        <v>9</v>
      </c>
      <c r="D1736" s="40">
        <v>7</v>
      </c>
      <c r="E1736" s="44" t="s">
        <v>26</v>
      </c>
      <c r="F1736" s="44" t="s">
        <v>39</v>
      </c>
      <c r="G1736" s="44" t="s">
        <v>27</v>
      </c>
      <c r="H1736" s="44" t="s">
        <v>28</v>
      </c>
      <c r="I1736" s="44" t="s">
        <v>29</v>
      </c>
      <c r="J1736" s="44" t="s">
        <v>30</v>
      </c>
      <c r="K1736" s="42" t="s">
        <v>31</v>
      </c>
      <c r="M1736" s="42" t="s">
        <v>32</v>
      </c>
      <c r="N1736" s="42" t="s">
        <v>33</v>
      </c>
      <c r="O1736" s="42" t="s">
        <v>34</v>
      </c>
      <c r="P1736" s="42" t="s">
        <v>35</v>
      </c>
      <c r="Q1736" s="42" t="s">
        <v>36</v>
      </c>
      <c r="R1736" s="42" t="s">
        <v>37</v>
      </c>
      <c r="S1736" s="42" t="s">
        <v>38</v>
      </c>
    </row>
    <row r="1737" spans="2:19" x14ac:dyDescent="0.25">
      <c r="B1737" s="16">
        <v>7</v>
      </c>
      <c r="C1737" s="11" t="s">
        <v>12</v>
      </c>
      <c r="D1737" s="10"/>
      <c r="E1737" s="10">
        <f>D1671*R1737</f>
        <v>0</v>
      </c>
      <c r="F1737" s="3">
        <f>$J$5-$I$5</f>
        <v>4.0244267863253524E-2</v>
      </c>
      <c r="G1737" s="8">
        <f>EFA!$AD$2</f>
        <v>1.1479621662027979</v>
      </c>
      <c r="H1737" s="24">
        <f>LGD!$D$3</f>
        <v>0</v>
      </c>
      <c r="I1737" s="10">
        <f>E1737*F1737*G1737*H1737</f>
        <v>0</v>
      </c>
      <c r="J1737" s="41">
        <f>1/((1+($O$16/12))^(M1737-Q1737))</f>
        <v>0.44549708185590559</v>
      </c>
      <c r="K1737" s="10">
        <f>I1737*J1737</f>
        <v>0</v>
      </c>
      <c r="M1737" s="11">
        <v>84</v>
      </c>
      <c r="N1737" s="11">
        <v>1</v>
      </c>
      <c r="O1737" s="21">
        <f>$O$16</f>
        <v>0.125041534971747</v>
      </c>
      <c r="P1737" s="43">
        <f t="shared" ref="P1737:P1745" si="1539">PMT(O1737/12,M1737,-N1737,0,0)</f>
        <v>1.7923478215626738E-2</v>
      </c>
      <c r="Q1737" s="11">
        <f>M1737-S1737</f>
        <v>6</v>
      </c>
      <c r="R1737" s="43">
        <f>PV(O1737/12,Q1737,-P1737,0,0)</f>
        <v>0.10372528518367363</v>
      </c>
      <c r="S1737" s="11">
        <v>78</v>
      </c>
    </row>
    <row r="1738" spans="2:19" x14ac:dyDescent="0.25">
      <c r="B1738" s="16">
        <v>7</v>
      </c>
      <c r="C1738" s="11" t="s">
        <v>13</v>
      </c>
      <c r="D1738" s="10"/>
      <c r="E1738" s="10">
        <f t="shared" ref="E1738:E1745" si="1540">D1672*R1738</f>
        <v>0</v>
      </c>
      <c r="F1738" s="3">
        <f t="shared" ref="F1738:F1745" si="1541">$J$5-$I$5</f>
        <v>4.0244267863253524E-2</v>
      </c>
      <c r="G1738" s="8">
        <f>EFA!$AD$2</f>
        <v>1.1479621662027979</v>
      </c>
      <c r="H1738" s="24">
        <f>LGD!$D$4</f>
        <v>0.6</v>
      </c>
      <c r="I1738" s="10">
        <f t="shared" ref="I1738:I1745" si="1542">E1738*F1738*G1738*H1738</f>
        <v>0</v>
      </c>
      <c r="J1738" s="41">
        <f t="shared" ref="J1738:J1745" si="1543">1/((1+($O$16/12))^(M1738-Q1738))</f>
        <v>0.44549708185590559</v>
      </c>
      <c r="K1738" s="10">
        <f t="shared" ref="K1738:K1745" si="1544">I1738*J1738</f>
        <v>0</v>
      </c>
      <c r="M1738" s="11">
        <v>84</v>
      </c>
      <c r="N1738" s="11">
        <v>1</v>
      </c>
      <c r="O1738" s="21">
        <f t="shared" ref="O1738:O1745" si="1545">$O$16</f>
        <v>0.125041534971747</v>
      </c>
      <c r="P1738" s="43">
        <f t="shared" si="1539"/>
        <v>1.7923478215626738E-2</v>
      </c>
      <c r="Q1738" s="11">
        <f t="shared" ref="Q1738:Q1745" si="1546">M1738-S1738</f>
        <v>6</v>
      </c>
      <c r="R1738" s="43">
        <f t="shared" ref="R1738:R1745" si="1547">PV(O1738/12,Q1738,-P1738,0,0)</f>
        <v>0.10372528518367363</v>
      </c>
      <c r="S1738" s="11">
        <v>78</v>
      </c>
    </row>
    <row r="1739" spans="2:19" x14ac:dyDescent="0.25">
      <c r="B1739" s="16">
        <v>7</v>
      </c>
      <c r="C1739" s="11" t="s">
        <v>14</v>
      </c>
      <c r="D1739" s="10"/>
      <c r="E1739" s="10">
        <f t="shared" si="1540"/>
        <v>0</v>
      </c>
      <c r="F1739" s="3">
        <f t="shared" si="1541"/>
        <v>4.0244267863253524E-2</v>
      </c>
      <c r="G1739" s="8">
        <f>EFA!$AD$2</f>
        <v>1.1479621662027979</v>
      </c>
      <c r="H1739" s="24">
        <f>LGD!$D$5</f>
        <v>0.10763423667737435</v>
      </c>
      <c r="I1739" s="10">
        <f t="shared" si="1542"/>
        <v>0</v>
      </c>
      <c r="J1739" s="41">
        <f t="shared" si="1543"/>
        <v>0.44549708185590559</v>
      </c>
      <c r="K1739" s="10">
        <f t="shared" si="1544"/>
        <v>0</v>
      </c>
      <c r="M1739" s="11">
        <v>84</v>
      </c>
      <c r="N1739" s="11">
        <v>1</v>
      </c>
      <c r="O1739" s="21">
        <f t="shared" si="1545"/>
        <v>0.125041534971747</v>
      </c>
      <c r="P1739" s="43">
        <f t="shared" si="1539"/>
        <v>1.7923478215626738E-2</v>
      </c>
      <c r="Q1739" s="11">
        <f t="shared" si="1546"/>
        <v>6</v>
      </c>
      <c r="R1739" s="43">
        <f t="shared" si="1547"/>
        <v>0.10372528518367363</v>
      </c>
      <c r="S1739" s="11">
        <v>78</v>
      </c>
    </row>
    <row r="1740" spans="2:19" x14ac:dyDescent="0.25">
      <c r="B1740" s="16">
        <v>7</v>
      </c>
      <c r="C1740" s="11" t="s">
        <v>15</v>
      </c>
      <c r="D1740" s="10"/>
      <c r="E1740" s="10" t="e">
        <f t="shared" si="1540"/>
        <v>#N/A</v>
      </c>
      <c r="F1740" s="3">
        <f t="shared" si="1541"/>
        <v>4.0244267863253524E-2</v>
      </c>
      <c r="G1740" s="8">
        <f>EFA!$AD$2</f>
        <v>1.1479621662027979</v>
      </c>
      <c r="H1740" s="24">
        <f>LGD!$D$6</f>
        <v>0.31756987991080204</v>
      </c>
      <c r="I1740" s="10" t="e">
        <f t="shared" si="1542"/>
        <v>#N/A</v>
      </c>
      <c r="J1740" s="41">
        <f t="shared" si="1543"/>
        <v>0.44549708185590559</v>
      </c>
      <c r="K1740" s="10" t="e">
        <f t="shared" si="1544"/>
        <v>#N/A</v>
      </c>
      <c r="M1740" s="11">
        <v>84</v>
      </c>
      <c r="N1740" s="11">
        <v>1</v>
      </c>
      <c r="O1740" s="21">
        <f t="shared" si="1545"/>
        <v>0.125041534971747</v>
      </c>
      <c r="P1740" s="43">
        <f t="shared" si="1539"/>
        <v>1.7923478215626738E-2</v>
      </c>
      <c r="Q1740" s="11">
        <f t="shared" si="1546"/>
        <v>6</v>
      </c>
      <c r="R1740" s="43">
        <f t="shared" si="1547"/>
        <v>0.10372528518367363</v>
      </c>
      <c r="S1740" s="11">
        <v>78</v>
      </c>
    </row>
    <row r="1741" spans="2:19" x14ac:dyDescent="0.25">
      <c r="B1741" s="16">
        <v>7</v>
      </c>
      <c r="C1741" s="11" t="s">
        <v>16</v>
      </c>
      <c r="D1741" s="10"/>
      <c r="E1741" s="10">
        <f t="shared" si="1540"/>
        <v>0</v>
      </c>
      <c r="F1741" s="3">
        <f t="shared" si="1541"/>
        <v>4.0244267863253524E-2</v>
      </c>
      <c r="G1741" s="8">
        <f>EFA!$AD$2</f>
        <v>1.1479621662027979</v>
      </c>
      <c r="H1741" s="24">
        <f>LGD!$D$7</f>
        <v>0.35327139683478781</v>
      </c>
      <c r="I1741" s="10">
        <f t="shared" si="1542"/>
        <v>0</v>
      </c>
      <c r="J1741" s="41">
        <f t="shared" si="1543"/>
        <v>0.44549708185590559</v>
      </c>
      <c r="K1741" s="10">
        <f t="shared" si="1544"/>
        <v>0</v>
      </c>
      <c r="M1741" s="11">
        <v>84</v>
      </c>
      <c r="N1741" s="11">
        <v>1</v>
      </c>
      <c r="O1741" s="21">
        <f t="shared" si="1545"/>
        <v>0.125041534971747</v>
      </c>
      <c r="P1741" s="43">
        <f t="shared" si="1539"/>
        <v>1.7923478215626738E-2</v>
      </c>
      <c r="Q1741" s="11">
        <f t="shared" si="1546"/>
        <v>6</v>
      </c>
      <c r="R1741" s="43">
        <f t="shared" si="1547"/>
        <v>0.10372528518367363</v>
      </c>
      <c r="S1741" s="11">
        <v>78</v>
      </c>
    </row>
    <row r="1742" spans="2:19" x14ac:dyDescent="0.25">
      <c r="B1742" s="16">
        <v>7</v>
      </c>
      <c r="C1742" s="11" t="s">
        <v>17</v>
      </c>
      <c r="D1742" s="10"/>
      <c r="E1742" s="10">
        <f t="shared" si="1540"/>
        <v>0</v>
      </c>
      <c r="F1742" s="3">
        <f t="shared" si="1541"/>
        <v>4.0244267863253524E-2</v>
      </c>
      <c r="G1742" s="8">
        <f>EFA!$AD$2</f>
        <v>1.1479621662027979</v>
      </c>
      <c r="H1742" s="24">
        <f>LGD!$D$8</f>
        <v>4.6364209605119888E-2</v>
      </c>
      <c r="I1742" s="10">
        <f t="shared" si="1542"/>
        <v>0</v>
      </c>
      <c r="J1742" s="41">
        <f t="shared" si="1543"/>
        <v>0.44549708185590559</v>
      </c>
      <c r="K1742" s="10">
        <f t="shared" si="1544"/>
        <v>0</v>
      </c>
      <c r="M1742" s="11">
        <v>84</v>
      </c>
      <c r="N1742" s="11">
        <v>1</v>
      </c>
      <c r="O1742" s="21">
        <f t="shared" si="1545"/>
        <v>0.125041534971747</v>
      </c>
      <c r="P1742" s="43">
        <f t="shared" si="1539"/>
        <v>1.7923478215626738E-2</v>
      </c>
      <c r="Q1742" s="11">
        <f t="shared" si="1546"/>
        <v>6</v>
      </c>
      <c r="R1742" s="43">
        <f t="shared" si="1547"/>
        <v>0.10372528518367363</v>
      </c>
      <c r="S1742" s="11">
        <v>78</v>
      </c>
    </row>
    <row r="1743" spans="2:19" x14ac:dyDescent="0.25">
      <c r="B1743" s="16">
        <v>7</v>
      </c>
      <c r="C1743" s="11" t="s">
        <v>18</v>
      </c>
      <c r="D1743" s="10"/>
      <c r="E1743" s="10">
        <f t="shared" si="1540"/>
        <v>0</v>
      </c>
      <c r="F1743" s="3">
        <f t="shared" si="1541"/>
        <v>4.0244267863253524E-2</v>
      </c>
      <c r="G1743" s="8">
        <f>EFA!$AD$2</f>
        <v>1.1479621662027979</v>
      </c>
      <c r="H1743" s="24">
        <f>LGD!$D$9</f>
        <v>0.5</v>
      </c>
      <c r="I1743" s="10">
        <f t="shared" si="1542"/>
        <v>0</v>
      </c>
      <c r="J1743" s="41">
        <f t="shared" si="1543"/>
        <v>0.44549708185590559</v>
      </c>
      <c r="K1743" s="10">
        <f t="shared" si="1544"/>
        <v>0</v>
      </c>
      <c r="M1743" s="11">
        <v>84</v>
      </c>
      <c r="N1743" s="11">
        <v>1</v>
      </c>
      <c r="O1743" s="21">
        <f t="shared" si="1545"/>
        <v>0.125041534971747</v>
      </c>
      <c r="P1743" s="43">
        <f t="shared" si="1539"/>
        <v>1.7923478215626738E-2</v>
      </c>
      <c r="Q1743" s="11">
        <f t="shared" si="1546"/>
        <v>6</v>
      </c>
      <c r="R1743" s="43">
        <f t="shared" si="1547"/>
        <v>0.10372528518367363</v>
      </c>
      <c r="S1743" s="11">
        <v>78</v>
      </c>
    </row>
    <row r="1744" spans="2:19" x14ac:dyDescent="0.25">
      <c r="B1744" s="16">
        <v>7</v>
      </c>
      <c r="C1744" s="11" t="s">
        <v>19</v>
      </c>
      <c r="D1744" s="10"/>
      <c r="E1744" s="10">
        <f t="shared" si="1540"/>
        <v>0</v>
      </c>
      <c r="F1744" s="3">
        <f t="shared" si="1541"/>
        <v>4.0244267863253524E-2</v>
      </c>
      <c r="G1744" s="8">
        <f>EFA!$AD$2</f>
        <v>1.1479621662027979</v>
      </c>
      <c r="H1744" s="24">
        <f>LGD!$D$10</f>
        <v>0.4</v>
      </c>
      <c r="I1744" s="10">
        <f t="shared" si="1542"/>
        <v>0</v>
      </c>
      <c r="J1744" s="41">
        <f t="shared" si="1543"/>
        <v>0.44549708185590559</v>
      </c>
      <c r="K1744" s="10">
        <f t="shared" si="1544"/>
        <v>0</v>
      </c>
      <c r="M1744" s="11">
        <v>84</v>
      </c>
      <c r="N1744" s="11">
        <v>1</v>
      </c>
      <c r="O1744" s="21">
        <f t="shared" si="1545"/>
        <v>0.125041534971747</v>
      </c>
      <c r="P1744" s="43">
        <f t="shared" si="1539"/>
        <v>1.7923478215626738E-2</v>
      </c>
      <c r="Q1744" s="11">
        <f t="shared" si="1546"/>
        <v>6</v>
      </c>
      <c r="R1744" s="43">
        <f t="shared" si="1547"/>
        <v>0.10372528518367363</v>
      </c>
      <c r="S1744" s="11">
        <v>78</v>
      </c>
    </row>
    <row r="1745" spans="2:19" x14ac:dyDescent="0.25">
      <c r="B1745" s="16">
        <v>7</v>
      </c>
      <c r="C1745" s="11" t="s">
        <v>20</v>
      </c>
      <c r="D1745" s="10"/>
      <c r="E1745" s="10">
        <f t="shared" si="1540"/>
        <v>0</v>
      </c>
      <c r="F1745" s="3">
        <f t="shared" si="1541"/>
        <v>4.0244267863253524E-2</v>
      </c>
      <c r="G1745" s="8">
        <f>EFA!$AD$2</f>
        <v>1.1479621662027979</v>
      </c>
      <c r="H1745" s="24">
        <f>LGD!$D$11</f>
        <v>0.6</v>
      </c>
      <c r="I1745" s="10">
        <f t="shared" si="1542"/>
        <v>0</v>
      </c>
      <c r="J1745" s="41">
        <f t="shared" si="1543"/>
        <v>0.44549708185590559</v>
      </c>
      <c r="K1745" s="10">
        <f t="shared" si="1544"/>
        <v>0</v>
      </c>
      <c r="M1745" s="11">
        <v>84</v>
      </c>
      <c r="N1745" s="11">
        <v>1</v>
      </c>
      <c r="O1745" s="21">
        <f t="shared" si="1545"/>
        <v>0.125041534971747</v>
      </c>
      <c r="P1745" s="43">
        <f t="shared" si="1539"/>
        <v>1.7923478215626738E-2</v>
      </c>
      <c r="Q1745" s="11">
        <f t="shared" si="1546"/>
        <v>6</v>
      </c>
      <c r="R1745" s="43">
        <f t="shared" si="1547"/>
        <v>0.10372528518367363</v>
      </c>
      <c r="S1745" s="11">
        <v>78</v>
      </c>
    </row>
    <row r="1746" spans="2:19" x14ac:dyDescent="0.25">
      <c r="B1746" s="16"/>
      <c r="C1746" s="68"/>
      <c r="D1746" s="115"/>
      <c r="E1746" s="115"/>
      <c r="F1746" s="89"/>
      <c r="G1746" s="112"/>
      <c r="H1746" s="116"/>
      <c r="I1746" s="115"/>
      <c r="J1746" s="117"/>
      <c r="K1746" s="115"/>
    </row>
    <row r="1747" spans="2:19" x14ac:dyDescent="0.25">
      <c r="B1747" t="s">
        <v>68</v>
      </c>
      <c r="C1747" s="40" t="s">
        <v>9</v>
      </c>
      <c r="D1747" s="40">
        <v>8</v>
      </c>
      <c r="E1747" s="44" t="s">
        <v>26</v>
      </c>
      <c r="F1747" s="44" t="s">
        <v>39</v>
      </c>
      <c r="G1747" s="44" t="s">
        <v>27</v>
      </c>
      <c r="H1747" s="44" t="s">
        <v>28</v>
      </c>
      <c r="I1747" s="44" t="s">
        <v>29</v>
      </c>
      <c r="J1747" s="44" t="s">
        <v>30</v>
      </c>
      <c r="K1747" s="42" t="s">
        <v>31</v>
      </c>
      <c r="M1747" s="42" t="s">
        <v>32</v>
      </c>
      <c r="N1747" s="42" t="s">
        <v>33</v>
      </c>
      <c r="O1747" s="42" t="s">
        <v>34</v>
      </c>
      <c r="P1747" s="42" t="s">
        <v>35</v>
      </c>
      <c r="Q1747" s="42" t="s">
        <v>36</v>
      </c>
      <c r="R1747" s="42" t="s">
        <v>37</v>
      </c>
      <c r="S1747" s="42" t="s">
        <v>38</v>
      </c>
    </row>
    <row r="1748" spans="2:19" x14ac:dyDescent="0.25">
      <c r="B1748" s="16">
        <v>1</v>
      </c>
      <c r="C1748" s="11" t="s">
        <v>12</v>
      </c>
      <c r="D1748" s="81">
        <f>'61-90 days'!C12</f>
        <v>0</v>
      </c>
      <c r="E1748" s="10">
        <f>D1748*R1748</f>
        <v>0</v>
      </c>
      <c r="F1748" s="3">
        <f>$D$5</f>
        <v>0.27333333333333332</v>
      </c>
      <c r="G1748" s="8">
        <f>EFA!$AD$2</f>
        <v>1.1479621662027979</v>
      </c>
      <c r="H1748" s="24">
        <f>LGD!$D$3</f>
        <v>0</v>
      </c>
      <c r="I1748" s="10">
        <f>E1748*F1748*G1748*H1748</f>
        <v>0</v>
      </c>
      <c r="J1748" s="41">
        <f>1/((1+($O$16/12))^(M1748-Q1748))</f>
        <v>0.93969748915028861</v>
      </c>
      <c r="K1748" s="10">
        <f>I1748*J1748</f>
        <v>0</v>
      </c>
      <c r="M1748" s="11">
        <v>96</v>
      </c>
      <c r="N1748" s="11">
        <v>1</v>
      </c>
      <c r="O1748" s="21">
        <f>$O$16</f>
        <v>0.125041534971747</v>
      </c>
      <c r="P1748" s="43">
        <f t="shared" ref="P1748:P1756" si="1548">PMT(O1748/12,M1748,-N1748,0,0)</f>
        <v>1.6531111519497883E-2</v>
      </c>
      <c r="Q1748" s="11">
        <f>M1748-S1748</f>
        <v>90</v>
      </c>
      <c r="R1748" s="43">
        <f>PV(O1748/12,Q1748,-P1748,0,0)</f>
        <v>0.96236556526512285</v>
      </c>
      <c r="S1748" s="11">
        <v>6</v>
      </c>
    </row>
    <row r="1749" spans="2:19" x14ac:dyDescent="0.25">
      <c r="B1749" s="16">
        <v>1</v>
      </c>
      <c r="C1749" s="11" t="s">
        <v>13</v>
      </c>
      <c r="D1749" s="81">
        <f>'61-90 days'!D12</f>
        <v>0</v>
      </c>
      <c r="E1749" s="10">
        <f t="shared" ref="E1749:E1756" si="1549">D1749*R1749</f>
        <v>0</v>
      </c>
      <c r="F1749" s="3">
        <f t="shared" ref="F1749:F1756" si="1550">$D$5</f>
        <v>0.27333333333333332</v>
      </c>
      <c r="G1749" s="8">
        <f>EFA!$AD$2</f>
        <v>1.1479621662027979</v>
      </c>
      <c r="H1749" s="24">
        <f>LGD!$D$4</f>
        <v>0.6</v>
      </c>
      <c r="I1749" s="10">
        <f t="shared" ref="I1749:I1756" si="1551">E1749*F1749*G1749*H1749</f>
        <v>0</v>
      </c>
      <c r="J1749" s="41">
        <f t="shared" ref="J1749:J1756" si="1552">1/((1+($O$16/12))^(M1749-Q1749))</f>
        <v>0.93969748915028861</v>
      </c>
      <c r="K1749" s="10">
        <f t="shared" ref="K1749:K1756" si="1553">I1749*J1749</f>
        <v>0</v>
      </c>
      <c r="M1749" s="11">
        <v>96</v>
      </c>
      <c r="N1749" s="11">
        <v>1</v>
      </c>
      <c r="O1749" s="21">
        <f t="shared" ref="O1749:O1756" si="1554">$O$16</f>
        <v>0.125041534971747</v>
      </c>
      <c r="P1749" s="43">
        <f t="shared" si="1548"/>
        <v>1.6531111519497883E-2</v>
      </c>
      <c r="Q1749" s="11">
        <f t="shared" ref="Q1749:Q1756" si="1555">M1749-S1749</f>
        <v>90</v>
      </c>
      <c r="R1749" s="43">
        <f t="shared" ref="R1749:R1756" si="1556">PV(O1749/12,Q1749,-P1749,0,0)</f>
        <v>0.96236556526512285</v>
      </c>
      <c r="S1749" s="11">
        <v>6</v>
      </c>
    </row>
    <row r="1750" spans="2:19" x14ac:dyDescent="0.25">
      <c r="B1750" s="16">
        <v>1</v>
      </c>
      <c r="C1750" s="11" t="s">
        <v>14</v>
      </c>
      <c r="D1750" s="81">
        <f>'61-90 days'!E12</f>
        <v>0</v>
      </c>
      <c r="E1750" s="10">
        <f t="shared" si="1549"/>
        <v>0</v>
      </c>
      <c r="F1750" s="3">
        <f t="shared" si="1550"/>
        <v>0.27333333333333332</v>
      </c>
      <c r="G1750" s="8">
        <f>EFA!$AD$2</f>
        <v>1.1479621662027979</v>
      </c>
      <c r="H1750" s="24">
        <f>LGD!$D$5</f>
        <v>0.10763423667737435</v>
      </c>
      <c r="I1750" s="10">
        <f t="shared" si="1551"/>
        <v>0</v>
      </c>
      <c r="J1750" s="41">
        <f t="shared" si="1552"/>
        <v>0.93969748915028861</v>
      </c>
      <c r="K1750" s="10">
        <f t="shared" si="1553"/>
        <v>0</v>
      </c>
      <c r="M1750" s="11">
        <v>96</v>
      </c>
      <c r="N1750" s="11">
        <v>1</v>
      </c>
      <c r="O1750" s="21">
        <f t="shared" si="1554"/>
        <v>0.125041534971747</v>
      </c>
      <c r="P1750" s="43">
        <f t="shared" si="1548"/>
        <v>1.6531111519497883E-2</v>
      </c>
      <c r="Q1750" s="11">
        <f t="shared" si="1555"/>
        <v>90</v>
      </c>
      <c r="R1750" s="43">
        <f t="shared" si="1556"/>
        <v>0.96236556526512285</v>
      </c>
      <c r="S1750" s="11">
        <v>6</v>
      </c>
    </row>
    <row r="1751" spans="2:19" x14ac:dyDescent="0.25">
      <c r="B1751" s="16">
        <v>1</v>
      </c>
      <c r="C1751" s="11" t="s">
        <v>15</v>
      </c>
      <c r="D1751" s="81" t="e">
        <f>'61-90 days'!F12</f>
        <v>#N/A</v>
      </c>
      <c r="E1751" s="10" t="e">
        <f t="shared" si="1549"/>
        <v>#N/A</v>
      </c>
      <c r="F1751" s="3">
        <f t="shared" si="1550"/>
        <v>0.27333333333333332</v>
      </c>
      <c r="G1751" s="8">
        <f>EFA!$AD$2</f>
        <v>1.1479621662027979</v>
      </c>
      <c r="H1751" s="24">
        <f>LGD!$D$6</f>
        <v>0.31756987991080204</v>
      </c>
      <c r="I1751" s="10" t="e">
        <f t="shared" si="1551"/>
        <v>#N/A</v>
      </c>
      <c r="J1751" s="41">
        <f t="shared" si="1552"/>
        <v>0.93969748915028861</v>
      </c>
      <c r="K1751" s="10" t="e">
        <f t="shared" si="1553"/>
        <v>#N/A</v>
      </c>
      <c r="M1751" s="11">
        <v>96</v>
      </c>
      <c r="N1751" s="11">
        <v>1</v>
      </c>
      <c r="O1751" s="21">
        <f t="shared" si="1554"/>
        <v>0.125041534971747</v>
      </c>
      <c r="P1751" s="43">
        <f t="shared" si="1548"/>
        <v>1.6531111519497883E-2</v>
      </c>
      <c r="Q1751" s="11">
        <f t="shared" si="1555"/>
        <v>90</v>
      </c>
      <c r="R1751" s="43">
        <f t="shared" si="1556"/>
        <v>0.96236556526512285</v>
      </c>
      <c r="S1751" s="11">
        <v>6</v>
      </c>
    </row>
    <row r="1752" spans="2:19" x14ac:dyDescent="0.25">
      <c r="B1752" s="16">
        <v>1</v>
      </c>
      <c r="C1752" s="11" t="s">
        <v>16</v>
      </c>
      <c r="D1752" s="81">
        <f>'61-90 days'!G12</f>
        <v>0</v>
      </c>
      <c r="E1752" s="10">
        <f t="shared" si="1549"/>
        <v>0</v>
      </c>
      <c r="F1752" s="3">
        <f t="shared" si="1550"/>
        <v>0.27333333333333332</v>
      </c>
      <c r="G1752" s="8">
        <f>EFA!$AD$2</f>
        <v>1.1479621662027979</v>
      </c>
      <c r="H1752" s="24">
        <f>LGD!$D$7</f>
        <v>0.35327139683478781</v>
      </c>
      <c r="I1752" s="10">
        <f t="shared" si="1551"/>
        <v>0</v>
      </c>
      <c r="J1752" s="41">
        <f t="shared" si="1552"/>
        <v>0.93969748915028861</v>
      </c>
      <c r="K1752" s="10">
        <f t="shared" si="1553"/>
        <v>0</v>
      </c>
      <c r="M1752" s="11">
        <v>96</v>
      </c>
      <c r="N1752" s="11">
        <v>1</v>
      </c>
      <c r="O1752" s="21">
        <f t="shared" si="1554"/>
        <v>0.125041534971747</v>
      </c>
      <c r="P1752" s="43">
        <f t="shared" si="1548"/>
        <v>1.6531111519497883E-2</v>
      </c>
      <c r="Q1752" s="11">
        <f t="shared" si="1555"/>
        <v>90</v>
      </c>
      <c r="R1752" s="43">
        <f t="shared" si="1556"/>
        <v>0.96236556526512285</v>
      </c>
      <c r="S1752" s="11">
        <v>6</v>
      </c>
    </row>
    <row r="1753" spans="2:19" x14ac:dyDescent="0.25">
      <c r="B1753" s="16">
        <v>1</v>
      </c>
      <c r="C1753" s="11" t="s">
        <v>17</v>
      </c>
      <c r="D1753" s="81">
        <f>'61-90 days'!H12</f>
        <v>0</v>
      </c>
      <c r="E1753" s="10">
        <f t="shared" si="1549"/>
        <v>0</v>
      </c>
      <c r="F1753" s="3">
        <f t="shared" si="1550"/>
        <v>0.27333333333333332</v>
      </c>
      <c r="G1753" s="8">
        <f>EFA!$AD$2</f>
        <v>1.1479621662027979</v>
      </c>
      <c r="H1753" s="24">
        <f>LGD!$D$8</f>
        <v>4.6364209605119888E-2</v>
      </c>
      <c r="I1753" s="10">
        <f t="shared" si="1551"/>
        <v>0</v>
      </c>
      <c r="J1753" s="41">
        <f t="shared" si="1552"/>
        <v>0.93969748915028861</v>
      </c>
      <c r="K1753" s="10">
        <f t="shared" si="1553"/>
        <v>0</v>
      </c>
      <c r="M1753" s="11">
        <v>96</v>
      </c>
      <c r="N1753" s="11">
        <v>1</v>
      </c>
      <c r="O1753" s="21">
        <f t="shared" si="1554"/>
        <v>0.125041534971747</v>
      </c>
      <c r="P1753" s="43">
        <f t="shared" si="1548"/>
        <v>1.6531111519497883E-2</v>
      </c>
      <c r="Q1753" s="11">
        <f t="shared" si="1555"/>
        <v>90</v>
      </c>
      <c r="R1753" s="43">
        <f t="shared" si="1556"/>
        <v>0.96236556526512285</v>
      </c>
      <c r="S1753" s="11">
        <v>6</v>
      </c>
    </row>
    <row r="1754" spans="2:19" x14ac:dyDescent="0.25">
      <c r="B1754" s="16">
        <v>1</v>
      </c>
      <c r="C1754" s="11" t="s">
        <v>18</v>
      </c>
      <c r="D1754" s="81">
        <f>'61-90 days'!I12</f>
        <v>0</v>
      </c>
      <c r="E1754" s="10">
        <f t="shared" si="1549"/>
        <v>0</v>
      </c>
      <c r="F1754" s="3">
        <f t="shared" si="1550"/>
        <v>0.27333333333333332</v>
      </c>
      <c r="G1754" s="8">
        <f>EFA!$AD$2</f>
        <v>1.1479621662027979</v>
      </c>
      <c r="H1754" s="24">
        <f>LGD!$D$9</f>
        <v>0.5</v>
      </c>
      <c r="I1754" s="10">
        <f t="shared" si="1551"/>
        <v>0</v>
      </c>
      <c r="J1754" s="41">
        <f t="shared" si="1552"/>
        <v>0.93969748915028861</v>
      </c>
      <c r="K1754" s="10">
        <f t="shared" si="1553"/>
        <v>0</v>
      </c>
      <c r="M1754" s="11">
        <v>96</v>
      </c>
      <c r="N1754" s="11">
        <v>1</v>
      </c>
      <c r="O1754" s="21">
        <f t="shared" si="1554"/>
        <v>0.125041534971747</v>
      </c>
      <c r="P1754" s="43">
        <f t="shared" si="1548"/>
        <v>1.6531111519497883E-2</v>
      </c>
      <c r="Q1754" s="11">
        <f t="shared" si="1555"/>
        <v>90</v>
      </c>
      <c r="R1754" s="43">
        <f t="shared" si="1556"/>
        <v>0.96236556526512285</v>
      </c>
      <c r="S1754" s="11">
        <v>6</v>
      </c>
    </row>
    <row r="1755" spans="2:19" x14ac:dyDescent="0.25">
      <c r="B1755" s="16">
        <v>1</v>
      </c>
      <c r="C1755" s="11" t="s">
        <v>19</v>
      </c>
      <c r="D1755" s="81">
        <f>'61-90 days'!J12</f>
        <v>0</v>
      </c>
      <c r="E1755" s="10">
        <f t="shared" si="1549"/>
        <v>0</v>
      </c>
      <c r="F1755" s="3">
        <f t="shared" si="1550"/>
        <v>0.27333333333333332</v>
      </c>
      <c r="G1755" s="8">
        <f>EFA!$AD$2</f>
        <v>1.1479621662027979</v>
      </c>
      <c r="H1755" s="24">
        <f>LGD!$D$10</f>
        <v>0.4</v>
      </c>
      <c r="I1755" s="10">
        <f t="shared" si="1551"/>
        <v>0</v>
      </c>
      <c r="J1755" s="41">
        <f t="shared" si="1552"/>
        <v>0.93969748915028861</v>
      </c>
      <c r="K1755" s="10">
        <f t="shared" si="1553"/>
        <v>0</v>
      </c>
      <c r="M1755" s="11">
        <v>96</v>
      </c>
      <c r="N1755" s="11">
        <v>1</v>
      </c>
      <c r="O1755" s="21">
        <f t="shared" si="1554"/>
        <v>0.125041534971747</v>
      </c>
      <c r="P1755" s="43">
        <f t="shared" si="1548"/>
        <v>1.6531111519497883E-2</v>
      </c>
      <c r="Q1755" s="11">
        <f t="shared" si="1555"/>
        <v>90</v>
      </c>
      <c r="R1755" s="43">
        <f t="shared" si="1556"/>
        <v>0.96236556526512285</v>
      </c>
      <c r="S1755" s="11">
        <v>6</v>
      </c>
    </row>
    <row r="1756" spans="2:19" x14ac:dyDescent="0.25">
      <c r="B1756" s="16">
        <v>1</v>
      </c>
      <c r="C1756" s="11" t="s">
        <v>20</v>
      </c>
      <c r="D1756" s="81">
        <f>'61-90 days'!K12</f>
        <v>0</v>
      </c>
      <c r="E1756" s="10">
        <f t="shared" si="1549"/>
        <v>0</v>
      </c>
      <c r="F1756" s="3">
        <f t="shared" si="1550"/>
        <v>0.27333333333333332</v>
      </c>
      <c r="G1756" s="8">
        <f>EFA!$AD$2</f>
        <v>1.1479621662027979</v>
      </c>
      <c r="H1756" s="24">
        <f>LGD!$D$11</f>
        <v>0.6</v>
      </c>
      <c r="I1756" s="10">
        <f t="shared" si="1551"/>
        <v>0</v>
      </c>
      <c r="J1756" s="41">
        <f t="shared" si="1552"/>
        <v>0.93969748915028861</v>
      </c>
      <c r="K1756" s="10">
        <f t="shared" si="1553"/>
        <v>0</v>
      </c>
      <c r="M1756" s="11">
        <v>96</v>
      </c>
      <c r="N1756" s="11">
        <v>1</v>
      </c>
      <c r="O1756" s="21">
        <f t="shared" si="1554"/>
        <v>0.125041534971747</v>
      </c>
      <c r="P1756" s="43">
        <f t="shared" si="1548"/>
        <v>1.6531111519497883E-2</v>
      </c>
      <c r="Q1756" s="11">
        <f t="shared" si="1555"/>
        <v>90</v>
      </c>
      <c r="R1756" s="43">
        <f t="shared" si="1556"/>
        <v>0.96236556526512285</v>
      </c>
      <c r="S1756" s="11">
        <v>6</v>
      </c>
    </row>
    <row r="1757" spans="2:19" x14ac:dyDescent="0.25">
      <c r="B1757" s="16"/>
      <c r="C1757" s="83"/>
      <c r="D1757" s="84"/>
      <c r="E1757" s="84"/>
      <c r="F1757" s="85"/>
      <c r="G1757" s="86"/>
      <c r="H1757" s="87"/>
      <c r="I1757" s="84"/>
      <c r="J1757" s="88"/>
      <c r="K1757" s="84"/>
      <c r="M1757" s="68"/>
      <c r="N1757" s="68"/>
      <c r="O1757" s="89"/>
      <c r="P1757" s="90"/>
      <c r="Q1757" s="68"/>
      <c r="R1757" s="90"/>
      <c r="S1757" s="68"/>
    </row>
    <row r="1758" spans="2:19" x14ac:dyDescent="0.25">
      <c r="B1758" t="s">
        <v>68</v>
      </c>
      <c r="C1758" s="40" t="s">
        <v>9</v>
      </c>
      <c r="D1758" s="40">
        <v>8</v>
      </c>
      <c r="E1758" s="44" t="s">
        <v>26</v>
      </c>
      <c r="F1758" s="44" t="s">
        <v>39</v>
      </c>
      <c r="G1758" s="44" t="s">
        <v>27</v>
      </c>
      <c r="H1758" s="44" t="s">
        <v>28</v>
      </c>
      <c r="I1758" s="44" t="s">
        <v>29</v>
      </c>
      <c r="J1758" s="44" t="s">
        <v>30</v>
      </c>
      <c r="K1758" s="42" t="s">
        <v>31</v>
      </c>
      <c r="M1758" s="42" t="s">
        <v>32</v>
      </c>
      <c r="N1758" s="42" t="s">
        <v>33</v>
      </c>
      <c r="O1758" s="42" t="s">
        <v>34</v>
      </c>
      <c r="P1758" s="42" t="s">
        <v>35</v>
      </c>
      <c r="Q1758" s="42" t="s">
        <v>36</v>
      </c>
      <c r="R1758" s="42" t="s">
        <v>37</v>
      </c>
      <c r="S1758" s="42" t="s">
        <v>38</v>
      </c>
    </row>
    <row r="1759" spans="2:19" x14ac:dyDescent="0.25">
      <c r="B1759" s="16">
        <v>2</v>
      </c>
      <c r="C1759" s="11" t="s">
        <v>12</v>
      </c>
      <c r="D1759" s="10"/>
      <c r="E1759" s="10">
        <f>D1748*R1759</f>
        <v>0</v>
      </c>
      <c r="F1759" s="3">
        <f>$E$5-$D$5</f>
        <v>4.5726986619304077E-2</v>
      </c>
      <c r="G1759" s="8">
        <f>EFA!$AD$2</f>
        <v>1.1479621662027979</v>
      </c>
      <c r="H1759" s="24">
        <f>LGD!$D$3</f>
        <v>0</v>
      </c>
      <c r="I1759" s="10">
        <f>E1759*F1759*G1759*H1759</f>
        <v>0</v>
      </c>
      <c r="J1759" s="41">
        <f>1/((1+($O$16/12))^(M1759-Q1759))</f>
        <v>0.82978236227803737</v>
      </c>
      <c r="K1759" s="10">
        <f>I1759*J1759</f>
        <v>0</v>
      </c>
      <c r="M1759" s="11">
        <v>96</v>
      </c>
      <c r="N1759" s="11">
        <v>1</v>
      </c>
      <c r="O1759" s="21">
        <f>$O$16</f>
        <v>0.125041534971747</v>
      </c>
      <c r="P1759" s="43">
        <f t="shared" ref="P1759:P1767" si="1557">PMT(O1759/12,M1759,-N1759,0,0)</f>
        <v>1.6531111519497883E-2</v>
      </c>
      <c r="Q1759" s="11">
        <f>M1759-S1759</f>
        <v>78</v>
      </c>
      <c r="R1759" s="43">
        <f>PV(O1759/12,Q1759,-P1759,0,0)</f>
        <v>0.87969645412285158</v>
      </c>
      <c r="S1759" s="11">
        <f>12+6</f>
        <v>18</v>
      </c>
    </row>
    <row r="1760" spans="2:19" x14ac:dyDescent="0.25">
      <c r="B1760" s="16">
        <v>2</v>
      </c>
      <c r="C1760" s="11" t="s">
        <v>13</v>
      </c>
      <c r="D1760" s="10"/>
      <c r="E1760" s="10">
        <f t="shared" ref="E1760:E1767" si="1558">D1749*R1760</f>
        <v>0</v>
      </c>
      <c r="F1760" s="3">
        <f t="shared" ref="F1760:F1767" si="1559">$E$5-$D$5</f>
        <v>4.5726986619304077E-2</v>
      </c>
      <c r="G1760" s="8">
        <f>EFA!$AD$2</f>
        <v>1.1479621662027979</v>
      </c>
      <c r="H1760" s="24">
        <f>LGD!$D$4</f>
        <v>0.6</v>
      </c>
      <c r="I1760" s="10">
        <f t="shared" ref="I1760:I1767" si="1560">E1760*F1760*G1760*H1760</f>
        <v>0</v>
      </c>
      <c r="J1760" s="41">
        <f t="shared" ref="J1760:J1767" si="1561">1/((1+($O$16/12))^(M1760-Q1760))</f>
        <v>0.82978236227803737</v>
      </c>
      <c r="K1760" s="10">
        <f t="shared" ref="K1760:K1767" si="1562">I1760*J1760</f>
        <v>0</v>
      </c>
      <c r="M1760" s="11">
        <v>96</v>
      </c>
      <c r="N1760" s="11">
        <v>1</v>
      </c>
      <c r="O1760" s="21">
        <f t="shared" ref="O1760:O1767" si="1563">$O$16</f>
        <v>0.125041534971747</v>
      </c>
      <c r="P1760" s="43">
        <f t="shared" si="1557"/>
        <v>1.6531111519497883E-2</v>
      </c>
      <c r="Q1760" s="11">
        <f t="shared" ref="Q1760:Q1767" si="1564">M1760-S1760</f>
        <v>78</v>
      </c>
      <c r="R1760" s="43">
        <f t="shared" ref="R1760:R1767" si="1565">PV(O1760/12,Q1760,-P1760,0,0)</f>
        <v>0.87969645412285158</v>
      </c>
      <c r="S1760" s="11">
        <f t="shared" ref="S1760:S1767" si="1566">12+6</f>
        <v>18</v>
      </c>
    </row>
    <row r="1761" spans="2:19" x14ac:dyDescent="0.25">
      <c r="B1761" s="16">
        <v>2</v>
      </c>
      <c r="C1761" s="11" t="s">
        <v>14</v>
      </c>
      <c r="D1761" s="10"/>
      <c r="E1761" s="10">
        <f t="shared" si="1558"/>
        <v>0</v>
      </c>
      <c r="F1761" s="3">
        <f t="shared" si="1559"/>
        <v>4.5726986619304077E-2</v>
      </c>
      <c r="G1761" s="8">
        <f>EFA!$AD$2</f>
        <v>1.1479621662027979</v>
      </c>
      <c r="H1761" s="24">
        <f>LGD!$D$5</f>
        <v>0.10763423667737435</v>
      </c>
      <c r="I1761" s="10">
        <f t="shared" si="1560"/>
        <v>0</v>
      </c>
      <c r="J1761" s="41">
        <f t="shared" si="1561"/>
        <v>0.82978236227803737</v>
      </c>
      <c r="K1761" s="10">
        <f t="shared" si="1562"/>
        <v>0</v>
      </c>
      <c r="M1761" s="11">
        <v>96</v>
      </c>
      <c r="N1761" s="11">
        <v>1</v>
      </c>
      <c r="O1761" s="21">
        <f t="shared" si="1563"/>
        <v>0.125041534971747</v>
      </c>
      <c r="P1761" s="43">
        <f t="shared" si="1557"/>
        <v>1.6531111519497883E-2</v>
      </c>
      <c r="Q1761" s="11">
        <f t="shared" si="1564"/>
        <v>78</v>
      </c>
      <c r="R1761" s="43">
        <f t="shared" si="1565"/>
        <v>0.87969645412285158</v>
      </c>
      <c r="S1761" s="11">
        <f t="shared" si="1566"/>
        <v>18</v>
      </c>
    </row>
    <row r="1762" spans="2:19" x14ac:dyDescent="0.25">
      <c r="B1762" s="16">
        <v>2</v>
      </c>
      <c r="C1762" s="11" t="s">
        <v>15</v>
      </c>
      <c r="D1762" s="10"/>
      <c r="E1762" s="10" t="e">
        <f t="shared" si="1558"/>
        <v>#N/A</v>
      </c>
      <c r="F1762" s="3">
        <f t="shared" si="1559"/>
        <v>4.5726986619304077E-2</v>
      </c>
      <c r="G1762" s="8">
        <f>EFA!$AD$2</f>
        <v>1.1479621662027979</v>
      </c>
      <c r="H1762" s="24">
        <f>LGD!$D$6</f>
        <v>0.31756987991080204</v>
      </c>
      <c r="I1762" s="10" t="e">
        <f t="shared" si="1560"/>
        <v>#N/A</v>
      </c>
      <c r="J1762" s="41">
        <f t="shared" si="1561"/>
        <v>0.82978236227803737</v>
      </c>
      <c r="K1762" s="10" t="e">
        <f t="shared" si="1562"/>
        <v>#N/A</v>
      </c>
      <c r="M1762" s="11">
        <v>96</v>
      </c>
      <c r="N1762" s="11">
        <v>1</v>
      </c>
      <c r="O1762" s="21">
        <f t="shared" si="1563"/>
        <v>0.125041534971747</v>
      </c>
      <c r="P1762" s="43">
        <f t="shared" si="1557"/>
        <v>1.6531111519497883E-2</v>
      </c>
      <c r="Q1762" s="11">
        <f t="shared" si="1564"/>
        <v>78</v>
      </c>
      <c r="R1762" s="43">
        <f t="shared" si="1565"/>
        <v>0.87969645412285158</v>
      </c>
      <c r="S1762" s="11">
        <f t="shared" si="1566"/>
        <v>18</v>
      </c>
    </row>
    <row r="1763" spans="2:19" x14ac:dyDescent="0.25">
      <c r="B1763" s="16">
        <v>2</v>
      </c>
      <c r="C1763" s="11" t="s">
        <v>16</v>
      </c>
      <c r="D1763" s="10"/>
      <c r="E1763" s="10">
        <f t="shared" si="1558"/>
        <v>0</v>
      </c>
      <c r="F1763" s="3">
        <f t="shared" si="1559"/>
        <v>4.5726986619304077E-2</v>
      </c>
      <c r="G1763" s="8">
        <f>EFA!$AD$2</f>
        <v>1.1479621662027979</v>
      </c>
      <c r="H1763" s="24">
        <f>LGD!$D$7</f>
        <v>0.35327139683478781</v>
      </c>
      <c r="I1763" s="10">
        <f t="shared" si="1560"/>
        <v>0</v>
      </c>
      <c r="J1763" s="41">
        <f t="shared" si="1561"/>
        <v>0.82978236227803737</v>
      </c>
      <c r="K1763" s="10">
        <f t="shared" si="1562"/>
        <v>0</v>
      </c>
      <c r="M1763" s="11">
        <v>96</v>
      </c>
      <c r="N1763" s="11">
        <v>1</v>
      </c>
      <c r="O1763" s="21">
        <f t="shared" si="1563"/>
        <v>0.125041534971747</v>
      </c>
      <c r="P1763" s="43">
        <f t="shared" si="1557"/>
        <v>1.6531111519497883E-2</v>
      </c>
      <c r="Q1763" s="11">
        <f t="shared" si="1564"/>
        <v>78</v>
      </c>
      <c r="R1763" s="43">
        <f t="shared" si="1565"/>
        <v>0.87969645412285158</v>
      </c>
      <c r="S1763" s="11">
        <f t="shared" si="1566"/>
        <v>18</v>
      </c>
    </row>
    <row r="1764" spans="2:19" x14ac:dyDescent="0.25">
      <c r="B1764" s="16">
        <v>2</v>
      </c>
      <c r="C1764" s="11" t="s">
        <v>17</v>
      </c>
      <c r="D1764" s="10"/>
      <c r="E1764" s="10">
        <f t="shared" si="1558"/>
        <v>0</v>
      </c>
      <c r="F1764" s="3">
        <f t="shared" si="1559"/>
        <v>4.5726986619304077E-2</v>
      </c>
      <c r="G1764" s="8">
        <f>EFA!$AD$2</f>
        <v>1.1479621662027979</v>
      </c>
      <c r="H1764" s="24">
        <f>LGD!$D$8</f>
        <v>4.6364209605119888E-2</v>
      </c>
      <c r="I1764" s="10">
        <f t="shared" si="1560"/>
        <v>0</v>
      </c>
      <c r="J1764" s="41">
        <f t="shared" si="1561"/>
        <v>0.82978236227803737</v>
      </c>
      <c r="K1764" s="10">
        <f t="shared" si="1562"/>
        <v>0</v>
      </c>
      <c r="M1764" s="11">
        <v>96</v>
      </c>
      <c r="N1764" s="11">
        <v>1</v>
      </c>
      <c r="O1764" s="21">
        <f t="shared" si="1563"/>
        <v>0.125041534971747</v>
      </c>
      <c r="P1764" s="43">
        <f t="shared" si="1557"/>
        <v>1.6531111519497883E-2</v>
      </c>
      <c r="Q1764" s="11">
        <f t="shared" si="1564"/>
        <v>78</v>
      </c>
      <c r="R1764" s="43">
        <f t="shared" si="1565"/>
        <v>0.87969645412285158</v>
      </c>
      <c r="S1764" s="11">
        <f t="shared" si="1566"/>
        <v>18</v>
      </c>
    </row>
    <row r="1765" spans="2:19" x14ac:dyDescent="0.25">
      <c r="B1765" s="16">
        <v>2</v>
      </c>
      <c r="C1765" s="11" t="s">
        <v>18</v>
      </c>
      <c r="D1765" s="10"/>
      <c r="E1765" s="10">
        <f t="shared" si="1558"/>
        <v>0</v>
      </c>
      <c r="F1765" s="3">
        <f t="shared" si="1559"/>
        <v>4.5726986619304077E-2</v>
      </c>
      <c r="G1765" s="8">
        <f>EFA!$AD$2</f>
        <v>1.1479621662027979</v>
      </c>
      <c r="H1765" s="24">
        <f>LGD!$D$9</f>
        <v>0.5</v>
      </c>
      <c r="I1765" s="10">
        <f t="shared" si="1560"/>
        <v>0</v>
      </c>
      <c r="J1765" s="41">
        <f t="shared" si="1561"/>
        <v>0.82978236227803737</v>
      </c>
      <c r="K1765" s="10">
        <f t="shared" si="1562"/>
        <v>0</v>
      </c>
      <c r="M1765" s="11">
        <v>96</v>
      </c>
      <c r="N1765" s="11">
        <v>1</v>
      </c>
      <c r="O1765" s="21">
        <f t="shared" si="1563"/>
        <v>0.125041534971747</v>
      </c>
      <c r="P1765" s="43">
        <f t="shared" si="1557"/>
        <v>1.6531111519497883E-2</v>
      </c>
      <c r="Q1765" s="11">
        <f t="shared" si="1564"/>
        <v>78</v>
      </c>
      <c r="R1765" s="43">
        <f t="shared" si="1565"/>
        <v>0.87969645412285158</v>
      </c>
      <c r="S1765" s="11">
        <f t="shared" si="1566"/>
        <v>18</v>
      </c>
    </row>
    <row r="1766" spans="2:19" x14ac:dyDescent="0.25">
      <c r="B1766" s="16">
        <v>2</v>
      </c>
      <c r="C1766" s="11" t="s">
        <v>19</v>
      </c>
      <c r="D1766" s="10"/>
      <c r="E1766" s="10">
        <f t="shared" si="1558"/>
        <v>0</v>
      </c>
      <c r="F1766" s="3">
        <f t="shared" si="1559"/>
        <v>4.5726986619304077E-2</v>
      </c>
      <c r="G1766" s="8">
        <f>EFA!$AD$2</f>
        <v>1.1479621662027979</v>
      </c>
      <c r="H1766" s="24">
        <f>LGD!$D$10</f>
        <v>0.4</v>
      </c>
      <c r="I1766" s="10">
        <f t="shared" si="1560"/>
        <v>0</v>
      </c>
      <c r="J1766" s="41">
        <f t="shared" si="1561"/>
        <v>0.82978236227803737</v>
      </c>
      <c r="K1766" s="10">
        <f t="shared" si="1562"/>
        <v>0</v>
      </c>
      <c r="M1766" s="11">
        <v>96</v>
      </c>
      <c r="N1766" s="11">
        <v>1</v>
      </c>
      <c r="O1766" s="21">
        <f t="shared" si="1563"/>
        <v>0.125041534971747</v>
      </c>
      <c r="P1766" s="43">
        <f t="shared" si="1557"/>
        <v>1.6531111519497883E-2</v>
      </c>
      <c r="Q1766" s="11">
        <f t="shared" si="1564"/>
        <v>78</v>
      </c>
      <c r="R1766" s="43">
        <f t="shared" si="1565"/>
        <v>0.87969645412285158</v>
      </c>
      <c r="S1766" s="11">
        <f t="shared" si="1566"/>
        <v>18</v>
      </c>
    </row>
    <row r="1767" spans="2:19" x14ac:dyDescent="0.25">
      <c r="B1767" s="16">
        <v>2</v>
      </c>
      <c r="C1767" s="11" t="s">
        <v>20</v>
      </c>
      <c r="D1767" s="10"/>
      <c r="E1767" s="10">
        <f t="shared" si="1558"/>
        <v>0</v>
      </c>
      <c r="F1767" s="3">
        <f t="shared" si="1559"/>
        <v>4.5726986619304077E-2</v>
      </c>
      <c r="G1767" s="8">
        <f>EFA!$AD$2</f>
        <v>1.1479621662027979</v>
      </c>
      <c r="H1767" s="24">
        <f>LGD!$D$11</f>
        <v>0.6</v>
      </c>
      <c r="I1767" s="10">
        <f t="shared" si="1560"/>
        <v>0</v>
      </c>
      <c r="J1767" s="41">
        <f t="shared" si="1561"/>
        <v>0.82978236227803737</v>
      </c>
      <c r="K1767" s="10">
        <f t="shared" si="1562"/>
        <v>0</v>
      </c>
      <c r="M1767" s="11">
        <v>96</v>
      </c>
      <c r="N1767" s="11">
        <v>1</v>
      </c>
      <c r="O1767" s="21">
        <f t="shared" si="1563"/>
        <v>0.125041534971747</v>
      </c>
      <c r="P1767" s="43">
        <f t="shared" si="1557"/>
        <v>1.6531111519497883E-2</v>
      </c>
      <c r="Q1767" s="11">
        <f t="shared" si="1564"/>
        <v>78</v>
      </c>
      <c r="R1767" s="43">
        <f t="shared" si="1565"/>
        <v>0.87969645412285158</v>
      </c>
      <c r="S1767" s="11">
        <f t="shared" si="1566"/>
        <v>18</v>
      </c>
    </row>
    <row r="1768" spans="2:19" x14ac:dyDescent="0.25">
      <c r="B1768" s="16"/>
      <c r="C1768" s="11"/>
      <c r="D1768" s="10"/>
      <c r="E1768" s="10"/>
      <c r="F1768" s="3"/>
      <c r="G1768" s="8"/>
      <c r="H1768" s="24"/>
      <c r="I1768" s="10"/>
      <c r="J1768" s="41"/>
      <c r="K1768" s="10"/>
      <c r="M1768" s="11"/>
      <c r="N1768" s="11"/>
      <c r="O1768" s="21"/>
      <c r="P1768" s="43"/>
      <c r="Q1768" s="11"/>
      <c r="R1768" s="43"/>
      <c r="S1768" s="11"/>
    </row>
    <row r="1769" spans="2:19" x14ac:dyDescent="0.25">
      <c r="B1769" t="s">
        <v>68</v>
      </c>
      <c r="C1769" s="40" t="s">
        <v>9</v>
      </c>
      <c r="D1769" s="40">
        <v>8</v>
      </c>
      <c r="E1769" s="44" t="s">
        <v>26</v>
      </c>
      <c r="F1769" s="44" t="s">
        <v>39</v>
      </c>
      <c r="G1769" s="44" t="s">
        <v>27</v>
      </c>
      <c r="H1769" s="44" t="s">
        <v>28</v>
      </c>
      <c r="I1769" s="44" t="s">
        <v>29</v>
      </c>
      <c r="J1769" s="44" t="s">
        <v>30</v>
      </c>
      <c r="K1769" s="42" t="s">
        <v>31</v>
      </c>
      <c r="M1769" s="42" t="s">
        <v>32</v>
      </c>
      <c r="N1769" s="42" t="s">
        <v>33</v>
      </c>
      <c r="O1769" s="42" t="s">
        <v>34</v>
      </c>
      <c r="P1769" s="42" t="s">
        <v>35</v>
      </c>
      <c r="Q1769" s="42" t="s">
        <v>36</v>
      </c>
      <c r="R1769" s="42" t="s">
        <v>37</v>
      </c>
      <c r="S1769" s="42" t="s">
        <v>38</v>
      </c>
    </row>
    <row r="1770" spans="2:19" x14ac:dyDescent="0.25">
      <c r="B1770" s="16">
        <v>3</v>
      </c>
      <c r="C1770" s="11" t="s">
        <v>12</v>
      </c>
      <c r="D1770" s="10"/>
      <c r="E1770" s="10">
        <f>D1748*R1770</f>
        <v>0</v>
      </c>
      <c r="F1770" s="3">
        <f>$F$5-$E$5</f>
        <v>1.5066704570918799E-2</v>
      </c>
      <c r="G1770" s="8">
        <f>EFA!$AD$2</f>
        <v>1.1479621662027979</v>
      </c>
      <c r="H1770" s="24">
        <f>LGD!$D$3</f>
        <v>0</v>
      </c>
      <c r="I1770" s="10">
        <f>E1770*F1770*G1770*H1770</f>
        <v>0</v>
      </c>
      <c r="J1770" s="41">
        <f>1/((1+($O$16/12))^(M1770-Q1770))</f>
        <v>0.73272385708971499</v>
      </c>
      <c r="K1770" s="10">
        <f>I1770*J1770</f>
        <v>0</v>
      </c>
      <c r="M1770" s="11">
        <v>96</v>
      </c>
      <c r="N1770" s="11">
        <v>1</v>
      </c>
      <c r="O1770" s="21">
        <f>$O$16</f>
        <v>0.125041534971747</v>
      </c>
      <c r="P1770" s="43">
        <f t="shared" ref="P1770:P1778" si="1567">PMT(O1770/12,M1770,-N1770,0,0)</f>
        <v>1.6531111519497883E-2</v>
      </c>
      <c r="Q1770" s="11">
        <f>M1770-S1770</f>
        <v>66</v>
      </c>
      <c r="R1770" s="43">
        <f>PV(O1770/12,Q1770,-P1770,0,0)</f>
        <v>0.78607677780506457</v>
      </c>
      <c r="S1770" s="11">
        <f>12+12+6</f>
        <v>30</v>
      </c>
    </row>
    <row r="1771" spans="2:19" x14ac:dyDescent="0.25">
      <c r="B1771" s="16">
        <v>3</v>
      </c>
      <c r="C1771" s="11" t="s">
        <v>13</v>
      </c>
      <c r="D1771" s="10"/>
      <c r="E1771" s="10">
        <f t="shared" ref="E1771:E1778" si="1568">D1749*R1771</f>
        <v>0</v>
      </c>
      <c r="F1771" s="3">
        <f t="shared" ref="F1771:F1778" si="1569">$F$5-$E$5</f>
        <v>1.5066704570918799E-2</v>
      </c>
      <c r="G1771" s="8">
        <f>EFA!$AD$2</f>
        <v>1.1479621662027979</v>
      </c>
      <c r="H1771" s="24">
        <f>LGD!$D$4</f>
        <v>0.6</v>
      </c>
      <c r="I1771" s="10">
        <f t="shared" ref="I1771:I1778" si="1570">E1771*F1771*G1771*H1771</f>
        <v>0</v>
      </c>
      <c r="J1771" s="41">
        <f t="shared" ref="J1771:J1778" si="1571">1/((1+($O$16/12))^(M1771-Q1771))</f>
        <v>0.73272385708971499</v>
      </c>
      <c r="K1771" s="10">
        <f t="shared" ref="K1771:K1778" si="1572">I1771*J1771</f>
        <v>0</v>
      </c>
      <c r="M1771" s="11">
        <v>96</v>
      </c>
      <c r="N1771" s="11">
        <v>1</v>
      </c>
      <c r="O1771" s="21">
        <f t="shared" ref="O1771:O1778" si="1573">$O$16</f>
        <v>0.125041534971747</v>
      </c>
      <c r="P1771" s="43">
        <f t="shared" si="1567"/>
        <v>1.6531111519497883E-2</v>
      </c>
      <c r="Q1771" s="11">
        <f t="shared" ref="Q1771:Q1778" si="1574">M1771-S1771</f>
        <v>66</v>
      </c>
      <c r="R1771" s="43">
        <f t="shared" ref="R1771:R1778" si="1575">PV(O1771/12,Q1771,-P1771,0,0)</f>
        <v>0.78607677780506457</v>
      </c>
      <c r="S1771" s="11">
        <f t="shared" ref="S1771:S1778" si="1576">12+12+6</f>
        <v>30</v>
      </c>
    </row>
    <row r="1772" spans="2:19" x14ac:dyDescent="0.25">
      <c r="B1772" s="16">
        <v>3</v>
      </c>
      <c r="C1772" s="11" t="s">
        <v>14</v>
      </c>
      <c r="D1772" s="10"/>
      <c r="E1772" s="10">
        <f t="shared" si="1568"/>
        <v>0</v>
      </c>
      <c r="F1772" s="3">
        <f t="shared" si="1569"/>
        <v>1.5066704570918799E-2</v>
      </c>
      <c r="G1772" s="8">
        <f>EFA!$AD$2</f>
        <v>1.1479621662027979</v>
      </c>
      <c r="H1772" s="24">
        <f>LGD!$D$5</f>
        <v>0.10763423667737435</v>
      </c>
      <c r="I1772" s="10">
        <f t="shared" si="1570"/>
        <v>0</v>
      </c>
      <c r="J1772" s="41">
        <f t="shared" si="1571"/>
        <v>0.73272385708971499</v>
      </c>
      <c r="K1772" s="10">
        <f t="shared" si="1572"/>
        <v>0</v>
      </c>
      <c r="M1772" s="11">
        <v>96</v>
      </c>
      <c r="N1772" s="11">
        <v>1</v>
      </c>
      <c r="O1772" s="21">
        <f t="shared" si="1573"/>
        <v>0.125041534971747</v>
      </c>
      <c r="P1772" s="43">
        <f t="shared" si="1567"/>
        <v>1.6531111519497883E-2</v>
      </c>
      <c r="Q1772" s="11">
        <f t="shared" si="1574"/>
        <v>66</v>
      </c>
      <c r="R1772" s="43">
        <f t="shared" si="1575"/>
        <v>0.78607677780506457</v>
      </c>
      <c r="S1772" s="11">
        <f t="shared" si="1576"/>
        <v>30</v>
      </c>
    </row>
    <row r="1773" spans="2:19" x14ac:dyDescent="0.25">
      <c r="B1773" s="16">
        <v>3</v>
      </c>
      <c r="C1773" s="11" t="s">
        <v>15</v>
      </c>
      <c r="D1773" s="10"/>
      <c r="E1773" s="10" t="e">
        <f t="shared" si="1568"/>
        <v>#N/A</v>
      </c>
      <c r="F1773" s="3">
        <f t="shared" si="1569"/>
        <v>1.5066704570918799E-2</v>
      </c>
      <c r="G1773" s="8">
        <f>EFA!$AD$2</f>
        <v>1.1479621662027979</v>
      </c>
      <c r="H1773" s="24">
        <f>LGD!$D$6</f>
        <v>0.31756987991080204</v>
      </c>
      <c r="I1773" s="10" t="e">
        <f t="shared" si="1570"/>
        <v>#N/A</v>
      </c>
      <c r="J1773" s="41">
        <f t="shared" si="1571"/>
        <v>0.73272385708971499</v>
      </c>
      <c r="K1773" s="10" t="e">
        <f t="shared" si="1572"/>
        <v>#N/A</v>
      </c>
      <c r="M1773" s="11">
        <v>96</v>
      </c>
      <c r="N1773" s="11">
        <v>1</v>
      </c>
      <c r="O1773" s="21">
        <f t="shared" si="1573"/>
        <v>0.125041534971747</v>
      </c>
      <c r="P1773" s="43">
        <f t="shared" si="1567"/>
        <v>1.6531111519497883E-2</v>
      </c>
      <c r="Q1773" s="11">
        <f t="shared" si="1574"/>
        <v>66</v>
      </c>
      <c r="R1773" s="43">
        <f t="shared" si="1575"/>
        <v>0.78607677780506457</v>
      </c>
      <c r="S1773" s="11">
        <f t="shared" si="1576"/>
        <v>30</v>
      </c>
    </row>
    <row r="1774" spans="2:19" x14ac:dyDescent="0.25">
      <c r="B1774" s="16">
        <v>3</v>
      </c>
      <c r="C1774" s="11" t="s">
        <v>16</v>
      </c>
      <c r="D1774" s="10"/>
      <c r="E1774" s="10">
        <f t="shared" si="1568"/>
        <v>0</v>
      </c>
      <c r="F1774" s="3">
        <f t="shared" si="1569"/>
        <v>1.5066704570918799E-2</v>
      </c>
      <c r="G1774" s="8">
        <f>EFA!$AD$2</f>
        <v>1.1479621662027979</v>
      </c>
      <c r="H1774" s="24">
        <f>LGD!$D$7</f>
        <v>0.35327139683478781</v>
      </c>
      <c r="I1774" s="10">
        <f t="shared" si="1570"/>
        <v>0</v>
      </c>
      <c r="J1774" s="41">
        <f t="shared" si="1571"/>
        <v>0.73272385708971499</v>
      </c>
      <c r="K1774" s="10">
        <f t="shared" si="1572"/>
        <v>0</v>
      </c>
      <c r="M1774" s="11">
        <v>96</v>
      </c>
      <c r="N1774" s="11">
        <v>1</v>
      </c>
      <c r="O1774" s="21">
        <f t="shared" si="1573"/>
        <v>0.125041534971747</v>
      </c>
      <c r="P1774" s="43">
        <f t="shared" si="1567"/>
        <v>1.6531111519497883E-2</v>
      </c>
      <c r="Q1774" s="11">
        <f t="shared" si="1574"/>
        <v>66</v>
      </c>
      <c r="R1774" s="43">
        <f t="shared" si="1575"/>
        <v>0.78607677780506457</v>
      </c>
      <c r="S1774" s="11">
        <f t="shared" si="1576"/>
        <v>30</v>
      </c>
    </row>
    <row r="1775" spans="2:19" x14ac:dyDescent="0.25">
      <c r="B1775" s="16">
        <v>3</v>
      </c>
      <c r="C1775" s="11" t="s">
        <v>17</v>
      </c>
      <c r="D1775" s="10"/>
      <c r="E1775" s="10">
        <f t="shared" si="1568"/>
        <v>0</v>
      </c>
      <c r="F1775" s="3">
        <f t="shared" si="1569"/>
        <v>1.5066704570918799E-2</v>
      </c>
      <c r="G1775" s="8">
        <f>EFA!$AD$2</f>
        <v>1.1479621662027979</v>
      </c>
      <c r="H1775" s="24">
        <f>LGD!$D$8</f>
        <v>4.6364209605119888E-2</v>
      </c>
      <c r="I1775" s="10">
        <f t="shared" si="1570"/>
        <v>0</v>
      </c>
      <c r="J1775" s="41">
        <f t="shared" si="1571"/>
        <v>0.73272385708971499</v>
      </c>
      <c r="K1775" s="10">
        <f t="shared" si="1572"/>
        <v>0</v>
      </c>
      <c r="M1775" s="11">
        <v>96</v>
      </c>
      <c r="N1775" s="11">
        <v>1</v>
      </c>
      <c r="O1775" s="21">
        <f t="shared" si="1573"/>
        <v>0.125041534971747</v>
      </c>
      <c r="P1775" s="43">
        <f t="shared" si="1567"/>
        <v>1.6531111519497883E-2</v>
      </c>
      <c r="Q1775" s="11">
        <f t="shared" si="1574"/>
        <v>66</v>
      </c>
      <c r="R1775" s="43">
        <f t="shared" si="1575"/>
        <v>0.78607677780506457</v>
      </c>
      <c r="S1775" s="11">
        <f t="shared" si="1576"/>
        <v>30</v>
      </c>
    </row>
    <row r="1776" spans="2:19" x14ac:dyDescent="0.25">
      <c r="B1776" s="16">
        <v>3</v>
      </c>
      <c r="C1776" s="11" t="s">
        <v>18</v>
      </c>
      <c r="D1776" s="10"/>
      <c r="E1776" s="10">
        <f t="shared" si="1568"/>
        <v>0</v>
      </c>
      <c r="F1776" s="3">
        <f t="shared" si="1569"/>
        <v>1.5066704570918799E-2</v>
      </c>
      <c r="G1776" s="8">
        <f>EFA!$AD$2</f>
        <v>1.1479621662027979</v>
      </c>
      <c r="H1776" s="24">
        <f>LGD!$D$9</f>
        <v>0.5</v>
      </c>
      <c r="I1776" s="10">
        <f t="shared" si="1570"/>
        <v>0</v>
      </c>
      <c r="J1776" s="41">
        <f t="shared" si="1571"/>
        <v>0.73272385708971499</v>
      </c>
      <c r="K1776" s="10">
        <f t="shared" si="1572"/>
        <v>0</v>
      </c>
      <c r="M1776" s="11">
        <v>96</v>
      </c>
      <c r="N1776" s="11">
        <v>1</v>
      </c>
      <c r="O1776" s="21">
        <f t="shared" si="1573"/>
        <v>0.125041534971747</v>
      </c>
      <c r="P1776" s="43">
        <f t="shared" si="1567"/>
        <v>1.6531111519497883E-2</v>
      </c>
      <c r="Q1776" s="11">
        <f t="shared" si="1574"/>
        <v>66</v>
      </c>
      <c r="R1776" s="43">
        <f t="shared" si="1575"/>
        <v>0.78607677780506457</v>
      </c>
      <c r="S1776" s="11">
        <f t="shared" si="1576"/>
        <v>30</v>
      </c>
    </row>
    <row r="1777" spans="2:19" x14ac:dyDescent="0.25">
      <c r="B1777" s="16">
        <v>3</v>
      </c>
      <c r="C1777" s="11" t="s">
        <v>19</v>
      </c>
      <c r="D1777" s="10"/>
      <c r="E1777" s="10">
        <f t="shared" si="1568"/>
        <v>0</v>
      </c>
      <c r="F1777" s="3">
        <f t="shared" si="1569"/>
        <v>1.5066704570918799E-2</v>
      </c>
      <c r="G1777" s="8">
        <f>EFA!$AD$2</f>
        <v>1.1479621662027979</v>
      </c>
      <c r="H1777" s="24">
        <f>LGD!$D$10</f>
        <v>0.4</v>
      </c>
      <c r="I1777" s="10">
        <f t="shared" si="1570"/>
        <v>0</v>
      </c>
      <c r="J1777" s="41">
        <f t="shared" si="1571"/>
        <v>0.73272385708971499</v>
      </c>
      <c r="K1777" s="10">
        <f t="shared" si="1572"/>
        <v>0</v>
      </c>
      <c r="M1777" s="11">
        <v>96</v>
      </c>
      <c r="N1777" s="11">
        <v>1</v>
      </c>
      <c r="O1777" s="21">
        <f t="shared" si="1573"/>
        <v>0.125041534971747</v>
      </c>
      <c r="P1777" s="43">
        <f t="shared" si="1567"/>
        <v>1.6531111519497883E-2</v>
      </c>
      <c r="Q1777" s="11">
        <f t="shared" si="1574"/>
        <v>66</v>
      </c>
      <c r="R1777" s="43">
        <f t="shared" si="1575"/>
        <v>0.78607677780506457</v>
      </c>
      <c r="S1777" s="11">
        <f t="shared" si="1576"/>
        <v>30</v>
      </c>
    </row>
    <row r="1778" spans="2:19" x14ac:dyDescent="0.25">
      <c r="B1778" s="16">
        <v>3</v>
      </c>
      <c r="C1778" s="11" t="s">
        <v>20</v>
      </c>
      <c r="D1778" s="10"/>
      <c r="E1778" s="10">
        <f t="shared" si="1568"/>
        <v>0</v>
      </c>
      <c r="F1778" s="3">
        <f t="shared" si="1569"/>
        <v>1.5066704570918799E-2</v>
      </c>
      <c r="G1778" s="8">
        <f>EFA!$AD$2</f>
        <v>1.1479621662027979</v>
      </c>
      <c r="H1778" s="24">
        <f>LGD!$D$11</f>
        <v>0.6</v>
      </c>
      <c r="I1778" s="10">
        <f t="shared" si="1570"/>
        <v>0</v>
      </c>
      <c r="J1778" s="41">
        <f t="shared" si="1571"/>
        <v>0.73272385708971499</v>
      </c>
      <c r="K1778" s="10">
        <f t="shared" si="1572"/>
        <v>0</v>
      </c>
      <c r="M1778" s="11">
        <v>96</v>
      </c>
      <c r="N1778" s="11">
        <v>1</v>
      </c>
      <c r="O1778" s="21">
        <f t="shared" si="1573"/>
        <v>0.125041534971747</v>
      </c>
      <c r="P1778" s="43">
        <f t="shared" si="1567"/>
        <v>1.6531111519497883E-2</v>
      </c>
      <c r="Q1778" s="11">
        <f t="shared" si="1574"/>
        <v>66</v>
      </c>
      <c r="R1778" s="43">
        <f t="shared" si="1575"/>
        <v>0.78607677780506457</v>
      </c>
      <c r="S1778" s="11">
        <f t="shared" si="1576"/>
        <v>30</v>
      </c>
    </row>
    <row r="1779" spans="2:19" x14ac:dyDescent="0.25">
      <c r="B1779" s="16"/>
      <c r="C1779" s="83"/>
      <c r="D1779" s="84"/>
      <c r="E1779" s="84"/>
      <c r="F1779" s="85"/>
      <c r="G1779" s="86"/>
      <c r="H1779" s="87"/>
      <c r="I1779" s="84"/>
      <c r="J1779" s="88"/>
      <c r="K1779" s="84"/>
      <c r="M1779" s="68"/>
      <c r="N1779" s="68"/>
      <c r="O1779" s="89"/>
      <c r="P1779" s="90"/>
      <c r="Q1779" s="68"/>
      <c r="R1779" s="90"/>
      <c r="S1779" s="68"/>
    </row>
    <row r="1780" spans="2:19" x14ac:dyDescent="0.25">
      <c r="B1780" t="s">
        <v>68</v>
      </c>
      <c r="C1780" s="40" t="s">
        <v>9</v>
      </c>
      <c r="D1780" s="40">
        <v>8</v>
      </c>
      <c r="E1780" s="44" t="s">
        <v>26</v>
      </c>
      <c r="F1780" s="44" t="s">
        <v>39</v>
      </c>
      <c r="G1780" s="44" t="s">
        <v>27</v>
      </c>
      <c r="H1780" s="44" t="s">
        <v>28</v>
      </c>
      <c r="I1780" s="44" t="s">
        <v>29</v>
      </c>
      <c r="J1780" s="44" t="s">
        <v>30</v>
      </c>
      <c r="K1780" s="42" t="s">
        <v>31</v>
      </c>
      <c r="M1780" s="42" t="s">
        <v>32</v>
      </c>
      <c r="N1780" s="42" t="s">
        <v>33</v>
      </c>
      <c r="O1780" s="42" t="s">
        <v>34</v>
      </c>
      <c r="P1780" s="42" t="s">
        <v>35</v>
      </c>
      <c r="Q1780" s="42" t="s">
        <v>36</v>
      </c>
      <c r="R1780" s="42" t="s">
        <v>37</v>
      </c>
      <c r="S1780" s="42" t="s">
        <v>38</v>
      </c>
    </row>
    <row r="1781" spans="2:19" x14ac:dyDescent="0.25">
      <c r="B1781" s="16">
        <v>4</v>
      </c>
      <c r="C1781" s="11" t="s">
        <v>12</v>
      </c>
      <c r="D1781" s="10"/>
      <c r="E1781" s="10">
        <f>D1748*R1781</f>
        <v>0</v>
      </c>
      <c r="F1781" s="3">
        <f>$G$5-$F$5</f>
        <v>7.8847376059883456E-3</v>
      </c>
      <c r="G1781" s="8">
        <f>EFA!$AD$2</f>
        <v>1.1479621662027979</v>
      </c>
      <c r="H1781" s="24">
        <f>LGD!$D$3</f>
        <v>0</v>
      </c>
      <c r="I1781" s="10">
        <f>E1781*F1781*G1781*H1781</f>
        <v>0</v>
      </c>
      <c r="J1781" s="41">
        <f>1/((1+($O$16/12))^(M1781-Q1781))</f>
        <v>0.64701815217486369</v>
      </c>
      <c r="K1781" s="10">
        <f>I1781*J1781</f>
        <v>0</v>
      </c>
      <c r="M1781" s="11">
        <v>96</v>
      </c>
      <c r="N1781" s="11">
        <v>1</v>
      </c>
      <c r="O1781" s="21">
        <f>$O$16</f>
        <v>0.125041534971747</v>
      </c>
      <c r="P1781" s="43">
        <f t="shared" ref="P1781:P1789" si="1577">PMT(O1781/12,M1781,-N1781,0,0)</f>
        <v>1.6531111519497883E-2</v>
      </c>
      <c r="Q1781" s="11">
        <f>M1781-S1781</f>
        <v>54</v>
      </c>
      <c r="R1781" s="43">
        <f>PV(O1781/12,Q1781,-P1781,0,0)</f>
        <v>0.68005599600709066</v>
      </c>
      <c r="S1781" s="11">
        <f>12+12+12+6</f>
        <v>42</v>
      </c>
    </row>
    <row r="1782" spans="2:19" x14ac:dyDescent="0.25">
      <c r="B1782" s="16">
        <v>4</v>
      </c>
      <c r="C1782" s="11" t="s">
        <v>13</v>
      </c>
      <c r="D1782" s="10"/>
      <c r="E1782" s="10">
        <f t="shared" ref="E1782:E1789" si="1578">D1749*R1782</f>
        <v>0</v>
      </c>
      <c r="F1782" s="3">
        <f t="shared" ref="F1782:F1789" si="1579">$G$5-$F$5</f>
        <v>7.8847376059883456E-3</v>
      </c>
      <c r="G1782" s="8">
        <f>EFA!$AD$2</f>
        <v>1.1479621662027979</v>
      </c>
      <c r="H1782" s="24">
        <f>LGD!$D$4</f>
        <v>0.6</v>
      </c>
      <c r="I1782" s="10">
        <f t="shared" ref="I1782:I1789" si="1580">E1782*F1782*G1782*H1782</f>
        <v>0</v>
      </c>
      <c r="J1782" s="41">
        <f t="shared" ref="J1782:J1789" si="1581">1/((1+($O$16/12))^(M1782-Q1782))</f>
        <v>0.64701815217486369</v>
      </c>
      <c r="K1782" s="10">
        <f t="shared" ref="K1782:K1789" si="1582">I1782*J1782</f>
        <v>0</v>
      </c>
      <c r="M1782" s="11">
        <v>96</v>
      </c>
      <c r="N1782" s="11">
        <v>1</v>
      </c>
      <c r="O1782" s="21">
        <f t="shared" ref="O1782:O1789" si="1583">$O$16</f>
        <v>0.125041534971747</v>
      </c>
      <c r="P1782" s="43">
        <f t="shared" si="1577"/>
        <v>1.6531111519497883E-2</v>
      </c>
      <c r="Q1782" s="11">
        <f t="shared" ref="Q1782:Q1789" si="1584">M1782-S1782</f>
        <v>54</v>
      </c>
      <c r="R1782" s="43">
        <f t="shared" ref="R1782:R1789" si="1585">PV(O1782/12,Q1782,-P1782,0,0)</f>
        <v>0.68005599600709066</v>
      </c>
      <c r="S1782" s="11">
        <f t="shared" ref="S1782:S1789" si="1586">12+12+12+6</f>
        <v>42</v>
      </c>
    </row>
    <row r="1783" spans="2:19" x14ac:dyDescent="0.25">
      <c r="B1783" s="16">
        <v>4</v>
      </c>
      <c r="C1783" s="11" t="s">
        <v>14</v>
      </c>
      <c r="D1783" s="10"/>
      <c r="E1783" s="10">
        <f t="shared" si="1578"/>
        <v>0</v>
      </c>
      <c r="F1783" s="3">
        <f t="shared" si="1579"/>
        <v>7.8847376059883456E-3</v>
      </c>
      <c r="G1783" s="8">
        <f>EFA!$AD$2</f>
        <v>1.1479621662027979</v>
      </c>
      <c r="H1783" s="24">
        <f>LGD!$D$5</f>
        <v>0.10763423667737435</v>
      </c>
      <c r="I1783" s="10">
        <f t="shared" si="1580"/>
        <v>0</v>
      </c>
      <c r="J1783" s="41">
        <f t="shared" si="1581"/>
        <v>0.64701815217486369</v>
      </c>
      <c r="K1783" s="10">
        <f t="shared" si="1582"/>
        <v>0</v>
      </c>
      <c r="M1783" s="11">
        <v>96</v>
      </c>
      <c r="N1783" s="11">
        <v>1</v>
      </c>
      <c r="O1783" s="21">
        <f t="shared" si="1583"/>
        <v>0.125041534971747</v>
      </c>
      <c r="P1783" s="43">
        <f t="shared" si="1577"/>
        <v>1.6531111519497883E-2</v>
      </c>
      <c r="Q1783" s="11">
        <f t="shared" si="1584"/>
        <v>54</v>
      </c>
      <c r="R1783" s="43">
        <f t="shared" si="1585"/>
        <v>0.68005599600709066</v>
      </c>
      <c r="S1783" s="11">
        <f t="shared" si="1586"/>
        <v>42</v>
      </c>
    </row>
    <row r="1784" spans="2:19" x14ac:dyDescent="0.25">
      <c r="B1784" s="16">
        <v>4</v>
      </c>
      <c r="C1784" s="11" t="s">
        <v>15</v>
      </c>
      <c r="D1784" s="10"/>
      <c r="E1784" s="10" t="e">
        <f t="shared" si="1578"/>
        <v>#N/A</v>
      </c>
      <c r="F1784" s="3">
        <f t="shared" si="1579"/>
        <v>7.8847376059883456E-3</v>
      </c>
      <c r="G1784" s="8">
        <f>EFA!$AD$2</f>
        <v>1.1479621662027979</v>
      </c>
      <c r="H1784" s="24">
        <f>LGD!$D$6</f>
        <v>0.31756987991080204</v>
      </c>
      <c r="I1784" s="10" t="e">
        <f t="shared" si="1580"/>
        <v>#N/A</v>
      </c>
      <c r="J1784" s="41">
        <f t="shared" si="1581"/>
        <v>0.64701815217486369</v>
      </c>
      <c r="K1784" s="10" t="e">
        <f t="shared" si="1582"/>
        <v>#N/A</v>
      </c>
      <c r="M1784" s="11">
        <v>96</v>
      </c>
      <c r="N1784" s="11">
        <v>1</v>
      </c>
      <c r="O1784" s="21">
        <f t="shared" si="1583"/>
        <v>0.125041534971747</v>
      </c>
      <c r="P1784" s="43">
        <f t="shared" si="1577"/>
        <v>1.6531111519497883E-2</v>
      </c>
      <c r="Q1784" s="11">
        <f t="shared" si="1584"/>
        <v>54</v>
      </c>
      <c r="R1784" s="43">
        <f t="shared" si="1585"/>
        <v>0.68005599600709066</v>
      </c>
      <c r="S1784" s="11">
        <f t="shared" si="1586"/>
        <v>42</v>
      </c>
    </row>
    <row r="1785" spans="2:19" x14ac:dyDescent="0.25">
      <c r="B1785" s="16">
        <v>4</v>
      </c>
      <c r="C1785" s="11" t="s">
        <v>16</v>
      </c>
      <c r="D1785" s="10"/>
      <c r="E1785" s="10">
        <f t="shared" si="1578"/>
        <v>0</v>
      </c>
      <c r="F1785" s="3">
        <f t="shared" si="1579"/>
        <v>7.8847376059883456E-3</v>
      </c>
      <c r="G1785" s="8">
        <f>EFA!$AD$2</f>
        <v>1.1479621662027979</v>
      </c>
      <c r="H1785" s="24">
        <f>LGD!$D$7</f>
        <v>0.35327139683478781</v>
      </c>
      <c r="I1785" s="10">
        <f t="shared" si="1580"/>
        <v>0</v>
      </c>
      <c r="J1785" s="41">
        <f t="shared" si="1581"/>
        <v>0.64701815217486369</v>
      </c>
      <c r="K1785" s="10">
        <f t="shared" si="1582"/>
        <v>0</v>
      </c>
      <c r="M1785" s="11">
        <v>96</v>
      </c>
      <c r="N1785" s="11">
        <v>1</v>
      </c>
      <c r="O1785" s="21">
        <f t="shared" si="1583"/>
        <v>0.125041534971747</v>
      </c>
      <c r="P1785" s="43">
        <f t="shared" si="1577"/>
        <v>1.6531111519497883E-2</v>
      </c>
      <c r="Q1785" s="11">
        <f t="shared" si="1584"/>
        <v>54</v>
      </c>
      <c r="R1785" s="43">
        <f t="shared" si="1585"/>
        <v>0.68005599600709066</v>
      </c>
      <c r="S1785" s="11">
        <f t="shared" si="1586"/>
        <v>42</v>
      </c>
    </row>
    <row r="1786" spans="2:19" x14ac:dyDescent="0.25">
      <c r="B1786" s="16">
        <v>4</v>
      </c>
      <c r="C1786" s="11" t="s">
        <v>17</v>
      </c>
      <c r="D1786" s="10"/>
      <c r="E1786" s="10">
        <f t="shared" si="1578"/>
        <v>0</v>
      </c>
      <c r="F1786" s="3">
        <f t="shared" si="1579"/>
        <v>7.8847376059883456E-3</v>
      </c>
      <c r="G1786" s="8">
        <f>EFA!$AD$2</f>
        <v>1.1479621662027979</v>
      </c>
      <c r="H1786" s="24">
        <f>LGD!$D$8</f>
        <v>4.6364209605119888E-2</v>
      </c>
      <c r="I1786" s="10">
        <f t="shared" si="1580"/>
        <v>0</v>
      </c>
      <c r="J1786" s="41">
        <f t="shared" si="1581"/>
        <v>0.64701815217486369</v>
      </c>
      <c r="K1786" s="10">
        <f t="shared" si="1582"/>
        <v>0</v>
      </c>
      <c r="M1786" s="11">
        <v>96</v>
      </c>
      <c r="N1786" s="11">
        <v>1</v>
      </c>
      <c r="O1786" s="21">
        <f t="shared" si="1583"/>
        <v>0.125041534971747</v>
      </c>
      <c r="P1786" s="43">
        <f t="shared" si="1577"/>
        <v>1.6531111519497883E-2</v>
      </c>
      <c r="Q1786" s="11">
        <f t="shared" si="1584"/>
        <v>54</v>
      </c>
      <c r="R1786" s="43">
        <f t="shared" si="1585"/>
        <v>0.68005599600709066</v>
      </c>
      <c r="S1786" s="11">
        <f t="shared" si="1586"/>
        <v>42</v>
      </c>
    </row>
    <row r="1787" spans="2:19" x14ac:dyDescent="0.25">
      <c r="B1787" s="16">
        <v>4</v>
      </c>
      <c r="C1787" s="11" t="s">
        <v>18</v>
      </c>
      <c r="D1787" s="10"/>
      <c r="E1787" s="10">
        <f t="shared" si="1578"/>
        <v>0</v>
      </c>
      <c r="F1787" s="3">
        <f t="shared" si="1579"/>
        <v>7.8847376059883456E-3</v>
      </c>
      <c r="G1787" s="8">
        <f>EFA!$AD$2</f>
        <v>1.1479621662027979</v>
      </c>
      <c r="H1787" s="24">
        <f>LGD!$D$9</f>
        <v>0.5</v>
      </c>
      <c r="I1787" s="10">
        <f t="shared" si="1580"/>
        <v>0</v>
      </c>
      <c r="J1787" s="41">
        <f t="shared" si="1581"/>
        <v>0.64701815217486369</v>
      </c>
      <c r="K1787" s="10">
        <f t="shared" si="1582"/>
        <v>0</v>
      </c>
      <c r="M1787" s="11">
        <v>96</v>
      </c>
      <c r="N1787" s="11">
        <v>1</v>
      </c>
      <c r="O1787" s="21">
        <f t="shared" si="1583"/>
        <v>0.125041534971747</v>
      </c>
      <c r="P1787" s="43">
        <f t="shared" si="1577"/>
        <v>1.6531111519497883E-2</v>
      </c>
      <c r="Q1787" s="11">
        <f t="shared" si="1584"/>
        <v>54</v>
      </c>
      <c r="R1787" s="43">
        <f t="shared" si="1585"/>
        <v>0.68005599600709066</v>
      </c>
      <c r="S1787" s="11">
        <f t="shared" si="1586"/>
        <v>42</v>
      </c>
    </row>
    <row r="1788" spans="2:19" x14ac:dyDescent="0.25">
      <c r="B1788" s="16">
        <v>4</v>
      </c>
      <c r="C1788" s="11" t="s">
        <v>19</v>
      </c>
      <c r="D1788" s="10"/>
      <c r="E1788" s="10">
        <f t="shared" si="1578"/>
        <v>0</v>
      </c>
      <c r="F1788" s="3">
        <f t="shared" si="1579"/>
        <v>7.8847376059883456E-3</v>
      </c>
      <c r="G1788" s="8">
        <f>EFA!$AD$2</f>
        <v>1.1479621662027979</v>
      </c>
      <c r="H1788" s="24">
        <f>LGD!$D$10</f>
        <v>0.4</v>
      </c>
      <c r="I1788" s="10">
        <f t="shared" si="1580"/>
        <v>0</v>
      </c>
      <c r="J1788" s="41">
        <f t="shared" si="1581"/>
        <v>0.64701815217486369</v>
      </c>
      <c r="K1788" s="10">
        <f t="shared" si="1582"/>
        <v>0</v>
      </c>
      <c r="M1788" s="11">
        <v>96</v>
      </c>
      <c r="N1788" s="11">
        <v>1</v>
      </c>
      <c r="O1788" s="21">
        <f t="shared" si="1583"/>
        <v>0.125041534971747</v>
      </c>
      <c r="P1788" s="43">
        <f t="shared" si="1577"/>
        <v>1.6531111519497883E-2</v>
      </c>
      <c r="Q1788" s="11">
        <f t="shared" si="1584"/>
        <v>54</v>
      </c>
      <c r="R1788" s="43">
        <f t="shared" si="1585"/>
        <v>0.68005599600709066</v>
      </c>
      <c r="S1788" s="11">
        <f t="shared" si="1586"/>
        <v>42</v>
      </c>
    </row>
    <row r="1789" spans="2:19" x14ac:dyDescent="0.25">
      <c r="B1789" s="16">
        <v>4</v>
      </c>
      <c r="C1789" s="11" t="s">
        <v>20</v>
      </c>
      <c r="D1789" s="10"/>
      <c r="E1789" s="10">
        <f t="shared" si="1578"/>
        <v>0</v>
      </c>
      <c r="F1789" s="3">
        <f t="shared" si="1579"/>
        <v>7.8847376059883456E-3</v>
      </c>
      <c r="G1789" s="8">
        <f>EFA!$AD$2</f>
        <v>1.1479621662027979</v>
      </c>
      <c r="H1789" s="24">
        <f>LGD!$D$11</f>
        <v>0.6</v>
      </c>
      <c r="I1789" s="10">
        <f t="shared" si="1580"/>
        <v>0</v>
      </c>
      <c r="J1789" s="41">
        <f t="shared" si="1581"/>
        <v>0.64701815217486369</v>
      </c>
      <c r="K1789" s="10">
        <f t="shared" si="1582"/>
        <v>0</v>
      </c>
      <c r="M1789" s="11">
        <v>96</v>
      </c>
      <c r="N1789" s="11">
        <v>1</v>
      </c>
      <c r="O1789" s="21">
        <f t="shared" si="1583"/>
        <v>0.125041534971747</v>
      </c>
      <c r="P1789" s="43">
        <f t="shared" si="1577"/>
        <v>1.6531111519497883E-2</v>
      </c>
      <c r="Q1789" s="11">
        <f t="shared" si="1584"/>
        <v>54</v>
      </c>
      <c r="R1789" s="43">
        <f t="shared" si="1585"/>
        <v>0.68005599600709066</v>
      </c>
      <c r="S1789" s="11">
        <f t="shared" si="1586"/>
        <v>42</v>
      </c>
    </row>
    <row r="1790" spans="2:19" x14ac:dyDescent="0.25">
      <c r="B1790" s="16"/>
      <c r="C1790" s="83"/>
      <c r="D1790" s="84"/>
      <c r="E1790" s="84"/>
      <c r="F1790" s="85"/>
      <c r="G1790" s="86"/>
      <c r="H1790" s="87"/>
      <c r="I1790" s="84"/>
      <c r="J1790" s="88"/>
      <c r="K1790" s="84"/>
      <c r="M1790" s="68"/>
      <c r="N1790" s="68"/>
      <c r="O1790" s="89"/>
      <c r="P1790" s="90"/>
      <c r="Q1790" s="68"/>
      <c r="R1790" s="90"/>
      <c r="S1790" s="68"/>
    </row>
    <row r="1791" spans="2:19" x14ac:dyDescent="0.25">
      <c r="B1791" t="s">
        <v>68</v>
      </c>
      <c r="C1791" s="40" t="s">
        <v>9</v>
      </c>
      <c r="D1791" s="40">
        <v>8</v>
      </c>
      <c r="E1791" s="44" t="s">
        <v>26</v>
      </c>
      <c r="F1791" s="44" t="s">
        <v>39</v>
      </c>
      <c r="G1791" s="44" t="s">
        <v>27</v>
      </c>
      <c r="H1791" s="44" t="s">
        <v>28</v>
      </c>
      <c r="I1791" s="44" t="s">
        <v>29</v>
      </c>
      <c r="J1791" s="44" t="s">
        <v>30</v>
      </c>
      <c r="K1791" s="42" t="s">
        <v>31</v>
      </c>
      <c r="M1791" s="42" t="s">
        <v>32</v>
      </c>
      <c r="N1791" s="42" t="s">
        <v>33</v>
      </c>
      <c r="O1791" s="42" t="s">
        <v>34</v>
      </c>
      <c r="P1791" s="42" t="s">
        <v>35</v>
      </c>
      <c r="Q1791" s="42" t="s">
        <v>36</v>
      </c>
      <c r="R1791" s="42" t="s">
        <v>37</v>
      </c>
      <c r="S1791" s="42" t="s">
        <v>38</v>
      </c>
    </row>
    <row r="1792" spans="2:19" x14ac:dyDescent="0.25">
      <c r="B1792" s="16">
        <v>5</v>
      </c>
      <c r="C1792" s="11" t="s">
        <v>12</v>
      </c>
      <c r="D1792" s="10"/>
      <c r="E1792" s="10">
        <f>D1748*R1792</f>
        <v>0</v>
      </c>
      <c r="F1792" s="3">
        <f>$H$5-$G$5</f>
        <v>5.2636074012400447E-3</v>
      </c>
      <c r="G1792" s="8">
        <f>EFA!$AD$2</f>
        <v>1.1479621662027979</v>
      </c>
      <c r="H1792" s="24">
        <f>LGD!$D$3</f>
        <v>0</v>
      </c>
      <c r="I1792" s="10">
        <f>E1792*F1792*G1792*H1792</f>
        <v>0</v>
      </c>
      <c r="J1792" s="41">
        <f>1/((1+($O$16/12))^(M1792-Q1792))</f>
        <v>0.57133732605149445</v>
      </c>
      <c r="K1792" s="10">
        <f>I1792*J1792</f>
        <v>0</v>
      </c>
      <c r="M1792" s="11">
        <v>96</v>
      </c>
      <c r="N1792" s="11">
        <v>1</v>
      </c>
      <c r="O1792" s="21">
        <f>$O$16</f>
        <v>0.125041534971747</v>
      </c>
      <c r="P1792" s="43">
        <f t="shared" ref="P1792:P1800" si="1587">PMT(O1792/12,M1792,-N1792,0,0)</f>
        <v>1.6531111519497883E-2</v>
      </c>
      <c r="Q1792" s="11">
        <f>M1792-S1792</f>
        <v>42</v>
      </c>
      <c r="R1792" s="43">
        <f>PV(O1792/12,Q1792,-P1792,0,0)</f>
        <v>0.55999142608806385</v>
      </c>
      <c r="S1792" s="11">
        <f>12+12+12+12+6</f>
        <v>54</v>
      </c>
    </row>
    <row r="1793" spans="2:19" x14ac:dyDescent="0.25">
      <c r="B1793" s="16">
        <v>5</v>
      </c>
      <c r="C1793" s="11" t="s">
        <v>13</v>
      </c>
      <c r="D1793" s="10"/>
      <c r="E1793" s="10">
        <f t="shared" ref="E1793:E1800" si="1588">D1749*R1793</f>
        <v>0</v>
      </c>
      <c r="F1793" s="3">
        <f t="shared" ref="F1793:F1800" si="1589">$H$5-$G$5</f>
        <v>5.2636074012400447E-3</v>
      </c>
      <c r="G1793" s="8">
        <f>EFA!$AD$2</f>
        <v>1.1479621662027979</v>
      </c>
      <c r="H1793" s="24">
        <f>LGD!$D$4</f>
        <v>0.6</v>
      </c>
      <c r="I1793" s="10">
        <f t="shared" ref="I1793:I1800" si="1590">E1793*F1793*G1793*H1793</f>
        <v>0</v>
      </c>
      <c r="J1793" s="41">
        <f t="shared" ref="J1793:J1800" si="1591">1/((1+($O$16/12))^(M1793-Q1793))</f>
        <v>0.57133732605149445</v>
      </c>
      <c r="K1793" s="10">
        <f t="shared" ref="K1793:K1800" si="1592">I1793*J1793</f>
        <v>0</v>
      </c>
      <c r="M1793" s="11">
        <v>96</v>
      </c>
      <c r="N1793" s="11">
        <v>1</v>
      </c>
      <c r="O1793" s="21">
        <f t="shared" ref="O1793:O1800" si="1593">$O$16</f>
        <v>0.125041534971747</v>
      </c>
      <c r="P1793" s="43">
        <f t="shared" si="1587"/>
        <v>1.6531111519497883E-2</v>
      </c>
      <c r="Q1793" s="11">
        <f t="shared" ref="Q1793:Q1800" si="1594">M1793-S1793</f>
        <v>42</v>
      </c>
      <c r="R1793" s="43">
        <f t="shared" ref="R1793:R1800" si="1595">PV(O1793/12,Q1793,-P1793,0,0)</f>
        <v>0.55999142608806385</v>
      </c>
      <c r="S1793" s="11">
        <f t="shared" ref="S1793:S1800" si="1596">12+12+12+12+6</f>
        <v>54</v>
      </c>
    </row>
    <row r="1794" spans="2:19" x14ac:dyDescent="0.25">
      <c r="B1794" s="16">
        <v>5</v>
      </c>
      <c r="C1794" s="11" t="s">
        <v>14</v>
      </c>
      <c r="D1794" s="10"/>
      <c r="E1794" s="10">
        <f t="shared" si="1588"/>
        <v>0</v>
      </c>
      <c r="F1794" s="3">
        <f t="shared" si="1589"/>
        <v>5.2636074012400447E-3</v>
      </c>
      <c r="G1794" s="8">
        <f>EFA!$AD$2</f>
        <v>1.1479621662027979</v>
      </c>
      <c r="H1794" s="24">
        <f>LGD!$D$5</f>
        <v>0.10763423667737435</v>
      </c>
      <c r="I1794" s="10">
        <f t="shared" si="1590"/>
        <v>0</v>
      </c>
      <c r="J1794" s="41">
        <f t="shared" si="1591"/>
        <v>0.57133732605149445</v>
      </c>
      <c r="K1794" s="10">
        <f t="shared" si="1592"/>
        <v>0</v>
      </c>
      <c r="M1794" s="11">
        <v>96</v>
      </c>
      <c r="N1794" s="11">
        <v>1</v>
      </c>
      <c r="O1794" s="21">
        <f t="shared" si="1593"/>
        <v>0.125041534971747</v>
      </c>
      <c r="P1794" s="43">
        <f t="shared" si="1587"/>
        <v>1.6531111519497883E-2</v>
      </c>
      <c r="Q1794" s="11">
        <f t="shared" si="1594"/>
        <v>42</v>
      </c>
      <c r="R1794" s="43">
        <f t="shared" si="1595"/>
        <v>0.55999142608806385</v>
      </c>
      <c r="S1794" s="11">
        <f t="shared" si="1596"/>
        <v>54</v>
      </c>
    </row>
    <row r="1795" spans="2:19" x14ac:dyDescent="0.25">
      <c r="B1795" s="16">
        <v>5</v>
      </c>
      <c r="C1795" s="11" t="s">
        <v>15</v>
      </c>
      <c r="D1795" s="10"/>
      <c r="E1795" s="10" t="e">
        <f t="shared" si="1588"/>
        <v>#N/A</v>
      </c>
      <c r="F1795" s="3">
        <f t="shared" si="1589"/>
        <v>5.2636074012400447E-3</v>
      </c>
      <c r="G1795" s="8">
        <f>EFA!$AD$2</f>
        <v>1.1479621662027979</v>
      </c>
      <c r="H1795" s="24">
        <f>LGD!$D$6</f>
        <v>0.31756987991080204</v>
      </c>
      <c r="I1795" s="10" t="e">
        <f t="shared" si="1590"/>
        <v>#N/A</v>
      </c>
      <c r="J1795" s="41">
        <f t="shared" si="1591"/>
        <v>0.57133732605149445</v>
      </c>
      <c r="K1795" s="10" t="e">
        <f t="shared" si="1592"/>
        <v>#N/A</v>
      </c>
      <c r="M1795" s="11">
        <v>96</v>
      </c>
      <c r="N1795" s="11">
        <v>1</v>
      </c>
      <c r="O1795" s="21">
        <f t="shared" si="1593"/>
        <v>0.125041534971747</v>
      </c>
      <c r="P1795" s="43">
        <f t="shared" si="1587"/>
        <v>1.6531111519497883E-2</v>
      </c>
      <c r="Q1795" s="11">
        <f t="shared" si="1594"/>
        <v>42</v>
      </c>
      <c r="R1795" s="43">
        <f t="shared" si="1595"/>
        <v>0.55999142608806385</v>
      </c>
      <c r="S1795" s="11">
        <f t="shared" si="1596"/>
        <v>54</v>
      </c>
    </row>
    <row r="1796" spans="2:19" x14ac:dyDescent="0.25">
      <c r="B1796" s="16">
        <v>5</v>
      </c>
      <c r="C1796" s="11" t="s">
        <v>16</v>
      </c>
      <c r="D1796" s="10"/>
      <c r="E1796" s="10">
        <f t="shared" si="1588"/>
        <v>0</v>
      </c>
      <c r="F1796" s="3">
        <f t="shared" si="1589"/>
        <v>5.2636074012400447E-3</v>
      </c>
      <c r="G1796" s="8">
        <f>EFA!$AD$2</f>
        <v>1.1479621662027979</v>
      </c>
      <c r="H1796" s="24">
        <f>LGD!$D$7</f>
        <v>0.35327139683478781</v>
      </c>
      <c r="I1796" s="10">
        <f t="shared" si="1590"/>
        <v>0</v>
      </c>
      <c r="J1796" s="41">
        <f t="shared" si="1591"/>
        <v>0.57133732605149445</v>
      </c>
      <c r="K1796" s="10">
        <f t="shared" si="1592"/>
        <v>0</v>
      </c>
      <c r="M1796" s="11">
        <v>96</v>
      </c>
      <c r="N1796" s="11">
        <v>1</v>
      </c>
      <c r="O1796" s="21">
        <f t="shared" si="1593"/>
        <v>0.125041534971747</v>
      </c>
      <c r="P1796" s="43">
        <f t="shared" si="1587"/>
        <v>1.6531111519497883E-2</v>
      </c>
      <c r="Q1796" s="11">
        <f t="shared" si="1594"/>
        <v>42</v>
      </c>
      <c r="R1796" s="43">
        <f t="shared" si="1595"/>
        <v>0.55999142608806385</v>
      </c>
      <c r="S1796" s="11">
        <f t="shared" si="1596"/>
        <v>54</v>
      </c>
    </row>
    <row r="1797" spans="2:19" x14ac:dyDescent="0.25">
      <c r="B1797" s="16">
        <v>5</v>
      </c>
      <c r="C1797" s="11" t="s">
        <v>17</v>
      </c>
      <c r="D1797" s="10"/>
      <c r="E1797" s="10">
        <f t="shared" si="1588"/>
        <v>0</v>
      </c>
      <c r="F1797" s="3">
        <f t="shared" si="1589"/>
        <v>5.2636074012400447E-3</v>
      </c>
      <c r="G1797" s="8">
        <f>EFA!$AD$2</f>
        <v>1.1479621662027979</v>
      </c>
      <c r="H1797" s="24">
        <f>LGD!$D$8</f>
        <v>4.6364209605119888E-2</v>
      </c>
      <c r="I1797" s="10">
        <f t="shared" si="1590"/>
        <v>0</v>
      </c>
      <c r="J1797" s="41">
        <f t="shared" si="1591"/>
        <v>0.57133732605149445</v>
      </c>
      <c r="K1797" s="10">
        <f t="shared" si="1592"/>
        <v>0</v>
      </c>
      <c r="M1797" s="11">
        <v>96</v>
      </c>
      <c r="N1797" s="11">
        <v>1</v>
      </c>
      <c r="O1797" s="21">
        <f t="shared" si="1593"/>
        <v>0.125041534971747</v>
      </c>
      <c r="P1797" s="43">
        <f t="shared" si="1587"/>
        <v>1.6531111519497883E-2</v>
      </c>
      <c r="Q1797" s="11">
        <f t="shared" si="1594"/>
        <v>42</v>
      </c>
      <c r="R1797" s="43">
        <f t="shared" si="1595"/>
        <v>0.55999142608806385</v>
      </c>
      <c r="S1797" s="11">
        <f t="shared" si="1596"/>
        <v>54</v>
      </c>
    </row>
    <row r="1798" spans="2:19" x14ac:dyDescent="0.25">
      <c r="B1798" s="16">
        <v>5</v>
      </c>
      <c r="C1798" s="11" t="s">
        <v>18</v>
      </c>
      <c r="D1798" s="10"/>
      <c r="E1798" s="10">
        <f t="shared" si="1588"/>
        <v>0</v>
      </c>
      <c r="F1798" s="3">
        <f t="shared" si="1589"/>
        <v>5.2636074012400447E-3</v>
      </c>
      <c r="G1798" s="8">
        <f>EFA!$AD$2</f>
        <v>1.1479621662027979</v>
      </c>
      <c r="H1798" s="24">
        <f>LGD!$D$9</f>
        <v>0.5</v>
      </c>
      <c r="I1798" s="10">
        <f t="shared" si="1590"/>
        <v>0</v>
      </c>
      <c r="J1798" s="41">
        <f t="shared" si="1591"/>
        <v>0.57133732605149445</v>
      </c>
      <c r="K1798" s="10">
        <f t="shared" si="1592"/>
        <v>0</v>
      </c>
      <c r="M1798" s="11">
        <v>96</v>
      </c>
      <c r="N1798" s="11">
        <v>1</v>
      </c>
      <c r="O1798" s="21">
        <f t="shared" si="1593"/>
        <v>0.125041534971747</v>
      </c>
      <c r="P1798" s="43">
        <f t="shared" si="1587"/>
        <v>1.6531111519497883E-2</v>
      </c>
      <c r="Q1798" s="11">
        <f t="shared" si="1594"/>
        <v>42</v>
      </c>
      <c r="R1798" s="43">
        <f t="shared" si="1595"/>
        <v>0.55999142608806385</v>
      </c>
      <c r="S1798" s="11">
        <f t="shared" si="1596"/>
        <v>54</v>
      </c>
    </row>
    <row r="1799" spans="2:19" x14ac:dyDescent="0.25">
      <c r="B1799" s="16">
        <v>5</v>
      </c>
      <c r="C1799" s="11" t="s">
        <v>19</v>
      </c>
      <c r="D1799" s="10"/>
      <c r="E1799" s="10">
        <f t="shared" si="1588"/>
        <v>0</v>
      </c>
      <c r="F1799" s="3">
        <f t="shared" si="1589"/>
        <v>5.2636074012400447E-3</v>
      </c>
      <c r="G1799" s="8">
        <f>EFA!$AD$2</f>
        <v>1.1479621662027979</v>
      </c>
      <c r="H1799" s="24">
        <f>LGD!$D$10</f>
        <v>0.4</v>
      </c>
      <c r="I1799" s="10">
        <f t="shared" si="1590"/>
        <v>0</v>
      </c>
      <c r="J1799" s="41">
        <f t="shared" si="1591"/>
        <v>0.57133732605149445</v>
      </c>
      <c r="K1799" s="10">
        <f t="shared" si="1592"/>
        <v>0</v>
      </c>
      <c r="M1799" s="11">
        <v>96</v>
      </c>
      <c r="N1799" s="11">
        <v>1</v>
      </c>
      <c r="O1799" s="21">
        <f t="shared" si="1593"/>
        <v>0.125041534971747</v>
      </c>
      <c r="P1799" s="43">
        <f t="shared" si="1587"/>
        <v>1.6531111519497883E-2</v>
      </c>
      <c r="Q1799" s="11">
        <f t="shared" si="1594"/>
        <v>42</v>
      </c>
      <c r="R1799" s="43">
        <f t="shared" si="1595"/>
        <v>0.55999142608806385</v>
      </c>
      <c r="S1799" s="11">
        <f t="shared" si="1596"/>
        <v>54</v>
      </c>
    </row>
    <row r="1800" spans="2:19" x14ac:dyDescent="0.25">
      <c r="B1800" s="16">
        <v>5</v>
      </c>
      <c r="C1800" s="11" t="s">
        <v>20</v>
      </c>
      <c r="D1800" s="10"/>
      <c r="E1800" s="10">
        <f t="shared" si="1588"/>
        <v>0</v>
      </c>
      <c r="F1800" s="3">
        <f t="shared" si="1589"/>
        <v>5.2636074012400447E-3</v>
      </c>
      <c r="G1800" s="8">
        <f>EFA!$AD$2</f>
        <v>1.1479621662027979</v>
      </c>
      <c r="H1800" s="24">
        <f>LGD!$D$11</f>
        <v>0.6</v>
      </c>
      <c r="I1800" s="10">
        <f t="shared" si="1590"/>
        <v>0</v>
      </c>
      <c r="J1800" s="41">
        <f t="shared" si="1591"/>
        <v>0.57133732605149445</v>
      </c>
      <c r="K1800" s="10">
        <f t="shared" si="1592"/>
        <v>0</v>
      </c>
      <c r="M1800" s="11">
        <v>96</v>
      </c>
      <c r="N1800" s="11">
        <v>1</v>
      </c>
      <c r="O1800" s="21">
        <f t="shared" si="1593"/>
        <v>0.125041534971747</v>
      </c>
      <c r="P1800" s="43">
        <f t="shared" si="1587"/>
        <v>1.6531111519497883E-2</v>
      </c>
      <c r="Q1800" s="11">
        <f t="shared" si="1594"/>
        <v>42</v>
      </c>
      <c r="R1800" s="43">
        <f t="shared" si="1595"/>
        <v>0.55999142608806385</v>
      </c>
      <c r="S1800" s="11">
        <f t="shared" si="1596"/>
        <v>54</v>
      </c>
    </row>
    <row r="1801" spans="2:19" x14ac:dyDescent="0.25">
      <c r="B1801" s="16"/>
      <c r="C1801" s="83"/>
      <c r="D1801" s="84"/>
      <c r="E1801" s="84"/>
      <c r="F1801" s="85"/>
      <c r="G1801" s="86"/>
      <c r="H1801" s="87"/>
      <c r="I1801" s="84"/>
      <c r="J1801" s="88"/>
      <c r="K1801" s="84"/>
      <c r="M1801" s="68"/>
      <c r="N1801" s="68"/>
      <c r="O1801" s="89"/>
      <c r="P1801" s="90"/>
      <c r="Q1801" s="68"/>
      <c r="R1801" s="90"/>
      <c r="S1801" s="68"/>
    </row>
    <row r="1802" spans="2:19" x14ac:dyDescent="0.25">
      <c r="B1802" t="s">
        <v>68</v>
      </c>
      <c r="C1802" s="40" t="s">
        <v>9</v>
      </c>
      <c r="D1802" s="40">
        <v>8</v>
      </c>
      <c r="E1802" s="44" t="s">
        <v>26</v>
      </c>
      <c r="F1802" s="44" t="s">
        <v>39</v>
      </c>
      <c r="G1802" s="44" t="s">
        <v>27</v>
      </c>
      <c r="H1802" s="44" t="s">
        <v>28</v>
      </c>
      <c r="I1802" s="44" t="s">
        <v>29</v>
      </c>
      <c r="J1802" s="44" t="s">
        <v>30</v>
      </c>
      <c r="K1802" s="42" t="s">
        <v>31</v>
      </c>
      <c r="M1802" s="42" t="s">
        <v>32</v>
      </c>
      <c r="N1802" s="42" t="s">
        <v>33</v>
      </c>
      <c r="O1802" s="42" t="s">
        <v>34</v>
      </c>
      <c r="P1802" s="42" t="s">
        <v>35</v>
      </c>
      <c r="Q1802" s="42" t="s">
        <v>36</v>
      </c>
      <c r="R1802" s="42" t="s">
        <v>37</v>
      </c>
      <c r="S1802" s="42" t="s">
        <v>38</v>
      </c>
    </row>
    <row r="1803" spans="2:19" x14ac:dyDescent="0.25">
      <c r="B1803" s="16">
        <v>6</v>
      </c>
      <c r="C1803" s="11" t="s">
        <v>12</v>
      </c>
      <c r="D1803" s="10"/>
      <c r="E1803" s="10">
        <f>D1748*R1803</f>
        <v>0</v>
      </c>
      <c r="F1803" s="3">
        <f>$I$5-$H$5</f>
        <v>0.50548950414023874</v>
      </c>
      <c r="G1803" s="8">
        <f>EFA!$AD$2</f>
        <v>1.1479621662027979</v>
      </c>
      <c r="H1803" s="24">
        <f>LGD!$D$3</f>
        <v>0</v>
      </c>
      <c r="I1803" s="10">
        <f>E1803*F1803*G1803*H1803</f>
        <v>0</v>
      </c>
      <c r="J1803" s="41">
        <f>1/((1+($O$16/12))^(M1803-Q1803))</f>
        <v>0.50450878239263264</v>
      </c>
      <c r="K1803" s="10">
        <f>I1803*J1803</f>
        <v>0</v>
      </c>
      <c r="M1803" s="11">
        <v>96</v>
      </c>
      <c r="N1803" s="11">
        <v>1</v>
      </c>
      <c r="O1803" s="21">
        <f>$O$16</f>
        <v>0.125041534971747</v>
      </c>
      <c r="P1803" s="43">
        <f t="shared" ref="P1803:P1811" si="1597">PMT(O1803/12,M1803,-N1803,0,0)</f>
        <v>1.6531111519497883E-2</v>
      </c>
      <c r="Q1803" s="11">
        <f>M1803-S1803</f>
        <v>30</v>
      </c>
      <c r="R1803" s="43">
        <f>PV(O1803/12,Q1803,-P1803,0,0)</f>
        <v>0.42402279139802623</v>
      </c>
      <c r="S1803" s="11">
        <f>12+12+12+12+12+6</f>
        <v>66</v>
      </c>
    </row>
    <row r="1804" spans="2:19" x14ac:dyDescent="0.25">
      <c r="B1804" s="16">
        <v>6</v>
      </c>
      <c r="C1804" s="11" t="s">
        <v>13</v>
      </c>
      <c r="D1804" s="10"/>
      <c r="E1804" s="10">
        <f t="shared" ref="E1804:E1811" si="1598">D1749*R1804</f>
        <v>0</v>
      </c>
      <c r="F1804" s="3">
        <f t="shared" ref="F1804:F1811" si="1599">$I$5-$H$5</f>
        <v>0.50548950414023874</v>
      </c>
      <c r="G1804" s="8">
        <f>EFA!$AD$2</f>
        <v>1.1479621662027979</v>
      </c>
      <c r="H1804" s="24">
        <f>LGD!$D$4</f>
        <v>0.6</v>
      </c>
      <c r="I1804" s="10">
        <f t="shared" ref="I1804:I1811" si="1600">E1804*F1804*G1804*H1804</f>
        <v>0</v>
      </c>
      <c r="J1804" s="41">
        <f t="shared" ref="J1804:J1811" si="1601">1/((1+($O$16/12))^(M1804-Q1804))</f>
        <v>0.50450878239263264</v>
      </c>
      <c r="K1804" s="10">
        <f t="shared" ref="K1804:K1811" si="1602">I1804*J1804</f>
        <v>0</v>
      </c>
      <c r="M1804" s="11">
        <v>96</v>
      </c>
      <c r="N1804" s="11">
        <v>1</v>
      </c>
      <c r="O1804" s="21">
        <f t="shared" ref="O1804:O1811" si="1603">$O$16</f>
        <v>0.125041534971747</v>
      </c>
      <c r="P1804" s="43">
        <f t="shared" si="1597"/>
        <v>1.6531111519497883E-2</v>
      </c>
      <c r="Q1804" s="11">
        <f t="shared" ref="Q1804:Q1811" si="1604">M1804-S1804</f>
        <v>30</v>
      </c>
      <c r="R1804" s="43">
        <f t="shared" ref="R1804:R1811" si="1605">PV(O1804/12,Q1804,-P1804,0,0)</f>
        <v>0.42402279139802623</v>
      </c>
      <c r="S1804" s="11">
        <f t="shared" ref="S1804:S1811" si="1606">12+12+12+12+12+6</f>
        <v>66</v>
      </c>
    </row>
    <row r="1805" spans="2:19" x14ac:dyDescent="0.25">
      <c r="B1805" s="16">
        <v>6</v>
      </c>
      <c r="C1805" s="11" t="s">
        <v>14</v>
      </c>
      <c r="D1805" s="10"/>
      <c r="E1805" s="10">
        <f t="shared" si="1598"/>
        <v>0</v>
      </c>
      <c r="F1805" s="3">
        <f t="shared" si="1599"/>
        <v>0.50548950414023874</v>
      </c>
      <c r="G1805" s="8">
        <f>EFA!$AD$2</f>
        <v>1.1479621662027979</v>
      </c>
      <c r="H1805" s="24">
        <f>LGD!$D$5</f>
        <v>0.10763423667737435</v>
      </c>
      <c r="I1805" s="10">
        <f t="shared" si="1600"/>
        <v>0</v>
      </c>
      <c r="J1805" s="41">
        <f t="shared" si="1601"/>
        <v>0.50450878239263264</v>
      </c>
      <c r="K1805" s="10">
        <f t="shared" si="1602"/>
        <v>0</v>
      </c>
      <c r="M1805" s="11">
        <v>96</v>
      </c>
      <c r="N1805" s="11">
        <v>1</v>
      </c>
      <c r="O1805" s="21">
        <f t="shared" si="1603"/>
        <v>0.125041534971747</v>
      </c>
      <c r="P1805" s="43">
        <f t="shared" si="1597"/>
        <v>1.6531111519497883E-2</v>
      </c>
      <c r="Q1805" s="11">
        <f t="shared" si="1604"/>
        <v>30</v>
      </c>
      <c r="R1805" s="43">
        <f t="shared" si="1605"/>
        <v>0.42402279139802623</v>
      </c>
      <c r="S1805" s="11">
        <f t="shared" si="1606"/>
        <v>66</v>
      </c>
    </row>
    <row r="1806" spans="2:19" x14ac:dyDescent="0.25">
      <c r="B1806" s="16">
        <v>6</v>
      </c>
      <c r="C1806" s="11" t="s">
        <v>15</v>
      </c>
      <c r="D1806" s="10"/>
      <c r="E1806" s="10" t="e">
        <f t="shared" si="1598"/>
        <v>#N/A</v>
      </c>
      <c r="F1806" s="3">
        <f t="shared" si="1599"/>
        <v>0.50548950414023874</v>
      </c>
      <c r="G1806" s="8">
        <f>EFA!$AD$2</f>
        <v>1.1479621662027979</v>
      </c>
      <c r="H1806" s="24">
        <f>LGD!$D$6</f>
        <v>0.31756987991080204</v>
      </c>
      <c r="I1806" s="10" t="e">
        <f t="shared" si="1600"/>
        <v>#N/A</v>
      </c>
      <c r="J1806" s="41">
        <f t="shared" si="1601"/>
        <v>0.50450878239263264</v>
      </c>
      <c r="K1806" s="10" t="e">
        <f t="shared" si="1602"/>
        <v>#N/A</v>
      </c>
      <c r="M1806" s="11">
        <v>96</v>
      </c>
      <c r="N1806" s="11">
        <v>1</v>
      </c>
      <c r="O1806" s="21">
        <f t="shared" si="1603"/>
        <v>0.125041534971747</v>
      </c>
      <c r="P1806" s="43">
        <f t="shared" si="1597"/>
        <v>1.6531111519497883E-2</v>
      </c>
      <c r="Q1806" s="11">
        <f t="shared" si="1604"/>
        <v>30</v>
      </c>
      <c r="R1806" s="43">
        <f t="shared" si="1605"/>
        <v>0.42402279139802623</v>
      </c>
      <c r="S1806" s="11">
        <f t="shared" si="1606"/>
        <v>66</v>
      </c>
    </row>
    <row r="1807" spans="2:19" x14ac:dyDescent="0.25">
      <c r="B1807" s="16">
        <v>6</v>
      </c>
      <c r="C1807" s="11" t="s">
        <v>16</v>
      </c>
      <c r="D1807" s="10"/>
      <c r="E1807" s="10">
        <f t="shared" si="1598"/>
        <v>0</v>
      </c>
      <c r="F1807" s="3">
        <f t="shared" si="1599"/>
        <v>0.50548950414023874</v>
      </c>
      <c r="G1807" s="8">
        <f>EFA!$AD$2</f>
        <v>1.1479621662027979</v>
      </c>
      <c r="H1807" s="24">
        <f>LGD!$D$7</f>
        <v>0.35327139683478781</v>
      </c>
      <c r="I1807" s="10">
        <f t="shared" si="1600"/>
        <v>0</v>
      </c>
      <c r="J1807" s="41">
        <f t="shared" si="1601"/>
        <v>0.50450878239263264</v>
      </c>
      <c r="K1807" s="10">
        <f t="shared" si="1602"/>
        <v>0</v>
      </c>
      <c r="M1807" s="11">
        <v>96</v>
      </c>
      <c r="N1807" s="11">
        <v>1</v>
      </c>
      <c r="O1807" s="21">
        <f t="shared" si="1603"/>
        <v>0.125041534971747</v>
      </c>
      <c r="P1807" s="43">
        <f t="shared" si="1597"/>
        <v>1.6531111519497883E-2</v>
      </c>
      <c r="Q1807" s="11">
        <f t="shared" si="1604"/>
        <v>30</v>
      </c>
      <c r="R1807" s="43">
        <f t="shared" si="1605"/>
        <v>0.42402279139802623</v>
      </c>
      <c r="S1807" s="11">
        <f t="shared" si="1606"/>
        <v>66</v>
      </c>
    </row>
    <row r="1808" spans="2:19" x14ac:dyDescent="0.25">
      <c r="B1808" s="16">
        <v>6</v>
      </c>
      <c r="C1808" s="11" t="s">
        <v>17</v>
      </c>
      <c r="D1808" s="10"/>
      <c r="E1808" s="10">
        <f t="shared" si="1598"/>
        <v>0</v>
      </c>
      <c r="F1808" s="3">
        <f t="shared" si="1599"/>
        <v>0.50548950414023874</v>
      </c>
      <c r="G1808" s="8">
        <f>EFA!$AD$2</f>
        <v>1.1479621662027979</v>
      </c>
      <c r="H1808" s="24">
        <f>LGD!$D$8</f>
        <v>4.6364209605119888E-2</v>
      </c>
      <c r="I1808" s="10">
        <f t="shared" si="1600"/>
        <v>0</v>
      </c>
      <c r="J1808" s="41">
        <f t="shared" si="1601"/>
        <v>0.50450878239263264</v>
      </c>
      <c r="K1808" s="10">
        <f t="shared" si="1602"/>
        <v>0</v>
      </c>
      <c r="M1808" s="11">
        <v>96</v>
      </c>
      <c r="N1808" s="11">
        <v>1</v>
      </c>
      <c r="O1808" s="21">
        <f t="shared" si="1603"/>
        <v>0.125041534971747</v>
      </c>
      <c r="P1808" s="43">
        <f t="shared" si="1597"/>
        <v>1.6531111519497883E-2</v>
      </c>
      <c r="Q1808" s="11">
        <f t="shared" si="1604"/>
        <v>30</v>
      </c>
      <c r="R1808" s="43">
        <f t="shared" si="1605"/>
        <v>0.42402279139802623</v>
      </c>
      <c r="S1808" s="11">
        <f t="shared" si="1606"/>
        <v>66</v>
      </c>
    </row>
    <row r="1809" spans="2:19" x14ac:dyDescent="0.25">
      <c r="B1809" s="16">
        <v>6</v>
      </c>
      <c r="C1809" s="11" t="s">
        <v>18</v>
      </c>
      <c r="D1809" s="10"/>
      <c r="E1809" s="10">
        <f t="shared" si="1598"/>
        <v>0</v>
      </c>
      <c r="F1809" s="3">
        <f t="shared" si="1599"/>
        <v>0.50548950414023874</v>
      </c>
      <c r="G1809" s="8">
        <f>EFA!$AD$2</f>
        <v>1.1479621662027979</v>
      </c>
      <c r="H1809" s="24">
        <f>LGD!$D$9</f>
        <v>0.5</v>
      </c>
      <c r="I1809" s="10">
        <f t="shared" si="1600"/>
        <v>0</v>
      </c>
      <c r="J1809" s="41">
        <f t="shared" si="1601"/>
        <v>0.50450878239263264</v>
      </c>
      <c r="K1809" s="10">
        <f t="shared" si="1602"/>
        <v>0</v>
      </c>
      <c r="M1809" s="11">
        <v>96</v>
      </c>
      <c r="N1809" s="11">
        <v>1</v>
      </c>
      <c r="O1809" s="21">
        <f t="shared" si="1603"/>
        <v>0.125041534971747</v>
      </c>
      <c r="P1809" s="43">
        <f t="shared" si="1597"/>
        <v>1.6531111519497883E-2</v>
      </c>
      <c r="Q1809" s="11">
        <f t="shared" si="1604"/>
        <v>30</v>
      </c>
      <c r="R1809" s="43">
        <f t="shared" si="1605"/>
        <v>0.42402279139802623</v>
      </c>
      <c r="S1809" s="11">
        <f t="shared" si="1606"/>
        <v>66</v>
      </c>
    </row>
    <row r="1810" spans="2:19" x14ac:dyDescent="0.25">
      <c r="B1810" s="16">
        <v>6</v>
      </c>
      <c r="C1810" s="11" t="s">
        <v>19</v>
      </c>
      <c r="D1810" s="10"/>
      <c r="E1810" s="10">
        <f t="shared" si="1598"/>
        <v>0</v>
      </c>
      <c r="F1810" s="3">
        <f t="shared" si="1599"/>
        <v>0.50548950414023874</v>
      </c>
      <c r="G1810" s="8">
        <f>EFA!$AD$2</f>
        <v>1.1479621662027979</v>
      </c>
      <c r="H1810" s="24">
        <f>LGD!$D$10</f>
        <v>0.4</v>
      </c>
      <c r="I1810" s="10">
        <f t="shared" si="1600"/>
        <v>0</v>
      </c>
      <c r="J1810" s="41">
        <f t="shared" si="1601"/>
        <v>0.50450878239263264</v>
      </c>
      <c r="K1810" s="10">
        <f t="shared" si="1602"/>
        <v>0</v>
      </c>
      <c r="M1810" s="11">
        <v>96</v>
      </c>
      <c r="N1810" s="11">
        <v>1</v>
      </c>
      <c r="O1810" s="21">
        <f t="shared" si="1603"/>
        <v>0.125041534971747</v>
      </c>
      <c r="P1810" s="43">
        <f t="shared" si="1597"/>
        <v>1.6531111519497883E-2</v>
      </c>
      <c r="Q1810" s="11">
        <f t="shared" si="1604"/>
        <v>30</v>
      </c>
      <c r="R1810" s="43">
        <f t="shared" si="1605"/>
        <v>0.42402279139802623</v>
      </c>
      <c r="S1810" s="11">
        <f t="shared" si="1606"/>
        <v>66</v>
      </c>
    </row>
    <row r="1811" spans="2:19" x14ac:dyDescent="0.25">
      <c r="B1811" s="16">
        <v>6</v>
      </c>
      <c r="C1811" s="11" t="s">
        <v>20</v>
      </c>
      <c r="D1811" s="10"/>
      <c r="E1811" s="10">
        <f t="shared" si="1598"/>
        <v>0</v>
      </c>
      <c r="F1811" s="3">
        <f t="shared" si="1599"/>
        <v>0.50548950414023874</v>
      </c>
      <c r="G1811" s="8">
        <f>EFA!$AD$2</f>
        <v>1.1479621662027979</v>
      </c>
      <c r="H1811" s="24">
        <f>LGD!$D$11</f>
        <v>0.6</v>
      </c>
      <c r="I1811" s="10">
        <f t="shared" si="1600"/>
        <v>0</v>
      </c>
      <c r="J1811" s="41">
        <f t="shared" si="1601"/>
        <v>0.50450878239263264</v>
      </c>
      <c r="K1811" s="10">
        <f t="shared" si="1602"/>
        <v>0</v>
      </c>
      <c r="M1811" s="11">
        <v>96</v>
      </c>
      <c r="N1811" s="11">
        <v>1</v>
      </c>
      <c r="O1811" s="21">
        <f t="shared" si="1603"/>
        <v>0.125041534971747</v>
      </c>
      <c r="P1811" s="43">
        <f t="shared" si="1597"/>
        <v>1.6531111519497883E-2</v>
      </c>
      <c r="Q1811" s="11">
        <f t="shared" si="1604"/>
        <v>30</v>
      </c>
      <c r="R1811" s="43">
        <f t="shared" si="1605"/>
        <v>0.42402279139802623</v>
      </c>
      <c r="S1811" s="11">
        <f t="shared" si="1606"/>
        <v>66</v>
      </c>
    </row>
    <row r="1812" spans="2:19" x14ac:dyDescent="0.25">
      <c r="B1812" s="16"/>
      <c r="C1812" s="68"/>
      <c r="D1812" s="115"/>
      <c r="E1812" s="115"/>
      <c r="F1812" s="89"/>
      <c r="G1812" s="112"/>
      <c r="H1812" s="116"/>
      <c r="I1812" s="115"/>
      <c r="J1812" s="117"/>
      <c r="K1812" s="115"/>
    </row>
    <row r="1813" spans="2:19" x14ac:dyDescent="0.25">
      <c r="B1813" t="s">
        <v>68</v>
      </c>
      <c r="C1813" s="40" t="s">
        <v>9</v>
      </c>
      <c r="D1813" s="40">
        <v>8</v>
      </c>
      <c r="E1813" s="44" t="s">
        <v>26</v>
      </c>
      <c r="F1813" s="44" t="s">
        <v>39</v>
      </c>
      <c r="G1813" s="44" t="s">
        <v>27</v>
      </c>
      <c r="H1813" s="44" t="s">
        <v>28</v>
      </c>
      <c r="I1813" s="44" t="s">
        <v>29</v>
      </c>
      <c r="J1813" s="44" t="s">
        <v>30</v>
      </c>
      <c r="K1813" s="42" t="s">
        <v>31</v>
      </c>
      <c r="M1813" s="42" t="s">
        <v>32</v>
      </c>
      <c r="N1813" s="42" t="s">
        <v>33</v>
      </c>
      <c r="O1813" s="42" t="s">
        <v>34</v>
      </c>
      <c r="P1813" s="42" t="s">
        <v>35</v>
      </c>
      <c r="Q1813" s="42" t="s">
        <v>36</v>
      </c>
      <c r="R1813" s="42" t="s">
        <v>37</v>
      </c>
      <c r="S1813" s="42" t="s">
        <v>38</v>
      </c>
    </row>
    <row r="1814" spans="2:19" x14ac:dyDescent="0.25">
      <c r="B1814" s="16">
        <v>7</v>
      </c>
      <c r="C1814" s="11" t="s">
        <v>12</v>
      </c>
      <c r="D1814" s="10"/>
      <c r="E1814" s="10">
        <f>D1748*R1814</f>
        <v>0</v>
      </c>
      <c r="F1814" s="3">
        <f>$J$5-$I$5</f>
        <v>4.0244267863253524E-2</v>
      </c>
      <c r="G1814" s="8">
        <f>EFA!$AD$2</f>
        <v>1.1479621662027979</v>
      </c>
      <c r="H1814" s="24">
        <f>LGD!$D$3</f>
        <v>0</v>
      </c>
      <c r="I1814" s="10">
        <f>E1814*F1814*G1814*H1814</f>
        <v>0</v>
      </c>
      <c r="J1814" s="41">
        <f>1/((1+($O$16/12))^(M1814-Q1814))</f>
        <v>0.44549708185590559</v>
      </c>
      <c r="K1814" s="10">
        <f>I1814*J1814</f>
        <v>0</v>
      </c>
      <c r="M1814" s="11">
        <v>96</v>
      </c>
      <c r="N1814" s="11">
        <v>1</v>
      </c>
      <c r="O1814" s="21">
        <f>$O$16</f>
        <v>0.125041534971747</v>
      </c>
      <c r="P1814" s="43">
        <f t="shared" ref="P1814:P1822" si="1607">PMT(O1814/12,M1814,-N1814,0,0)</f>
        <v>1.6531111519497883E-2</v>
      </c>
      <c r="Q1814" s="11">
        <f>M1814-S1814</f>
        <v>18</v>
      </c>
      <c r="R1814" s="43">
        <f>PV(O1814/12,Q1814,-P1814,0,0)</f>
        <v>0.27004339821033535</v>
      </c>
      <c r="S1814" s="11">
        <v>78</v>
      </c>
    </row>
    <row r="1815" spans="2:19" x14ac:dyDescent="0.25">
      <c r="B1815" s="16">
        <v>7</v>
      </c>
      <c r="C1815" s="11" t="s">
        <v>13</v>
      </c>
      <c r="D1815" s="10"/>
      <c r="E1815" s="10">
        <f t="shared" ref="E1815:E1822" si="1608">D1749*R1815</f>
        <v>0</v>
      </c>
      <c r="F1815" s="3">
        <f t="shared" ref="F1815:F1822" si="1609">$J$5-$I$5</f>
        <v>4.0244267863253524E-2</v>
      </c>
      <c r="G1815" s="8">
        <f>EFA!$AD$2</f>
        <v>1.1479621662027979</v>
      </c>
      <c r="H1815" s="24">
        <f>LGD!$D$4</f>
        <v>0.6</v>
      </c>
      <c r="I1815" s="10">
        <f t="shared" ref="I1815:I1822" si="1610">E1815*F1815*G1815*H1815</f>
        <v>0</v>
      </c>
      <c r="J1815" s="41">
        <f t="shared" ref="J1815:J1822" si="1611">1/((1+($O$16/12))^(M1815-Q1815))</f>
        <v>0.44549708185590559</v>
      </c>
      <c r="K1815" s="10">
        <f t="shared" ref="K1815:K1822" si="1612">I1815*J1815</f>
        <v>0</v>
      </c>
      <c r="M1815" s="11">
        <v>96</v>
      </c>
      <c r="N1815" s="11">
        <v>1</v>
      </c>
      <c r="O1815" s="21">
        <f t="shared" ref="O1815:O1822" si="1613">$O$16</f>
        <v>0.125041534971747</v>
      </c>
      <c r="P1815" s="43">
        <f t="shared" si="1607"/>
        <v>1.6531111519497883E-2</v>
      </c>
      <c r="Q1815" s="11">
        <f t="shared" ref="Q1815:Q1822" si="1614">M1815-S1815</f>
        <v>18</v>
      </c>
      <c r="R1815" s="43">
        <f t="shared" ref="R1815:R1822" si="1615">PV(O1815/12,Q1815,-P1815,0,0)</f>
        <v>0.27004339821033535</v>
      </c>
      <c r="S1815" s="11">
        <v>78</v>
      </c>
    </row>
    <row r="1816" spans="2:19" x14ac:dyDescent="0.25">
      <c r="B1816" s="16">
        <v>7</v>
      </c>
      <c r="C1816" s="11" t="s">
        <v>14</v>
      </c>
      <c r="D1816" s="10"/>
      <c r="E1816" s="10">
        <f t="shared" si="1608"/>
        <v>0</v>
      </c>
      <c r="F1816" s="3">
        <f t="shared" si="1609"/>
        <v>4.0244267863253524E-2</v>
      </c>
      <c r="G1816" s="8">
        <f>EFA!$AD$2</f>
        <v>1.1479621662027979</v>
      </c>
      <c r="H1816" s="24">
        <f>LGD!$D$5</f>
        <v>0.10763423667737435</v>
      </c>
      <c r="I1816" s="10">
        <f t="shared" si="1610"/>
        <v>0</v>
      </c>
      <c r="J1816" s="41">
        <f t="shared" si="1611"/>
        <v>0.44549708185590559</v>
      </c>
      <c r="K1816" s="10">
        <f t="shared" si="1612"/>
        <v>0</v>
      </c>
      <c r="M1816" s="11">
        <v>96</v>
      </c>
      <c r="N1816" s="11">
        <v>1</v>
      </c>
      <c r="O1816" s="21">
        <f t="shared" si="1613"/>
        <v>0.125041534971747</v>
      </c>
      <c r="P1816" s="43">
        <f t="shared" si="1607"/>
        <v>1.6531111519497883E-2</v>
      </c>
      <c r="Q1816" s="11">
        <f t="shared" si="1614"/>
        <v>18</v>
      </c>
      <c r="R1816" s="43">
        <f t="shared" si="1615"/>
        <v>0.27004339821033535</v>
      </c>
      <c r="S1816" s="11">
        <v>78</v>
      </c>
    </row>
    <row r="1817" spans="2:19" x14ac:dyDescent="0.25">
      <c r="B1817" s="16">
        <v>7</v>
      </c>
      <c r="C1817" s="11" t="s">
        <v>15</v>
      </c>
      <c r="D1817" s="10"/>
      <c r="E1817" s="10" t="e">
        <f t="shared" si="1608"/>
        <v>#N/A</v>
      </c>
      <c r="F1817" s="3">
        <f t="shared" si="1609"/>
        <v>4.0244267863253524E-2</v>
      </c>
      <c r="G1817" s="8">
        <f>EFA!$AD$2</f>
        <v>1.1479621662027979</v>
      </c>
      <c r="H1817" s="24">
        <f>LGD!$D$6</f>
        <v>0.31756987991080204</v>
      </c>
      <c r="I1817" s="10" t="e">
        <f t="shared" si="1610"/>
        <v>#N/A</v>
      </c>
      <c r="J1817" s="41">
        <f t="shared" si="1611"/>
        <v>0.44549708185590559</v>
      </c>
      <c r="K1817" s="10" t="e">
        <f t="shared" si="1612"/>
        <v>#N/A</v>
      </c>
      <c r="M1817" s="11">
        <v>96</v>
      </c>
      <c r="N1817" s="11">
        <v>1</v>
      </c>
      <c r="O1817" s="21">
        <f t="shared" si="1613"/>
        <v>0.125041534971747</v>
      </c>
      <c r="P1817" s="43">
        <f t="shared" si="1607"/>
        <v>1.6531111519497883E-2</v>
      </c>
      <c r="Q1817" s="11">
        <f t="shared" si="1614"/>
        <v>18</v>
      </c>
      <c r="R1817" s="43">
        <f t="shared" si="1615"/>
        <v>0.27004339821033535</v>
      </c>
      <c r="S1817" s="11">
        <v>78</v>
      </c>
    </row>
    <row r="1818" spans="2:19" x14ac:dyDescent="0.25">
      <c r="B1818" s="16">
        <v>7</v>
      </c>
      <c r="C1818" s="11" t="s">
        <v>16</v>
      </c>
      <c r="D1818" s="10"/>
      <c r="E1818" s="10">
        <f t="shared" si="1608"/>
        <v>0</v>
      </c>
      <c r="F1818" s="3">
        <f t="shared" si="1609"/>
        <v>4.0244267863253524E-2</v>
      </c>
      <c r="G1818" s="8">
        <f>EFA!$AD$2</f>
        <v>1.1479621662027979</v>
      </c>
      <c r="H1818" s="24">
        <f>LGD!$D$7</f>
        <v>0.35327139683478781</v>
      </c>
      <c r="I1818" s="10">
        <f t="shared" si="1610"/>
        <v>0</v>
      </c>
      <c r="J1818" s="41">
        <f t="shared" si="1611"/>
        <v>0.44549708185590559</v>
      </c>
      <c r="K1818" s="10">
        <f t="shared" si="1612"/>
        <v>0</v>
      </c>
      <c r="M1818" s="11">
        <v>96</v>
      </c>
      <c r="N1818" s="11">
        <v>1</v>
      </c>
      <c r="O1818" s="21">
        <f t="shared" si="1613"/>
        <v>0.125041534971747</v>
      </c>
      <c r="P1818" s="43">
        <f t="shared" si="1607"/>
        <v>1.6531111519497883E-2</v>
      </c>
      <c r="Q1818" s="11">
        <f t="shared" si="1614"/>
        <v>18</v>
      </c>
      <c r="R1818" s="43">
        <f t="shared" si="1615"/>
        <v>0.27004339821033535</v>
      </c>
      <c r="S1818" s="11">
        <v>78</v>
      </c>
    </row>
    <row r="1819" spans="2:19" x14ac:dyDescent="0.25">
      <c r="B1819" s="16">
        <v>7</v>
      </c>
      <c r="C1819" s="11" t="s">
        <v>17</v>
      </c>
      <c r="D1819" s="10"/>
      <c r="E1819" s="10">
        <f t="shared" si="1608"/>
        <v>0</v>
      </c>
      <c r="F1819" s="3">
        <f t="shared" si="1609"/>
        <v>4.0244267863253524E-2</v>
      </c>
      <c r="G1819" s="8">
        <f>EFA!$AD$2</f>
        <v>1.1479621662027979</v>
      </c>
      <c r="H1819" s="24">
        <f>LGD!$D$8</f>
        <v>4.6364209605119888E-2</v>
      </c>
      <c r="I1819" s="10">
        <f t="shared" si="1610"/>
        <v>0</v>
      </c>
      <c r="J1819" s="41">
        <f t="shared" si="1611"/>
        <v>0.44549708185590559</v>
      </c>
      <c r="K1819" s="10">
        <f t="shared" si="1612"/>
        <v>0</v>
      </c>
      <c r="M1819" s="11">
        <v>96</v>
      </c>
      <c r="N1819" s="11">
        <v>1</v>
      </c>
      <c r="O1819" s="21">
        <f t="shared" si="1613"/>
        <v>0.125041534971747</v>
      </c>
      <c r="P1819" s="43">
        <f t="shared" si="1607"/>
        <v>1.6531111519497883E-2</v>
      </c>
      <c r="Q1819" s="11">
        <f t="shared" si="1614"/>
        <v>18</v>
      </c>
      <c r="R1819" s="43">
        <f t="shared" si="1615"/>
        <v>0.27004339821033535</v>
      </c>
      <c r="S1819" s="11">
        <v>78</v>
      </c>
    </row>
    <row r="1820" spans="2:19" x14ac:dyDescent="0.25">
      <c r="B1820" s="16">
        <v>7</v>
      </c>
      <c r="C1820" s="11" t="s">
        <v>18</v>
      </c>
      <c r="D1820" s="10"/>
      <c r="E1820" s="10">
        <f t="shared" si="1608"/>
        <v>0</v>
      </c>
      <c r="F1820" s="3">
        <f t="shared" si="1609"/>
        <v>4.0244267863253524E-2</v>
      </c>
      <c r="G1820" s="8">
        <f>EFA!$AD$2</f>
        <v>1.1479621662027979</v>
      </c>
      <c r="H1820" s="24">
        <f>LGD!$D$9</f>
        <v>0.5</v>
      </c>
      <c r="I1820" s="10">
        <f t="shared" si="1610"/>
        <v>0</v>
      </c>
      <c r="J1820" s="41">
        <f t="shared" si="1611"/>
        <v>0.44549708185590559</v>
      </c>
      <c r="K1820" s="10">
        <f t="shared" si="1612"/>
        <v>0</v>
      </c>
      <c r="M1820" s="11">
        <v>96</v>
      </c>
      <c r="N1820" s="11">
        <v>1</v>
      </c>
      <c r="O1820" s="21">
        <f t="shared" si="1613"/>
        <v>0.125041534971747</v>
      </c>
      <c r="P1820" s="43">
        <f t="shared" si="1607"/>
        <v>1.6531111519497883E-2</v>
      </c>
      <c r="Q1820" s="11">
        <f t="shared" si="1614"/>
        <v>18</v>
      </c>
      <c r="R1820" s="43">
        <f t="shared" si="1615"/>
        <v>0.27004339821033535</v>
      </c>
      <c r="S1820" s="11">
        <v>78</v>
      </c>
    </row>
    <row r="1821" spans="2:19" x14ac:dyDescent="0.25">
      <c r="B1821" s="16">
        <v>7</v>
      </c>
      <c r="C1821" s="11" t="s">
        <v>19</v>
      </c>
      <c r="D1821" s="10"/>
      <c r="E1821" s="10">
        <f t="shared" si="1608"/>
        <v>0</v>
      </c>
      <c r="F1821" s="3">
        <f t="shared" si="1609"/>
        <v>4.0244267863253524E-2</v>
      </c>
      <c r="G1821" s="8">
        <f>EFA!$AD$2</f>
        <v>1.1479621662027979</v>
      </c>
      <c r="H1821" s="24">
        <f>LGD!$D$10</f>
        <v>0.4</v>
      </c>
      <c r="I1821" s="10">
        <f t="shared" si="1610"/>
        <v>0</v>
      </c>
      <c r="J1821" s="41">
        <f t="shared" si="1611"/>
        <v>0.44549708185590559</v>
      </c>
      <c r="K1821" s="10">
        <f t="shared" si="1612"/>
        <v>0</v>
      </c>
      <c r="M1821" s="11">
        <v>96</v>
      </c>
      <c r="N1821" s="11">
        <v>1</v>
      </c>
      <c r="O1821" s="21">
        <f t="shared" si="1613"/>
        <v>0.125041534971747</v>
      </c>
      <c r="P1821" s="43">
        <f t="shared" si="1607"/>
        <v>1.6531111519497883E-2</v>
      </c>
      <c r="Q1821" s="11">
        <f t="shared" si="1614"/>
        <v>18</v>
      </c>
      <c r="R1821" s="43">
        <f t="shared" si="1615"/>
        <v>0.27004339821033535</v>
      </c>
      <c r="S1821" s="11">
        <v>78</v>
      </c>
    </row>
    <row r="1822" spans="2:19" x14ac:dyDescent="0.25">
      <c r="B1822" s="16">
        <v>7</v>
      </c>
      <c r="C1822" s="11" t="s">
        <v>20</v>
      </c>
      <c r="D1822" s="10"/>
      <c r="E1822" s="10">
        <f t="shared" si="1608"/>
        <v>0</v>
      </c>
      <c r="F1822" s="3">
        <f t="shared" si="1609"/>
        <v>4.0244267863253524E-2</v>
      </c>
      <c r="G1822" s="8">
        <f>EFA!$AD$2</f>
        <v>1.1479621662027979</v>
      </c>
      <c r="H1822" s="24">
        <f>LGD!$D$11</f>
        <v>0.6</v>
      </c>
      <c r="I1822" s="10">
        <f t="shared" si="1610"/>
        <v>0</v>
      </c>
      <c r="J1822" s="41">
        <f t="shared" si="1611"/>
        <v>0.44549708185590559</v>
      </c>
      <c r="K1822" s="10">
        <f t="shared" si="1612"/>
        <v>0</v>
      </c>
      <c r="M1822" s="11">
        <v>96</v>
      </c>
      <c r="N1822" s="11">
        <v>1</v>
      </c>
      <c r="O1822" s="21">
        <f t="shared" si="1613"/>
        <v>0.125041534971747</v>
      </c>
      <c r="P1822" s="43">
        <f t="shared" si="1607"/>
        <v>1.6531111519497883E-2</v>
      </c>
      <c r="Q1822" s="11">
        <f t="shared" si="1614"/>
        <v>18</v>
      </c>
      <c r="R1822" s="43">
        <f t="shared" si="1615"/>
        <v>0.27004339821033535</v>
      </c>
      <c r="S1822" s="11">
        <v>78</v>
      </c>
    </row>
    <row r="1823" spans="2:19" x14ac:dyDescent="0.25">
      <c r="B1823" s="16"/>
      <c r="C1823" s="68"/>
      <c r="D1823" s="115"/>
      <c r="E1823" s="115"/>
      <c r="F1823" s="89"/>
      <c r="G1823" s="112"/>
      <c r="H1823" s="116"/>
      <c r="I1823" s="115"/>
      <c r="J1823" s="117"/>
      <c r="K1823" s="115"/>
    </row>
    <row r="1824" spans="2:19" x14ac:dyDescent="0.25">
      <c r="B1824" t="s">
        <v>68</v>
      </c>
      <c r="C1824" s="40" t="s">
        <v>9</v>
      </c>
      <c r="D1824" s="40">
        <v>8</v>
      </c>
      <c r="E1824" s="44" t="s">
        <v>26</v>
      </c>
      <c r="F1824" s="44" t="s">
        <v>39</v>
      </c>
      <c r="G1824" s="44" t="s">
        <v>27</v>
      </c>
      <c r="H1824" s="44" t="s">
        <v>28</v>
      </c>
      <c r="I1824" s="44" t="s">
        <v>29</v>
      </c>
      <c r="J1824" s="44" t="s">
        <v>30</v>
      </c>
      <c r="K1824" s="42" t="s">
        <v>31</v>
      </c>
      <c r="M1824" s="42" t="s">
        <v>32</v>
      </c>
      <c r="N1824" s="42" t="s">
        <v>33</v>
      </c>
      <c r="O1824" s="42" t="s">
        <v>34</v>
      </c>
      <c r="P1824" s="42" t="s">
        <v>35</v>
      </c>
      <c r="Q1824" s="42" t="s">
        <v>36</v>
      </c>
      <c r="R1824" s="42" t="s">
        <v>37</v>
      </c>
      <c r="S1824" s="42" t="s">
        <v>38</v>
      </c>
    </row>
    <row r="1825" spans="2:19" x14ac:dyDescent="0.25">
      <c r="B1825" s="16">
        <v>8</v>
      </c>
      <c r="C1825" s="11" t="s">
        <v>12</v>
      </c>
      <c r="D1825" s="10"/>
      <c r="E1825" s="10">
        <f>D1748*R1825</f>
        <v>0</v>
      </c>
      <c r="F1825" s="3">
        <f>$K$5-$J$5</f>
        <v>2.9244167980631008E-2</v>
      </c>
      <c r="G1825" s="8">
        <f>EFA!$AD$2</f>
        <v>1.1479621662027979</v>
      </c>
      <c r="H1825" s="24">
        <f>LGD!$D$3</f>
        <v>0</v>
      </c>
      <c r="I1825" s="10">
        <f>E1825*F1825*G1825*H1825</f>
        <v>0</v>
      </c>
      <c r="J1825" s="41">
        <f>1/((1+($O$16/12))^(M1825-Q1825))</f>
        <v>0.39338789901911059</v>
      </c>
      <c r="K1825" s="10">
        <f>I1825*J1825</f>
        <v>0</v>
      </c>
      <c r="M1825" s="11">
        <v>96</v>
      </c>
      <c r="N1825" s="11">
        <v>1</v>
      </c>
      <c r="O1825" s="21">
        <f>$O$16</f>
        <v>0.125041534971747</v>
      </c>
      <c r="P1825" s="43">
        <f t="shared" ref="P1825:P1833" si="1616">PMT(O1825/12,M1825,-N1825,0,0)</f>
        <v>1.6531111519497883E-2</v>
      </c>
      <c r="Q1825" s="11">
        <f>M1825-S1825</f>
        <v>6</v>
      </c>
      <c r="R1825" s="43">
        <f>PV(O1825/12,Q1825,-P1825,0,0)</f>
        <v>9.5667494675674022E-2</v>
      </c>
      <c r="S1825" s="11">
        <v>90</v>
      </c>
    </row>
    <row r="1826" spans="2:19" x14ac:dyDescent="0.25">
      <c r="B1826" s="16">
        <v>8</v>
      </c>
      <c r="C1826" s="11" t="s">
        <v>13</v>
      </c>
      <c r="D1826" s="10"/>
      <c r="E1826" s="10">
        <f t="shared" ref="E1826:E1833" si="1617">D1749*R1826</f>
        <v>0</v>
      </c>
      <c r="F1826" s="3">
        <f t="shared" ref="F1826:F1833" si="1618">$K$5-$J$5</f>
        <v>2.9244167980631008E-2</v>
      </c>
      <c r="G1826" s="8">
        <f>EFA!$AD$2</f>
        <v>1.1479621662027979</v>
      </c>
      <c r="H1826" s="24">
        <f>LGD!$D$4</f>
        <v>0.6</v>
      </c>
      <c r="I1826" s="10">
        <f t="shared" ref="I1826:I1833" si="1619">E1826*F1826*G1826*H1826</f>
        <v>0</v>
      </c>
      <c r="J1826" s="41">
        <f t="shared" ref="J1826:J1833" si="1620">1/((1+($O$16/12))^(M1826-Q1826))</f>
        <v>0.39338789901911059</v>
      </c>
      <c r="K1826" s="10">
        <f t="shared" ref="K1826:K1833" si="1621">I1826*J1826</f>
        <v>0</v>
      </c>
      <c r="M1826" s="11">
        <v>96</v>
      </c>
      <c r="N1826" s="11">
        <v>1</v>
      </c>
      <c r="O1826" s="21">
        <f t="shared" ref="O1826:O1833" si="1622">$O$16</f>
        <v>0.125041534971747</v>
      </c>
      <c r="P1826" s="43">
        <f t="shared" si="1616"/>
        <v>1.6531111519497883E-2</v>
      </c>
      <c r="Q1826" s="11">
        <f t="shared" ref="Q1826:Q1833" si="1623">M1826-S1826</f>
        <v>6</v>
      </c>
      <c r="R1826" s="43">
        <f t="shared" ref="R1826:R1833" si="1624">PV(O1826/12,Q1826,-P1826,0,0)</f>
        <v>9.5667494675674022E-2</v>
      </c>
      <c r="S1826" s="11">
        <v>90</v>
      </c>
    </row>
    <row r="1827" spans="2:19" x14ac:dyDescent="0.25">
      <c r="B1827" s="16">
        <v>8</v>
      </c>
      <c r="C1827" s="11" t="s">
        <v>14</v>
      </c>
      <c r="D1827" s="10"/>
      <c r="E1827" s="10">
        <f t="shared" si="1617"/>
        <v>0</v>
      </c>
      <c r="F1827" s="3">
        <f t="shared" si="1618"/>
        <v>2.9244167980631008E-2</v>
      </c>
      <c r="G1827" s="8">
        <f>EFA!$AD$2</f>
        <v>1.1479621662027979</v>
      </c>
      <c r="H1827" s="24">
        <f>LGD!$D$5</f>
        <v>0.10763423667737435</v>
      </c>
      <c r="I1827" s="10">
        <f t="shared" si="1619"/>
        <v>0</v>
      </c>
      <c r="J1827" s="41">
        <f t="shared" si="1620"/>
        <v>0.39338789901911059</v>
      </c>
      <c r="K1827" s="10">
        <f t="shared" si="1621"/>
        <v>0</v>
      </c>
      <c r="M1827" s="11">
        <v>96</v>
      </c>
      <c r="N1827" s="11">
        <v>1</v>
      </c>
      <c r="O1827" s="21">
        <f t="shared" si="1622"/>
        <v>0.125041534971747</v>
      </c>
      <c r="P1827" s="43">
        <f t="shared" si="1616"/>
        <v>1.6531111519497883E-2</v>
      </c>
      <c r="Q1827" s="11">
        <f t="shared" si="1623"/>
        <v>6</v>
      </c>
      <c r="R1827" s="43">
        <f t="shared" si="1624"/>
        <v>9.5667494675674022E-2</v>
      </c>
      <c r="S1827" s="11">
        <v>90</v>
      </c>
    </row>
    <row r="1828" spans="2:19" x14ac:dyDescent="0.25">
      <c r="B1828" s="16">
        <v>8</v>
      </c>
      <c r="C1828" s="11" t="s">
        <v>15</v>
      </c>
      <c r="D1828" s="10"/>
      <c r="E1828" s="10" t="e">
        <f t="shared" si="1617"/>
        <v>#N/A</v>
      </c>
      <c r="F1828" s="3">
        <f t="shared" si="1618"/>
        <v>2.9244167980631008E-2</v>
      </c>
      <c r="G1828" s="8">
        <f>EFA!$AD$2</f>
        <v>1.1479621662027979</v>
      </c>
      <c r="H1828" s="24">
        <f>LGD!$D$6</f>
        <v>0.31756987991080204</v>
      </c>
      <c r="I1828" s="10" t="e">
        <f t="shared" si="1619"/>
        <v>#N/A</v>
      </c>
      <c r="J1828" s="41">
        <f t="shared" si="1620"/>
        <v>0.39338789901911059</v>
      </c>
      <c r="K1828" s="10" t="e">
        <f t="shared" si="1621"/>
        <v>#N/A</v>
      </c>
      <c r="M1828" s="11">
        <v>96</v>
      </c>
      <c r="N1828" s="11">
        <v>1</v>
      </c>
      <c r="O1828" s="21">
        <f t="shared" si="1622"/>
        <v>0.125041534971747</v>
      </c>
      <c r="P1828" s="43">
        <f t="shared" si="1616"/>
        <v>1.6531111519497883E-2</v>
      </c>
      <c r="Q1828" s="11">
        <f t="shared" si="1623"/>
        <v>6</v>
      </c>
      <c r="R1828" s="43">
        <f t="shared" si="1624"/>
        <v>9.5667494675674022E-2</v>
      </c>
      <c r="S1828" s="11">
        <v>90</v>
      </c>
    </row>
    <row r="1829" spans="2:19" x14ac:dyDescent="0.25">
      <c r="B1829" s="16">
        <v>8</v>
      </c>
      <c r="C1829" s="11" t="s">
        <v>16</v>
      </c>
      <c r="D1829" s="10"/>
      <c r="E1829" s="10">
        <f t="shared" si="1617"/>
        <v>0</v>
      </c>
      <c r="F1829" s="3">
        <f t="shared" si="1618"/>
        <v>2.9244167980631008E-2</v>
      </c>
      <c r="G1829" s="8">
        <f>EFA!$AD$2</f>
        <v>1.1479621662027979</v>
      </c>
      <c r="H1829" s="24">
        <f>LGD!$D$7</f>
        <v>0.35327139683478781</v>
      </c>
      <c r="I1829" s="10">
        <f t="shared" si="1619"/>
        <v>0</v>
      </c>
      <c r="J1829" s="41">
        <f t="shared" si="1620"/>
        <v>0.39338789901911059</v>
      </c>
      <c r="K1829" s="10">
        <f t="shared" si="1621"/>
        <v>0</v>
      </c>
      <c r="M1829" s="11">
        <v>96</v>
      </c>
      <c r="N1829" s="11">
        <v>1</v>
      </c>
      <c r="O1829" s="21">
        <f t="shared" si="1622"/>
        <v>0.125041534971747</v>
      </c>
      <c r="P1829" s="43">
        <f t="shared" si="1616"/>
        <v>1.6531111519497883E-2</v>
      </c>
      <c r="Q1829" s="11">
        <f t="shared" si="1623"/>
        <v>6</v>
      </c>
      <c r="R1829" s="43">
        <f t="shared" si="1624"/>
        <v>9.5667494675674022E-2</v>
      </c>
      <c r="S1829" s="11">
        <v>90</v>
      </c>
    </row>
    <row r="1830" spans="2:19" x14ac:dyDescent="0.25">
      <c r="B1830" s="16">
        <v>8</v>
      </c>
      <c r="C1830" s="11" t="s">
        <v>17</v>
      </c>
      <c r="D1830" s="10"/>
      <c r="E1830" s="10">
        <f t="shared" si="1617"/>
        <v>0</v>
      </c>
      <c r="F1830" s="3">
        <f t="shared" si="1618"/>
        <v>2.9244167980631008E-2</v>
      </c>
      <c r="G1830" s="8">
        <f>EFA!$AD$2</f>
        <v>1.1479621662027979</v>
      </c>
      <c r="H1830" s="24">
        <f>LGD!$D$8</f>
        <v>4.6364209605119888E-2</v>
      </c>
      <c r="I1830" s="10">
        <f t="shared" si="1619"/>
        <v>0</v>
      </c>
      <c r="J1830" s="41">
        <f t="shared" si="1620"/>
        <v>0.39338789901911059</v>
      </c>
      <c r="K1830" s="10">
        <f t="shared" si="1621"/>
        <v>0</v>
      </c>
      <c r="M1830" s="11">
        <v>96</v>
      </c>
      <c r="N1830" s="11">
        <v>1</v>
      </c>
      <c r="O1830" s="21">
        <f t="shared" si="1622"/>
        <v>0.125041534971747</v>
      </c>
      <c r="P1830" s="43">
        <f t="shared" si="1616"/>
        <v>1.6531111519497883E-2</v>
      </c>
      <c r="Q1830" s="11">
        <f t="shared" si="1623"/>
        <v>6</v>
      </c>
      <c r="R1830" s="43">
        <f t="shared" si="1624"/>
        <v>9.5667494675674022E-2</v>
      </c>
      <c r="S1830" s="11">
        <v>90</v>
      </c>
    </row>
    <row r="1831" spans="2:19" x14ac:dyDescent="0.25">
      <c r="B1831" s="16">
        <v>8</v>
      </c>
      <c r="C1831" s="11" t="s">
        <v>18</v>
      </c>
      <c r="D1831" s="10"/>
      <c r="E1831" s="10">
        <f t="shared" si="1617"/>
        <v>0</v>
      </c>
      <c r="F1831" s="3">
        <f t="shared" si="1618"/>
        <v>2.9244167980631008E-2</v>
      </c>
      <c r="G1831" s="8">
        <f>EFA!$AD$2</f>
        <v>1.1479621662027979</v>
      </c>
      <c r="H1831" s="24">
        <f>LGD!$D$9</f>
        <v>0.5</v>
      </c>
      <c r="I1831" s="10">
        <f t="shared" si="1619"/>
        <v>0</v>
      </c>
      <c r="J1831" s="41">
        <f t="shared" si="1620"/>
        <v>0.39338789901911059</v>
      </c>
      <c r="K1831" s="10">
        <f t="shared" si="1621"/>
        <v>0</v>
      </c>
      <c r="M1831" s="11">
        <v>96</v>
      </c>
      <c r="N1831" s="11">
        <v>1</v>
      </c>
      <c r="O1831" s="21">
        <f t="shared" si="1622"/>
        <v>0.125041534971747</v>
      </c>
      <c r="P1831" s="43">
        <f t="shared" si="1616"/>
        <v>1.6531111519497883E-2</v>
      </c>
      <c r="Q1831" s="11">
        <f t="shared" si="1623"/>
        <v>6</v>
      </c>
      <c r="R1831" s="43">
        <f t="shared" si="1624"/>
        <v>9.5667494675674022E-2</v>
      </c>
      <c r="S1831" s="11">
        <v>90</v>
      </c>
    </row>
    <row r="1832" spans="2:19" x14ac:dyDescent="0.25">
      <c r="B1832" s="16">
        <v>8</v>
      </c>
      <c r="C1832" s="11" t="s">
        <v>19</v>
      </c>
      <c r="D1832" s="10"/>
      <c r="E1832" s="10">
        <f t="shared" si="1617"/>
        <v>0</v>
      </c>
      <c r="F1832" s="3">
        <f t="shared" si="1618"/>
        <v>2.9244167980631008E-2</v>
      </c>
      <c r="G1832" s="8">
        <f>EFA!$AD$2</f>
        <v>1.1479621662027979</v>
      </c>
      <c r="H1832" s="24">
        <f>LGD!$D$10</f>
        <v>0.4</v>
      </c>
      <c r="I1832" s="10">
        <f t="shared" si="1619"/>
        <v>0</v>
      </c>
      <c r="J1832" s="41">
        <f t="shared" si="1620"/>
        <v>0.39338789901911059</v>
      </c>
      <c r="K1832" s="10">
        <f t="shared" si="1621"/>
        <v>0</v>
      </c>
      <c r="M1832" s="11">
        <v>96</v>
      </c>
      <c r="N1832" s="11">
        <v>1</v>
      </c>
      <c r="O1832" s="21">
        <f t="shared" si="1622"/>
        <v>0.125041534971747</v>
      </c>
      <c r="P1832" s="43">
        <f t="shared" si="1616"/>
        <v>1.6531111519497883E-2</v>
      </c>
      <c r="Q1832" s="11">
        <f t="shared" si="1623"/>
        <v>6</v>
      </c>
      <c r="R1832" s="43">
        <f t="shared" si="1624"/>
        <v>9.5667494675674022E-2</v>
      </c>
      <c r="S1832" s="11">
        <v>90</v>
      </c>
    </row>
    <row r="1833" spans="2:19" x14ac:dyDescent="0.25">
      <c r="B1833" s="16">
        <v>8</v>
      </c>
      <c r="C1833" s="11" t="s">
        <v>20</v>
      </c>
      <c r="D1833" s="10"/>
      <c r="E1833" s="10">
        <f t="shared" si="1617"/>
        <v>0</v>
      </c>
      <c r="F1833" s="3">
        <f t="shared" si="1618"/>
        <v>2.9244167980631008E-2</v>
      </c>
      <c r="G1833" s="8">
        <f>EFA!$AD$2</f>
        <v>1.1479621662027979</v>
      </c>
      <c r="H1833" s="24">
        <f>LGD!$D$11</f>
        <v>0.6</v>
      </c>
      <c r="I1833" s="10">
        <f t="shared" si="1619"/>
        <v>0</v>
      </c>
      <c r="J1833" s="41">
        <f t="shared" si="1620"/>
        <v>0.39338789901911059</v>
      </c>
      <c r="K1833" s="10">
        <f t="shared" si="1621"/>
        <v>0</v>
      </c>
      <c r="M1833" s="11">
        <v>96</v>
      </c>
      <c r="N1833" s="11">
        <v>1</v>
      </c>
      <c r="O1833" s="21">
        <f t="shared" si="1622"/>
        <v>0.125041534971747</v>
      </c>
      <c r="P1833" s="43">
        <f t="shared" si="1616"/>
        <v>1.6531111519497883E-2</v>
      </c>
      <c r="Q1833" s="11">
        <f t="shared" si="1623"/>
        <v>6</v>
      </c>
      <c r="R1833" s="43">
        <f t="shared" si="1624"/>
        <v>9.5667494675674022E-2</v>
      </c>
      <c r="S1833" s="11">
        <v>90</v>
      </c>
    </row>
    <row r="1834" spans="2:19" x14ac:dyDescent="0.25">
      <c r="B1834" s="16"/>
      <c r="C1834" s="83"/>
      <c r="D1834" s="118"/>
      <c r="E1834" s="118"/>
      <c r="F1834" s="119"/>
      <c r="G1834" s="86"/>
      <c r="H1834" s="87"/>
      <c r="I1834" s="118"/>
      <c r="J1834" s="88"/>
      <c r="K1834" s="118"/>
    </row>
    <row r="1835" spans="2:19" x14ac:dyDescent="0.25">
      <c r="B1835" t="s">
        <v>68</v>
      </c>
      <c r="C1835" s="40" t="s">
        <v>9</v>
      </c>
      <c r="D1835" s="40">
        <v>9</v>
      </c>
      <c r="E1835" s="44" t="s">
        <v>26</v>
      </c>
      <c r="F1835" s="44" t="s">
        <v>39</v>
      </c>
      <c r="G1835" s="44" t="s">
        <v>27</v>
      </c>
      <c r="H1835" s="44" t="s">
        <v>28</v>
      </c>
      <c r="I1835" s="44" t="s">
        <v>29</v>
      </c>
      <c r="J1835" s="44" t="s">
        <v>30</v>
      </c>
      <c r="K1835" s="42" t="s">
        <v>31</v>
      </c>
      <c r="M1835" s="42" t="s">
        <v>32</v>
      </c>
      <c r="N1835" s="42" t="s">
        <v>33</v>
      </c>
      <c r="O1835" s="42" t="s">
        <v>34</v>
      </c>
      <c r="P1835" s="42" t="s">
        <v>35</v>
      </c>
      <c r="Q1835" s="42" t="s">
        <v>36</v>
      </c>
      <c r="R1835" s="42" t="s">
        <v>37</v>
      </c>
      <c r="S1835" s="42" t="s">
        <v>38</v>
      </c>
    </row>
    <row r="1836" spans="2:19" x14ac:dyDescent="0.25">
      <c r="B1836" s="16">
        <v>1</v>
      </c>
      <c r="C1836" s="11" t="s">
        <v>12</v>
      </c>
      <c r="D1836" s="81">
        <f>'61-90 days'!C13</f>
        <v>0</v>
      </c>
      <c r="E1836" s="10">
        <f>D1836*R1836</f>
        <v>0</v>
      </c>
      <c r="F1836" s="3">
        <f>$D$5</f>
        <v>0.27333333333333332</v>
      </c>
      <c r="G1836" s="8">
        <f>EFA!$AD$2</f>
        <v>1.1479621662027979</v>
      </c>
      <c r="H1836" s="24">
        <f>LGD!$D$3</f>
        <v>0</v>
      </c>
      <c r="I1836" s="10">
        <f>E1836*F1836*G1836*H1836</f>
        <v>0</v>
      </c>
      <c r="J1836" s="41">
        <f>1/((1+($O$16/12))^(M1836-Q1836))</f>
        <v>0.93969748915028861</v>
      </c>
      <c r="K1836" s="10">
        <f>I1836*J1836</f>
        <v>0</v>
      </c>
      <c r="M1836" s="11">
        <v>108</v>
      </c>
      <c r="N1836" s="11">
        <v>1</v>
      </c>
      <c r="O1836" s="21">
        <f>$O$16</f>
        <v>0.125041534971747</v>
      </c>
      <c r="P1836" s="43">
        <f t="shared" ref="P1836:P1844" si="1625">PMT(O1836/12,M1836,-N1836,0,0)</f>
        <v>1.5469915965052787E-2</v>
      </c>
      <c r="Q1836" s="11">
        <f>M1836-S1836</f>
        <v>102</v>
      </c>
      <c r="R1836" s="43">
        <f>PV(O1836/12,Q1836,-P1836,0,0)</f>
        <v>0.96890092805039041</v>
      </c>
      <c r="S1836" s="11">
        <v>6</v>
      </c>
    </row>
    <row r="1837" spans="2:19" x14ac:dyDescent="0.25">
      <c r="B1837" s="16">
        <v>1</v>
      </c>
      <c r="C1837" s="11" t="s">
        <v>13</v>
      </c>
      <c r="D1837" s="81">
        <f>'61-90 days'!D13</f>
        <v>0</v>
      </c>
      <c r="E1837" s="10">
        <f t="shared" ref="E1837:E1844" si="1626">D1837*R1837</f>
        <v>0</v>
      </c>
      <c r="F1837" s="3">
        <f t="shared" ref="F1837:F1844" si="1627">$D$5</f>
        <v>0.27333333333333332</v>
      </c>
      <c r="G1837" s="8">
        <f>EFA!$AD$2</f>
        <v>1.1479621662027979</v>
      </c>
      <c r="H1837" s="24">
        <f>LGD!$D$4</f>
        <v>0.6</v>
      </c>
      <c r="I1837" s="10">
        <f t="shared" ref="I1837:I1844" si="1628">E1837*F1837*G1837*H1837</f>
        <v>0</v>
      </c>
      <c r="J1837" s="41">
        <f t="shared" ref="J1837:J1844" si="1629">1/((1+($O$16/12))^(M1837-Q1837))</f>
        <v>0.93969748915028861</v>
      </c>
      <c r="K1837" s="10">
        <f t="shared" ref="K1837:K1844" si="1630">I1837*J1837</f>
        <v>0</v>
      </c>
      <c r="M1837" s="11">
        <v>108</v>
      </c>
      <c r="N1837" s="11">
        <v>1</v>
      </c>
      <c r="O1837" s="21">
        <f t="shared" ref="O1837:O1844" si="1631">$O$16</f>
        <v>0.125041534971747</v>
      </c>
      <c r="P1837" s="43">
        <f t="shared" si="1625"/>
        <v>1.5469915965052787E-2</v>
      </c>
      <c r="Q1837" s="11">
        <f t="shared" ref="Q1837:Q1844" si="1632">M1837-S1837</f>
        <v>102</v>
      </c>
      <c r="R1837" s="43">
        <f t="shared" ref="R1837:R1844" si="1633">PV(O1837/12,Q1837,-P1837,0,0)</f>
        <v>0.96890092805039041</v>
      </c>
      <c r="S1837" s="11">
        <v>6</v>
      </c>
    </row>
    <row r="1838" spans="2:19" x14ac:dyDescent="0.25">
      <c r="B1838" s="16">
        <v>1</v>
      </c>
      <c r="C1838" s="11" t="s">
        <v>14</v>
      </c>
      <c r="D1838" s="81">
        <f>'61-90 days'!E13</f>
        <v>0</v>
      </c>
      <c r="E1838" s="10">
        <f t="shared" si="1626"/>
        <v>0</v>
      </c>
      <c r="F1838" s="3">
        <f t="shared" si="1627"/>
        <v>0.27333333333333332</v>
      </c>
      <c r="G1838" s="8">
        <f>EFA!$AD$2</f>
        <v>1.1479621662027979</v>
      </c>
      <c r="H1838" s="24">
        <f>LGD!$D$5</f>
        <v>0.10763423667737435</v>
      </c>
      <c r="I1838" s="10">
        <f t="shared" si="1628"/>
        <v>0</v>
      </c>
      <c r="J1838" s="41">
        <f t="shared" si="1629"/>
        <v>0.93969748915028861</v>
      </c>
      <c r="K1838" s="10">
        <f t="shared" si="1630"/>
        <v>0</v>
      </c>
      <c r="M1838" s="11">
        <v>108</v>
      </c>
      <c r="N1838" s="11">
        <v>1</v>
      </c>
      <c r="O1838" s="21">
        <f t="shared" si="1631"/>
        <v>0.125041534971747</v>
      </c>
      <c r="P1838" s="43">
        <f t="shared" si="1625"/>
        <v>1.5469915965052787E-2</v>
      </c>
      <c r="Q1838" s="11">
        <f t="shared" si="1632"/>
        <v>102</v>
      </c>
      <c r="R1838" s="43">
        <f t="shared" si="1633"/>
        <v>0.96890092805039041</v>
      </c>
      <c r="S1838" s="11">
        <v>6</v>
      </c>
    </row>
    <row r="1839" spans="2:19" x14ac:dyDescent="0.25">
      <c r="B1839" s="16">
        <v>1</v>
      </c>
      <c r="C1839" s="11" t="s">
        <v>15</v>
      </c>
      <c r="D1839" s="81" t="e">
        <f>'61-90 days'!F13</f>
        <v>#N/A</v>
      </c>
      <c r="E1839" s="10" t="e">
        <f t="shared" si="1626"/>
        <v>#N/A</v>
      </c>
      <c r="F1839" s="3">
        <f t="shared" si="1627"/>
        <v>0.27333333333333332</v>
      </c>
      <c r="G1839" s="8">
        <f>EFA!$AD$2</f>
        <v>1.1479621662027979</v>
      </c>
      <c r="H1839" s="24">
        <f>LGD!$D$6</f>
        <v>0.31756987991080204</v>
      </c>
      <c r="I1839" s="10" t="e">
        <f t="shared" si="1628"/>
        <v>#N/A</v>
      </c>
      <c r="J1839" s="41">
        <f t="shared" si="1629"/>
        <v>0.93969748915028861</v>
      </c>
      <c r="K1839" s="10" t="e">
        <f t="shared" si="1630"/>
        <v>#N/A</v>
      </c>
      <c r="M1839" s="11">
        <v>108</v>
      </c>
      <c r="N1839" s="11">
        <v>1</v>
      </c>
      <c r="O1839" s="21">
        <f t="shared" si="1631"/>
        <v>0.125041534971747</v>
      </c>
      <c r="P1839" s="43">
        <f t="shared" si="1625"/>
        <v>1.5469915965052787E-2</v>
      </c>
      <c r="Q1839" s="11">
        <f t="shared" si="1632"/>
        <v>102</v>
      </c>
      <c r="R1839" s="43">
        <f t="shared" si="1633"/>
        <v>0.96890092805039041</v>
      </c>
      <c r="S1839" s="11">
        <v>6</v>
      </c>
    </row>
    <row r="1840" spans="2:19" x14ac:dyDescent="0.25">
      <c r="B1840" s="16">
        <v>1</v>
      </c>
      <c r="C1840" s="11" t="s">
        <v>16</v>
      </c>
      <c r="D1840" s="81">
        <f>'61-90 days'!G13</f>
        <v>0</v>
      </c>
      <c r="E1840" s="10">
        <f t="shared" si="1626"/>
        <v>0</v>
      </c>
      <c r="F1840" s="3">
        <f t="shared" si="1627"/>
        <v>0.27333333333333332</v>
      </c>
      <c r="G1840" s="8">
        <f>EFA!$AD$2</f>
        <v>1.1479621662027979</v>
      </c>
      <c r="H1840" s="24">
        <f>LGD!$D$7</f>
        <v>0.35327139683478781</v>
      </c>
      <c r="I1840" s="10">
        <f t="shared" si="1628"/>
        <v>0</v>
      </c>
      <c r="J1840" s="41">
        <f t="shared" si="1629"/>
        <v>0.93969748915028861</v>
      </c>
      <c r="K1840" s="10">
        <f t="shared" si="1630"/>
        <v>0</v>
      </c>
      <c r="M1840" s="11">
        <v>108</v>
      </c>
      <c r="N1840" s="11">
        <v>1</v>
      </c>
      <c r="O1840" s="21">
        <f t="shared" si="1631"/>
        <v>0.125041534971747</v>
      </c>
      <c r="P1840" s="43">
        <f t="shared" si="1625"/>
        <v>1.5469915965052787E-2</v>
      </c>
      <c r="Q1840" s="11">
        <f t="shared" si="1632"/>
        <v>102</v>
      </c>
      <c r="R1840" s="43">
        <f t="shared" si="1633"/>
        <v>0.96890092805039041</v>
      </c>
      <c r="S1840" s="11">
        <v>6</v>
      </c>
    </row>
    <row r="1841" spans="2:19" x14ac:dyDescent="0.25">
      <c r="B1841" s="16">
        <v>1</v>
      </c>
      <c r="C1841" s="11" t="s">
        <v>17</v>
      </c>
      <c r="D1841" s="81">
        <f>'61-90 days'!H13</f>
        <v>0</v>
      </c>
      <c r="E1841" s="10">
        <f t="shared" si="1626"/>
        <v>0</v>
      </c>
      <c r="F1841" s="3">
        <f t="shared" si="1627"/>
        <v>0.27333333333333332</v>
      </c>
      <c r="G1841" s="8">
        <f>EFA!$AD$2</f>
        <v>1.1479621662027979</v>
      </c>
      <c r="H1841" s="24">
        <f>LGD!$D$8</f>
        <v>4.6364209605119888E-2</v>
      </c>
      <c r="I1841" s="10">
        <f t="shared" si="1628"/>
        <v>0</v>
      </c>
      <c r="J1841" s="41">
        <f t="shared" si="1629"/>
        <v>0.93969748915028861</v>
      </c>
      <c r="K1841" s="10">
        <f t="shared" si="1630"/>
        <v>0</v>
      </c>
      <c r="M1841" s="11">
        <v>108</v>
      </c>
      <c r="N1841" s="11">
        <v>1</v>
      </c>
      <c r="O1841" s="21">
        <f t="shared" si="1631"/>
        <v>0.125041534971747</v>
      </c>
      <c r="P1841" s="43">
        <f t="shared" si="1625"/>
        <v>1.5469915965052787E-2</v>
      </c>
      <c r="Q1841" s="11">
        <f t="shared" si="1632"/>
        <v>102</v>
      </c>
      <c r="R1841" s="43">
        <f t="shared" si="1633"/>
        <v>0.96890092805039041</v>
      </c>
      <c r="S1841" s="11">
        <v>6</v>
      </c>
    </row>
    <row r="1842" spans="2:19" x14ac:dyDescent="0.25">
      <c r="B1842" s="16">
        <v>1</v>
      </c>
      <c r="C1842" s="11" t="s">
        <v>18</v>
      </c>
      <c r="D1842" s="81">
        <f>'61-90 days'!I13</f>
        <v>0</v>
      </c>
      <c r="E1842" s="10">
        <f t="shared" si="1626"/>
        <v>0</v>
      </c>
      <c r="F1842" s="3">
        <f t="shared" si="1627"/>
        <v>0.27333333333333332</v>
      </c>
      <c r="G1842" s="8">
        <f>EFA!$AD$2</f>
        <v>1.1479621662027979</v>
      </c>
      <c r="H1842" s="24">
        <f>LGD!$D$9</f>
        <v>0.5</v>
      </c>
      <c r="I1842" s="10">
        <f t="shared" si="1628"/>
        <v>0</v>
      </c>
      <c r="J1842" s="41">
        <f t="shared" si="1629"/>
        <v>0.93969748915028861</v>
      </c>
      <c r="K1842" s="10">
        <f t="shared" si="1630"/>
        <v>0</v>
      </c>
      <c r="M1842" s="11">
        <v>108</v>
      </c>
      <c r="N1842" s="11">
        <v>1</v>
      </c>
      <c r="O1842" s="21">
        <f t="shared" si="1631"/>
        <v>0.125041534971747</v>
      </c>
      <c r="P1842" s="43">
        <f t="shared" si="1625"/>
        <v>1.5469915965052787E-2</v>
      </c>
      <c r="Q1842" s="11">
        <f t="shared" si="1632"/>
        <v>102</v>
      </c>
      <c r="R1842" s="43">
        <f t="shared" si="1633"/>
        <v>0.96890092805039041</v>
      </c>
      <c r="S1842" s="11">
        <v>6</v>
      </c>
    </row>
    <row r="1843" spans="2:19" x14ac:dyDescent="0.25">
      <c r="B1843" s="16">
        <v>1</v>
      </c>
      <c r="C1843" s="11" t="s">
        <v>19</v>
      </c>
      <c r="D1843" s="81">
        <f>'61-90 days'!J13</f>
        <v>0</v>
      </c>
      <c r="E1843" s="10">
        <f t="shared" si="1626"/>
        <v>0</v>
      </c>
      <c r="F1843" s="3">
        <f t="shared" si="1627"/>
        <v>0.27333333333333332</v>
      </c>
      <c r="G1843" s="8">
        <f>EFA!$AD$2</f>
        <v>1.1479621662027979</v>
      </c>
      <c r="H1843" s="24">
        <f>LGD!$D$10</f>
        <v>0.4</v>
      </c>
      <c r="I1843" s="10">
        <f t="shared" si="1628"/>
        <v>0</v>
      </c>
      <c r="J1843" s="41">
        <f t="shared" si="1629"/>
        <v>0.93969748915028861</v>
      </c>
      <c r="K1843" s="10">
        <f t="shared" si="1630"/>
        <v>0</v>
      </c>
      <c r="M1843" s="11">
        <v>108</v>
      </c>
      <c r="N1843" s="11">
        <v>1</v>
      </c>
      <c r="O1843" s="21">
        <f t="shared" si="1631"/>
        <v>0.125041534971747</v>
      </c>
      <c r="P1843" s="43">
        <f t="shared" si="1625"/>
        <v>1.5469915965052787E-2</v>
      </c>
      <c r="Q1843" s="11">
        <f t="shared" si="1632"/>
        <v>102</v>
      </c>
      <c r="R1843" s="43">
        <f t="shared" si="1633"/>
        <v>0.96890092805039041</v>
      </c>
      <c r="S1843" s="11">
        <v>6</v>
      </c>
    </row>
    <row r="1844" spans="2:19" x14ac:dyDescent="0.25">
      <c r="B1844" s="16">
        <v>1</v>
      </c>
      <c r="C1844" s="11" t="s">
        <v>20</v>
      </c>
      <c r="D1844" s="81">
        <f>'61-90 days'!K13</f>
        <v>0</v>
      </c>
      <c r="E1844" s="10">
        <f t="shared" si="1626"/>
        <v>0</v>
      </c>
      <c r="F1844" s="3">
        <f t="shared" si="1627"/>
        <v>0.27333333333333332</v>
      </c>
      <c r="G1844" s="8">
        <f>EFA!$AD$2</f>
        <v>1.1479621662027979</v>
      </c>
      <c r="H1844" s="24">
        <f>LGD!$D$11</f>
        <v>0.6</v>
      </c>
      <c r="I1844" s="10">
        <f t="shared" si="1628"/>
        <v>0</v>
      </c>
      <c r="J1844" s="41">
        <f t="shared" si="1629"/>
        <v>0.93969748915028861</v>
      </c>
      <c r="K1844" s="10">
        <f t="shared" si="1630"/>
        <v>0</v>
      </c>
      <c r="M1844" s="11">
        <v>108</v>
      </c>
      <c r="N1844" s="11">
        <v>1</v>
      </c>
      <c r="O1844" s="21">
        <f t="shared" si="1631"/>
        <v>0.125041534971747</v>
      </c>
      <c r="P1844" s="43">
        <f t="shared" si="1625"/>
        <v>1.5469915965052787E-2</v>
      </c>
      <c r="Q1844" s="11">
        <f t="shared" si="1632"/>
        <v>102</v>
      </c>
      <c r="R1844" s="43">
        <f t="shared" si="1633"/>
        <v>0.96890092805039041</v>
      </c>
      <c r="S1844" s="11">
        <v>6</v>
      </c>
    </row>
    <row r="1845" spans="2:19" x14ac:dyDescent="0.25">
      <c r="B1845" s="16"/>
      <c r="C1845" s="83"/>
      <c r="D1845" s="84"/>
      <c r="E1845" s="84"/>
      <c r="F1845" s="85"/>
      <c r="G1845" s="86"/>
      <c r="H1845" s="87"/>
      <c r="I1845" s="84"/>
      <c r="J1845" s="88"/>
      <c r="K1845" s="84"/>
      <c r="M1845" s="68"/>
      <c r="N1845" s="68"/>
      <c r="O1845" s="89"/>
      <c r="P1845" s="90"/>
      <c r="Q1845" s="68"/>
      <c r="R1845" s="90"/>
      <c r="S1845" s="68"/>
    </row>
    <row r="1846" spans="2:19" x14ac:dyDescent="0.25">
      <c r="B1846" t="s">
        <v>68</v>
      </c>
      <c r="C1846" s="40" t="s">
        <v>9</v>
      </c>
      <c r="D1846" s="40">
        <v>9</v>
      </c>
      <c r="E1846" s="44" t="s">
        <v>26</v>
      </c>
      <c r="F1846" s="44" t="s">
        <v>39</v>
      </c>
      <c r="G1846" s="44" t="s">
        <v>27</v>
      </c>
      <c r="H1846" s="44" t="s">
        <v>28</v>
      </c>
      <c r="I1846" s="44" t="s">
        <v>29</v>
      </c>
      <c r="J1846" s="44" t="s">
        <v>30</v>
      </c>
      <c r="K1846" s="42" t="s">
        <v>31</v>
      </c>
      <c r="M1846" s="42" t="s">
        <v>32</v>
      </c>
      <c r="N1846" s="42" t="s">
        <v>33</v>
      </c>
      <c r="O1846" s="42" t="s">
        <v>34</v>
      </c>
      <c r="P1846" s="42" t="s">
        <v>35</v>
      </c>
      <c r="Q1846" s="42" t="s">
        <v>36</v>
      </c>
      <c r="R1846" s="42" t="s">
        <v>37</v>
      </c>
      <c r="S1846" s="42" t="s">
        <v>38</v>
      </c>
    </row>
    <row r="1847" spans="2:19" x14ac:dyDescent="0.25">
      <c r="B1847" s="16">
        <v>2</v>
      </c>
      <c r="C1847" s="11" t="s">
        <v>12</v>
      </c>
      <c r="D1847" s="10"/>
      <c r="E1847" s="10">
        <f>D1836*R1847</f>
        <v>0</v>
      </c>
      <c r="F1847" s="3">
        <f>$E$5-$D$5</f>
        <v>4.5726986619304077E-2</v>
      </c>
      <c r="G1847" s="8">
        <f>EFA!$AD$2</f>
        <v>1.1479621662027979</v>
      </c>
      <c r="H1847" s="24">
        <f>LGD!$D$3</f>
        <v>0</v>
      </c>
      <c r="I1847" s="10">
        <f>E1847*F1847*G1847*H1847</f>
        <v>0</v>
      </c>
      <c r="J1847" s="41">
        <f>1/((1+($O$16/12))^(M1847-Q1847))</f>
        <v>0.82978236227803737</v>
      </c>
      <c r="K1847" s="10">
        <f>I1847*J1847</f>
        <v>0</v>
      </c>
      <c r="M1847" s="11">
        <v>108</v>
      </c>
      <c r="N1847" s="11">
        <v>1</v>
      </c>
      <c r="O1847" s="21">
        <f>$O$16</f>
        <v>0.125041534971747</v>
      </c>
      <c r="P1847" s="43">
        <f t="shared" ref="P1847:P1855" si="1634">PMT(O1847/12,M1847,-N1847,0,0)</f>
        <v>1.5469915965052787E-2</v>
      </c>
      <c r="Q1847" s="11">
        <f>M1847-S1847</f>
        <v>90</v>
      </c>
      <c r="R1847" s="43">
        <f>PV(O1847/12,Q1847,-P1847,0,0)</f>
        <v>0.9005876226019297</v>
      </c>
      <c r="S1847" s="11">
        <f>12+6</f>
        <v>18</v>
      </c>
    </row>
    <row r="1848" spans="2:19" x14ac:dyDescent="0.25">
      <c r="B1848" s="16">
        <v>2</v>
      </c>
      <c r="C1848" s="11" t="s">
        <v>13</v>
      </c>
      <c r="D1848" s="10"/>
      <c r="E1848" s="10">
        <f t="shared" ref="E1848:E1855" si="1635">D1837*R1848</f>
        <v>0</v>
      </c>
      <c r="F1848" s="3">
        <f t="shared" ref="F1848:F1855" si="1636">$E$5-$D$5</f>
        <v>4.5726986619304077E-2</v>
      </c>
      <c r="G1848" s="8">
        <f>EFA!$AD$2</f>
        <v>1.1479621662027979</v>
      </c>
      <c r="H1848" s="24">
        <f>LGD!$D$4</f>
        <v>0.6</v>
      </c>
      <c r="I1848" s="10">
        <f t="shared" ref="I1848:I1855" si="1637">E1848*F1848*G1848*H1848</f>
        <v>0</v>
      </c>
      <c r="J1848" s="41">
        <f t="shared" ref="J1848:J1855" si="1638">1/((1+($O$16/12))^(M1848-Q1848))</f>
        <v>0.82978236227803737</v>
      </c>
      <c r="K1848" s="10">
        <f t="shared" ref="K1848:K1855" si="1639">I1848*J1848</f>
        <v>0</v>
      </c>
      <c r="M1848" s="11">
        <v>108</v>
      </c>
      <c r="N1848" s="11">
        <v>1</v>
      </c>
      <c r="O1848" s="21">
        <f t="shared" ref="O1848:O1855" si="1640">$O$16</f>
        <v>0.125041534971747</v>
      </c>
      <c r="P1848" s="43">
        <f t="shared" si="1634"/>
        <v>1.5469915965052787E-2</v>
      </c>
      <c r="Q1848" s="11">
        <f t="shared" ref="Q1848:Q1855" si="1641">M1848-S1848</f>
        <v>90</v>
      </c>
      <c r="R1848" s="43">
        <f t="shared" ref="R1848:R1855" si="1642">PV(O1848/12,Q1848,-P1848,0,0)</f>
        <v>0.9005876226019297</v>
      </c>
      <c r="S1848" s="11">
        <f t="shared" ref="S1848:S1855" si="1643">12+6</f>
        <v>18</v>
      </c>
    </row>
    <row r="1849" spans="2:19" x14ac:dyDescent="0.25">
      <c r="B1849" s="16">
        <v>2</v>
      </c>
      <c r="C1849" s="11" t="s">
        <v>14</v>
      </c>
      <c r="D1849" s="10"/>
      <c r="E1849" s="10">
        <f t="shared" si="1635"/>
        <v>0</v>
      </c>
      <c r="F1849" s="3">
        <f t="shared" si="1636"/>
        <v>4.5726986619304077E-2</v>
      </c>
      <c r="G1849" s="8">
        <f>EFA!$AD$2</f>
        <v>1.1479621662027979</v>
      </c>
      <c r="H1849" s="24">
        <f>LGD!$D$5</f>
        <v>0.10763423667737435</v>
      </c>
      <c r="I1849" s="10">
        <f t="shared" si="1637"/>
        <v>0</v>
      </c>
      <c r="J1849" s="41">
        <f t="shared" si="1638"/>
        <v>0.82978236227803737</v>
      </c>
      <c r="K1849" s="10">
        <f t="shared" si="1639"/>
        <v>0</v>
      </c>
      <c r="M1849" s="11">
        <v>108</v>
      </c>
      <c r="N1849" s="11">
        <v>1</v>
      </c>
      <c r="O1849" s="21">
        <f t="shared" si="1640"/>
        <v>0.125041534971747</v>
      </c>
      <c r="P1849" s="43">
        <f t="shared" si="1634"/>
        <v>1.5469915965052787E-2</v>
      </c>
      <c r="Q1849" s="11">
        <f t="shared" si="1641"/>
        <v>90</v>
      </c>
      <c r="R1849" s="43">
        <f t="shared" si="1642"/>
        <v>0.9005876226019297</v>
      </c>
      <c r="S1849" s="11">
        <f t="shared" si="1643"/>
        <v>18</v>
      </c>
    </row>
    <row r="1850" spans="2:19" x14ac:dyDescent="0.25">
      <c r="B1850" s="16">
        <v>2</v>
      </c>
      <c r="C1850" s="11" t="s">
        <v>15</v>
      </c>
      <c r="D1850" s="10"/>
      <c r="E1850" s="10" t="e">
        <f t="shared" si="1635"/>
        <v>#N/A</v>
      </c>
      <c r="F1850" s="3">
        <f t="shared" si="1636"/>
        <v>4.5726986619304077E-2</v>
      </c>
      <c r="G1850" s="8">
        <f>EFA!$AD$2</f>
        <v>1.1479621662027979</v>
      </c>
      <c r="H1850" s="24">
        <f>LGD!$D$6</f>
        <v>0.31756987991080204</v>
      </c>
      <c r="I1850" s="10" t="e">
        <f t="shared" si="1637"/>
        <v>#N/A</v>
      </c>
      <c r="J1850" s="41">
        <f t="shared" si="1638"/>
        <v>0.82978236227803737</v>
      </c>
      <c r="K1850" s="10" t="e">
        <f t="shared" si="1639"/>
        <v>#N/A</v>
      </c>
      <c r="M1850" s="11">
        <v>108</v>
      </c>
      <c r="N1850" s="11">
        <v>1</v>
      </c>
      <c r="O1850" s="21">
        <f t="shared" si="1640"/>
        <v>0.125041534971747</v>
      </c>
      <c r="P1850" s="43">
        <f t="shared" si="1634"/>
        <v>1.5469915965052787E-2</v>
      </c>
      <c r="Q1850" s="11">
        <f t="shared" si="1641"/>
        <v>90</v>
      </c>
      <c r="R1850" s="43">
        <f t="shared" si="1642"/>
        <v>0.9005876226019297</v>
      </c>
      <c r="S1850" s="11">
        <f t="shared" si="1643"/>
        <v>18</v>
      </c>
    </row>
    <row r="1851" spans="2:19" x14ac:dyDescent="0.25">
      <c r="B1851" s="16">
        <v>2</v>
      </c>
      <c r="C1851" s="11" t="s">
        <v>16</v>
      </c>
      <c r="D1851" s="10"/>
      <c r="E1851" s="10">
        <f t="shared" si="1635"/>
        <v>0</v>
      </c>
      <c r="F1851" s="3">
        <f t="shared" si="1636"/>
        <v>4.5726986619304077E-2</v>
      </c>
      <c r="G1851" s="8">
        <f>EFA!$AD$2</f>
        <v>1.1479621662027979</v>
      </c>
      <c r="H1851" s="24">
        <f>LGD!$D$7</f>
        <v>0.35327139683478781</v>
      </c>
      <c r="I1851" s="10">
        <f t="shared" si="1637"/>
        <v>0</v>
      </c>
      <c r="J1851" s="41">
        <f t="shared" si="1638"/>
        <v>0.82978236227803737</v>
      </c>
      <c r="K1851" s="10">
        <f t="shared" si="1639"/>
        <v>0</v>
      </c>
      <c r="M1851" s="11">
        <v>108</v>
      </c>
      <c r="N1851" s="11">
        <v>1</v>
      </c>
      <c r="O1851" s="21">
        <f t="shared" si="1640"/>
        <v>0.125041534971747</v>
      </c>
      <c r="P1851" s="43">
        <f t="shared" si="1634"/>
        <v>1.5469915965052787E-2</v>
      </c>
      <c r="Q1851" s="11">
        <f t="shared" si="1641"/>
        <v>90</v>
      </c>
      <c r="R1851" s="43">
        <f t="shared" si="1642"/>
        <v>0.9005876226019297</v>
      </c>
      <c r="S1851" s="11">
        <f t="shared" si="1643"/>
        <v>18</v>
      </c>
    </row>
    <row r="1852" spans="2:19" x14ac:dyDescent="0.25">
      <c r="B1852" s="16">
        <v>2</v>
      </c>
      <c r="C1852" s="11" t="s">
        <v>17</v>
      </c>
      <c r="D1852" s="10"/>
      <c r="E1852" s="10">
        <f t="shared" si="1635"/>
        <v>0</v>
      </c>
      <c r="F1852" s="3">
        <f t="shared" si="1636"/>
        <v>4.5726986619304077E-2</v>
      </c>
      <c r="G1852" s="8">
        <f>EFA!$AD$2</f>
        <v>1.1479621662027979</v>
      </c>
      <c r="H1852" s="24">
        <f>LGD!$D$8</f>
        <v>4.6364209605119888E-2</v>
      </c>
      <c r="I1852" s="10">
        <f t="shared" si="1637"/>
        <v>0</v>
      </c>
      <c r="J1852" s="41">
        <f t="shared" si="1638"/>
        <v>0.82978236227803737</v>
      </c>
      <c r="K1852" s="10">
        <f t="shared" si="1639"/>
        <v>0</v>
      </c>
      <c r="M1852" s="11">
        <v>108</v>
      </c>
      <c r="N1852" s="11">
        <v>1</v>
      </c>
      <c r="O1852" s="21">
        <f t="shared" si="1640"/>
        <v>0.125041534971747</v>
      </c>
      <c r="P1852" s="43">
        <f t="shared" si="1634"/>
        <v>1.5469915965052787E-2</v>
      </c>
      <c r="Q1852" s="11">
        <f t="shared" si="1641"/>
        <v>90</v>
      </c>
      <c r="R1852" s="43">
        <f t="shared" si="1642"/>
        <v>0.9005876226019297</v>
      </c>
      <c r="S1852" s="11">
        <f t="shared" si="1643"/>
        <v>18</v>
      </c>
    </row>
    <row r="1853" spans="2:19" x14ac:dyDescent="0.25">
      <c r="B1853" s="16">
        <v>2</v>
      </c>
      <c r="C1853" s="11" t="s">
        <v>18</v>
      </c>
      <c r="D1853" s="10"/>
      <c r="E1853" s="10">
        <f t="shared" si="1635"/>
        <v>0</v>
      </c>
      <c r="F1853" s="3">
        <f t="shared" si="1636"/>
        <v>4.5726986619304077E-2</v>
      </c>
      <c r="G1853" s="8">
        <f>EFA!$AD$2</f>
        <v>1.1479621662027979</v>
      </c>
      <c r="H1853" s="24">
        <f>LGD!$D$9</f>
        <v>0.5</v>
      </c>
      <c r="I1853" s="10">
        <f t="shared" si="1637"/>
        <v>0</v>
      </c>
      <c r="J1853" s="41">
        <f t="shared" si="1638"/>
        <v>0.82978236227803737</v>
      </c>
      <c r="K1853" s="10">
        <f t="shared" si="1639"/>
        <v>0</v>
      </c>
      <c r="M1853" s="11">
        <v>108</v>
      </c>
      <c r="N1853" s="11">
        <v>1</v>
      </c>
      <c r="O1853" s="21">
        <f t="shared" si="1640"/>
        <v>0.125041534971747</v>
      </c>
      <c r="P1853" s="43">
        <f t="shared" si="1634"/>
        <v>1.5469915965052787E-2</v>
      </c>
      <c r="Q1853" s="11">
        <f t="shared" si="1641"/>
        <v>90</v>
      </c>
      <c r="R1853" s="43">
        <f t="shared" si="1642"/>
        <v>0.9005876226019297</v>
      </c>
      <c r="S1853" s="11">
        <f t="shared" si="1643"/>
        <v>18</v>
      </c>
    </row>
    <row r="1854" spans="2:19" x14ac:dyDescent="0.25">
      <c r="B1854" s="16">
        <v>2</v>
      </c>
      <c r="C1854" s="11" t="s">
        <v>19</v>
      </c>
      <c r="D1854" s="10"/>
      <c r="E1854" s="10">
        <f t="shared" si="1635"/>
        <v>0</v>
      </c>
      <c r="F1854" s="3">
        <f t="shared" si="1636"/>
        <v>4.5726986619304077E-2</v>
      </c>
      <c r="G1854" s="8">
        <f>EFA!$AD$2</f>
        <v>1.1479621662027979</v>
      </c>
      <c r="H1854" s="24">
        <f>LGD!$D$10</f>
        <v>0.4</v>
      </c>
      <c r="I1854" s="10">
        <f t="shared" si="1637"/>
        <v>0</v>
      </c>
      <c r="J1854" s="41">
        <f t="shared" si="1638"/>
        <v>0.82978236227803737</v>
      </c>
      <c r="K1854" s="10">
        <f t="shared" si="1639"/>
        <v>0</v>
      </c>
      <c r="M1854" s="11">
        <v>108</v>
      </c>
      <c r="N1854" s="11">
        <v>1</v>
      </c>
      <c r="O1854" s="21">
        <f t="shared" si="1640"/>
        <v>0.125041534971747</v>
      </c>
      <c r="P1854" s="43">
        <f t="shared" si="1634"/>
        <v>1.5469915965052787E-2</v>
      </c>
      <c r="Q1854" s="11">
        <f t="shared" si="1641"/>
        <v>90</v>
      </c>
      <c r="R1854" s="43">
        <f t="shared" si="1642"/>
        <v>0.9005876226019297</v>
      </c>
      <c r="S1854" s="11">
        <f t="shared" si="1643"/>
        <v>18</v>
      </c>
    </row>
    <row r="1855" spans="2:19" x14ac:dyDescent="0.25">
      <c r="B1855" s="16">
        <v>2</v>
      </c>
      <c r="C1855" s="11" t="s">
        <v>20</v>
      </c>
      <c r="D1855" s="10"/>
      <c r="E1855" s="10">
        <f t="shared" si="1635"/>
        <v>0</v>
      </c>
      <c r="F1855" s="3">
        <f t="shared" si="1636"/>
        <v>4.5726986619304077E-2</v>
      </c>
      <c r="G1855" s="8">
        <f>EFA!$AD$2</f>
        <v>1.1479621662027979</v>
      </c>
      <c r="H1855" s="24">
        <f>LGD!$D$11</f>
        <v>0.6</v>
      </c>
      <c r="I1855" s="10">
        <f t="shared" si="1637"/>
        <v>0</v>
      </c>
      <c r="J1855" s="41">
        <f t="shared" si="1638"/>
        <v>0.82978236227803737</v>
      </c>
      <c r="K1855" s="10">
        <f t="shared" si="1639"/>
        <v>0</v>
      </c>
      <c r="M1855" s="11">
        <v>108</v>
      </c>
      <c r="N1855" s="11">
        <v>1</v>
      </c>
      <c r="O1855" s="21">
        <f t="shared" si="1640"/>
        <v>0.125041534971747</v>
      </c>
      <c r="P1855" s="43">
        <f t="shared" si="1634"/>
        <v>1.5469915965052787E-2</v>
      </c>
      <c r="Q1855" s="11">
        <f t="shared" si="1641"/>
        <v>90</v>
      </c>
      <c r="R1855" s="43">
        <f t="shared" si="1642"/>
        <v>0.9005876226019297</v>
      </c>
      <c r="S1855" s="11">
        <f t="shared" si="1643"/>
        <v>18</v>
      </c>
    </row>
    <row r="1856" spans="2:19" x14ac:dyDescent="0.25">
      <c r="B1856" s="16"/>
      <c r="C1856" s="11"/>
      <c r="D1856" s="10"/>
      <c r="E1856" s="10"/>
      <c r="F1856" s="3"/>
      <c r="G1856" s="8"/>
      <c r="H1856" s="24"/>
      <c r="I1856" s="10"/>
      <c r="J1856" s="41"/>
      <c r="K1856" s="10"/>
      <c r="M1856" s="11"/>
      <c r="N1856" s="11"/>
      <c r="O1856" s="21"/>
      <c r="P1856" s="43"/>
      <c r="Q1856" s="11"/>
      <c r="R1856" s="43"/>
      <c r="S1856" s="11"/>
    </row>
    <row r="1857" spans="2:19" x14ac:dyDescent="0.25">
      <c r="B1857" t="s">
        <v>68</v>
      </c>
      <c r="C1857" s="40" t="s">
        <v>9</v>
      </c>
      <c r="D1857" s="40">
        <v>9</v>
      </c>
      <c r="E1857" s="44" t="s">
        <v>26</v>
      </c>
      <c r="F1857" s="44" t="s">
        <v>39</v>
      </c>
      <c r="G1857" s="44" t="s">
        <v>27</v>
      </c>
      <c r="H1857" s="44" t="s">
        <v>28</v>
      </c>
      <c r="I1857" s="44" t="s">
        <v>29</v>
      </c>
      <c r="J1857" s="44" t="s">
        <v>30</v>
      </c>
      <c r="K1857" s="42" t="s">
        <v>31</v>
      </c>
      <c r="M1857" s="42" t="s">
        <v>32</v>
      </c>
      <c r="N1857" s="42" t="s">
        <v>33</v>
      </c>
      <c r="O1857" s="42" t="s">
        <v>34</v>
      </c>
      <c r="P1857" s="42" t="s">
        <v>35</v>
      </c>
      <c r="Q1857" s="42" t="s">
        <v>36</v>
      </c>
      <c r="R1857" s="42" t="s">
        <v>37</v>
      </c>
      <c r="S1857" s="42" t="s">
        <v>38</v>
      </c>
    </row>
    <row r="1858" spans="2:19" x14ac:dyDescent="0.25">
      <c r="B1858" s="16">
        <v>3</v>
      </c>
      <c r="C1858" s="11" t="s">
        <v>12</v>
      </c>
      <c r="D1858" s="10"/>
      <c r="E1858" s="10">
        <f>D1836*R1858</f>
        <v>0</v>
      </c>
      <c r="F1858" s="3">
        <f>$F$5-$E$5</f>
        <v>1.5066704570918799E-2</v>
      </c>
      <c r="G1858" s="8">
        <f>EFA!$AD$2</f>
        <v>1.1479621662027979</v>
      </c>
      <c r="H1858" s="24">
        <f>LGD!$D$3</f>
        <v>0</v>
      </c>
      <c r="I1858" s="10">
        <f>E1858*F1858*G1858*H1858</f>
        <v>0</v>
      </c>
      <c r="J1858" s="41">
        <f>1/((1+($O$16/12))^(M1858-Q1858))</f>
        <v>0.73272385708971499</v>
      </c>
      <c r="K1858" s="10">
        <f>I1858*J1858</f>
        <v>0</v>
      </c>
      <c r="M1858" s="11">
        <v>108</v>
      </c>
      <c r="N1858" s="11">
        <v>1</v>
      </c>
      <c r="O1858" s="21">
        <f>$O$16</f>
        <v>0.125041534971747</v>
      </c>
      <c r="P1858" s="43">
        <f t="shared" ref="P1858:P1866" si="1644">PMT(O1858/12,M1858,-N1858,0,0)</f>
        <v>1.5469915965052787E-2</v>
      </c>
      <c r="Q1858" s="11">
        <f>M1858-S1858</f>
        <v>78</v>
      </c>
      <c r="R1858" s="43">
        <f>PV(O1858/12,Q1858,-P1858,0,0)</f>
        <v>0.82322535928599094</v>
      </c>
      <c r="S1858" s="11">
        <f>12+12+6</f>
        <v>30</v>
      </c>
    </row>
    <row r="1859" spans="2:19" x14ac:dyDescent="0.25">
      <c r="B1859" s="16">
        <v>3</v>
      </c>
      <c r="C1859" s="11" t="s">
        <v>13</v>
      </c>
      <c r="D1859" s="10"/>
      <c r="E1859" s="10">
        <f t="shared" ref="E1859:E1866" si="1645">D1837*R1859</f>
        <v>0</v>
      </c>
      <c r="F1859" s="3">
        <f t="shared" ref="F1859:F1866" si="1646">$F$5-$E$5</f>
        <v>1.5066704570918799E-2</v>
      </c>
      <c r="G1859" s="8">
        <f>EFA!$AD$2</f>
        <v>1.1479621662027979</v>
      </c>
      <c r="H1859" s="24">
        <f>LGD!$D$4</f>
        <v>0.6</v>
      </c>
      <c r="I1859" s="10">
        <f t="shared" ref="I1859:I1866" si="1647">E1859*F1859*G1859*H1859</f>
        <v>0</v>
      </c>
      <c r="J1859" s="41">
        <f t="shared" ref="J1859:J1866" si="1648">1/((1+($O$16/12))^(M1859-Q1859))</f>
        <v>0.73272385708971499</v>
      </c>
      <c r="K1859" s="10">
        <f t="shared" ref="K1859:K1866" si="1649">I1859*J1859</f>
        <v>0</v>
      </c>
      <c r="M1859" s="11">
        <v>108</v>
      </c>
      <c r="N1859" s="11">
        <v>1</v>
      </c>
      <c r="O1859" s="21">
        <f t="shared" ref="O1859:O1866" si="1650">$O$16</f>
        <v>0.125041534971747</v>
      </c>
      <c r="P1859" s="43">
        <f t="shared" si="1644"/>
        <v>1.5469915965052787E-2</v>
      </c>
      <c r="Q1859" s="11">
        <f t="shared" ref="Q1859:Q1866" si="1651">M1859-S1859</f>
        <v>78</v>
      </c>
      <c r="R1859" s="43">
        <f t="shared" ref="R1859:R1866" si="1652">PV(O1859/12,Q1859,-P1859,0,0)</f>
        <v>0.82322535928599094</v>
      </c>
      <c r="S1859" s="11">
        <f t="shared" ref="S1859:S1866" si="1653">12+12+6</f>
        <v>30</v>
      </c>
    </row>
    <row r="1860" spans="2:19" x14ac:dyDescent="0.25">
      <c r="B1860" s="16">
        <v>3</v>
      </c>
      <c r="C1860" s="11" t="s">
        <v>14</v>
      </c>
      <c r="D1860" s="10"/>
      <c r="E1860" s="10">
        <f t="shared" si="1645"/>
        <v>0</v>
      </c>
      <c r="F1860" s="3">
        <f t="shared" si="1646"/>
        <v>1.5066704570918799E-2</v>
      </c>
      <c r="G1860" s="8">
        <f>EFA!$AD$2</f>
        <v>1.1479621662027979</v>
      </c>
      <c r="H1860" s="24">
        <f>LGD!$D$5</f>
        <v>0.10763423667737435</v>
      </c>
      <c r="I1860" s="10">
        <f t="shared" si="1647"/>
        <v>0</v>
      </c>
      <c r="J1860" s="41">
        <f t="shared" si="1648"/>
        <v>0.73272385708971499</v>
      </c>
      <c r="K1860" s="10">
        <f t="shared" si="1649"/>
        <v>0</v>
      </c>
      <c r="M1860" s="11">
        <v>108</v>
      </c>
      <c r="N1860" s="11">
        <v>1</v>
      </c>
      <c r="O1860" s="21">
        <f t="shared" si="1650"/>
        <v>0.125041534971747</v>
      </c>
      <c r="P1860" s="43">
        <f t="shared" si="1644"/>
        <v>1.5469915965052787E-2</v>
      </c>
      <c r="Q1860" s="11">
        <f t="shared" si="1651"/>
        <v>78</v>
      </c>
      <c r="R1860" s="43">
        <f t="shared" si="1652"/>
        <v>0.82322535928599094</v>
      </c>
      <c r="S1860" s="11">
        <f t="shared" si="1653"/>
        <v>30</v>
      </c>
    </row>
    <row r="1861" spans="2:19" x14ac:dyDescent="0.25">
      <c r="B1861" s="16">
        <v>3</v>
      </c>
      <c r="C1861" s="11" t="s">
        <v>15</v>
      </c>
      <c r="D1861" s="10"/>
      <c r="E1861" s="10" t="e">
        <f t="shared" si="1645"/>
        <v>#N/A</v>
      </c>
      <c r="F1861" s="3">
        <f t="shared" si="1646"/>
        <v>1.5066704570918799E-2</v>
      </c>
      <c r="G1861" s="8">
        <f>EFA!$AD$2</f>
        <v>1.1479621662027979</v>
      </c>
      <c r="H1861" s="24">
        <f>LGD!$D$6</f>
        <v>0.31756987991080204</v>
      </c>
      <c r="I1861" s="10" t="e">
        <f t="shared" si="1647"/>
        <v>#N/A</v>
      </c>
      <c r="J1861" s="41">
        <f t="shared" si="1648"/>
        <v>0.73272385708971499</v>
      </c>
      <c r="K1861" s="10" t="e">
        <f t="shared" si="1649"/>
        <v>#N/A</v>
      </c>
      <c r="M1861" s="11">
        <v>108</v>
      </c>
      <c r="N1861" s="11">
        <v>1</v>
      </c>
      <c r="O1861" s="21">
        <f t="shared" si="1650"/>
        <v>0.125041534971747</v>
      </c>
      <c r="P1861" s="43">
        <f t="shared" si="1644"/>
        <v>1.5469915965052787E-2</v>
      </c>
      <c r="Q1861" s="11">
        <f t="shared" si="1651"/>
        <v>78</v>
      </c>
      <c r="R1861" s="43">
        <f t="shared" si="1652"/>
        <v>0.82322535928599094</v>
      </c>
      <c r="S1861" s="11">
        <f t="shared" si="1653"/>
        <v>30</v>
      </c>
    </row>
    <row r="1862" spans="2:19" x14ac:dyDescent="0.25">
      <c r="B1862" s="16">
        <v>3</v>
      </c>
      <c r="C1862" s="11" t="s">
        <v>16</v>
      </c>
      <c r="D1862" s="10"/>
      <c r="E1862" s="10">
        <f t="shared" si="1645"/>
        <v>0</v>
      </c>
      <c r="F1862" s="3">
        <f t="shared" si="1646"/>
        <v>1.5066704570918799E-2</v>
      </c>
      <c r="G1862" s="8">
        <f>EFA!$AD$2</f>
        <v>1.1479621662027979</v>
      </c>
      <c r="H1862" s="24">
        <f>LGD!$D$7</f>
        <v>0.35327139683478781</v>
      </c>
      <c r="I1862" s="10">
        <f t="shared" si="1647"/>
        <v>0</v>
      </c>
      <c r="J1862" s="41">
        <f t="shared" si="1648"/>
        <v>0.73272385708971499</v>
      </c>
      <c r="K1862" s="10">
        <f t="shared" si="1649"/>
        <v>0</v>
      </c>
      <c r="M1862" s="11">
        <v>108</v>
      </c>
      <c r="N1862" s="11">
        <v>1</v>
      </c>
      <c r="O1862" s="21">
        <f t="shared" si="1650"/>
        <v>0.125041534971747</v>
      </c>
      <c r="P1862" s="43">
        <f t="shared" si="1644"/>
        <v>1.5469915965052787E-2</v>
      </c>
      <c r="Q1862" s="11">
        <f t="shared" si="1651"/>
        <v>78</v>
      </c>
      <c r="R1862" s="43">
        <f t="shared" si="1652"/>
        <v>0.82322535928599094</v>
      </c>
      <c r="S1862" s="11">
        <f t="shared" si="1653"/>
        <v>30</v>
      </c>
    </row>
    <row r="1863" spans="2:19" x14ac:dyDescent="0.25">
      <c r="B1863" s="16">
        <v>3</v>
      </c>
      <c r="C1863" s="11" t="s">
        <v>17</v>
      </c>
      <c r="D1863" s="10"/>
      <c r="E1863" s="10">
        <f t="shared" si="1645"/>
        <v>0</v>
      </c>
      <c r="F1863" s="3">
        <f t="shared" si="1646"/>
        <v>1.5066704570918799E-2</v>
      </c>
      <c r="G1863" s="8">
        <f>EFA!$AD$2</f>
        <v>1.1479621662027979</v>
      </c>
      <c r="H1863" s="24">
        <f>LGD!$D$8</f>
        <v>4.6364209605119888E-2</v>
      </c>
      <c r="I1863" s="10">
        <f t="shared" si="1647"/>
        <v>0</v>
      </c>
      <c r="J1863" s="41">
        <f t="shared" si="1648"/>
        <v>0.73272385708971499</v>
      </c>
      <c r="K1863" s="10">
        <f t="shared" si="1649"/>
        <v>0</v>
      </c>
      <c r="M1863" s="11">
        <v>108</v>
      </c>
      <c r="N1863" s="11">
        <v>1</v>
      </c>
      <c r="O1863" s="21">
        <f t="shared" si="1650"/>
        <v>0.125041534971747</v>
      </c>
      <c r="P1863" s="43">
        <f t="shared" si="1644"/>
        <v>1.5469915965052787E-2</v>
      </c>
      <c r="Q1863" s="11">
        <f t="shared" si="1651"/>
        <v>78</v>
      </c>
      <c r="R1863" s="43">
        <f t="shared" si="1652"/>
        <v>0.82322535928599094</v>
      </c>
      <c r="S1863" s="11">
        <f t="shared" si="1653"/>
        <v>30</v>
      </c>
    </row>
    <row r="1864" spans="2:19" x14ac:dyDescent="0.25">
      <c r="B1864" s="16">
        <v>3</v>
      </c>
      <c r="C1864" s="11" t="s">
        <v>18</v>
      </c>
      <c r="D1864" s="10"/>
      <c r="E1864" s="10">
        <f t="shared" si="1645"/>
        <v>0</v>
      </c>
      <c r="F1864" s="3">
        <f t="shared" si="1646"/>
        <v>1.5066704570918799E-2</v>
      </c>
      <c r="G1864" s="8">
        <f>EFA!$AD$2</f>
        <v>1.1479621662027979</v>
      </c>
      <c r="H1864" s="24">
        <f>LGD!$D$9</f>
        <v>0.5</v>
      </c>
      <c r="I1864" s="10">
        <f t="shared" si="1647"/>
        <v>0</v>
      </c>
      <c r="J1864" s="41">
        <f t="shared" si="1648"/>
        <v>0.73272385708971499</v>
      </c>
      <c r="K1864" s="10">
        <f t="shared" si="1649"/>
        <v>0</v>
      </c>
      <c r="M1864" s="11">
        <v>108</v>
      </c>
      <c r="N1864" s="11">
        <v>1</v>
      </c>
      <c r="O1864" s="21">
        <f t="shared" si="1650"/>
        <v>0.125041534971747</v>
      </c>
      <c r="P1864" s="43">
        <f t="shared" si="1644"/>
        <v>1.5469915965052787E-2</v>
      </c>
      <c r="Q1864" s="11">
        <f t="shared" si="1651"/>
        <v>78</v>
      </c>
      <c r="R1864" s="43">
        <f t="shared" si="1652"/>
        <v>0.82322535928599094</v>
      </c>
      <c r="S1864" s="11">
        <f t="shared" si="1653"/>
        <v>30</v>
      </c>
    </row>
    <row r="1865" spans="2:19" x14ac:dyDescent="0.25">
      <c r="B1865" s="16">
        <v>3</v>
      </c>
      <c r="C1865" s="11" t="s">
        <v>19</v>
      </c>
      <c r="D1865" s="10"/>
      <c r="E1865" s="10">
        <f t="shared" si="1645"/>
        <v>0</v>
      </c>
      <c r="F1865" s="3">
        <f t="shared" si="1646"/>
        <v>1.5066704570918799E-2</v>
      </c>
      <c r="G1865" s="8">
        <f>EFA!$AD$2</f>
        <v>1.1479621662027979</v>
      </c>
      <c r="H1865" s="24">
        <f>LGD!$D$10</f>
        <v>0.4</v>
      </c>
      <c r="I1865" s="10">
        <f t="shared" si="1647"/>
        <v>0</v>
      </c>
      <c r="J1865" s="41">
        <f t="shared" si="1648"/>
        <v>0.73272385708971499</v>
      </c>
      <c r="K1865" s="10">
        <f t="shared" si="1649"/>
        <v>0</v>
      </c>
      <c r="M1865" s="11">
        <v>108</v>
      </c>
      <c r="N1865" s="11">
        <v>1</v>
      </c>
      <c r="O1865" s="21">
        <f t="shared" si="1650"/>
        <v>0.125041534971747</v>
      </c>
      <c r="P1865" s="43">
        <f t="shared" si="1644"/>
        <v>1.5469915965052787E-2</v>
      </c>
      <c r="Q1865" s="11">
        <f t="shared" si="1651"/>
        <v>78</v>
      </c>
      <c r="R1865" s="43">
        <f t="shared" si="1652"/>
        <v>0.82322535928599094</v>
      </c>
      <c r="S1865" s="11">
        <f t="shared" si="1653"/>
        <v>30</v>
      </c>
    </row>
    <row r="1866" spans="2:19" x14ac:dyDescent="0.25">
      <c r="B1866" s="16">
        <v>3</v>
      </c>
      <c r="C1866" s="11" t="s">
        <v>20</v>
      </c>
      <c r="D1866" s="10"/>
      <c r="E1866" s="10">
        <f t="shared" si="1645"/>
        <v>0</v>
      </c>
      <c r="F1866" s="3">
        <f t="shared" si="1646"/>
        <v>1.5066704570918799E-2</v>
      </c>
      <c r="G1866" s="8">
        <f>EFA!$AD$2</f>
        <v>1.1479621662027979</v>
      </c>
      <c r="H1866" s="24">
        <f>LGD!$D$11</f>
        <v>0.6</v>
      </c>
      <c r="I1866" s="10">
        <f t="shared" si="1647"/>
        <v>0</v>
      </c>
      <c r="J1866" s="41">
        <f t="shared" si="1648"/>
        <v>0.73272385708971499</v>
      </c>
      <c r="K1866" s="10">
        <f t="shared" si="1649"/>
        <v>0</v>
      </c>
      <c r="M1866" s="11">
        <v>108</v>
      </c>
      <c r="N1866" s="11">
        <v>1</v>
      </c>
      <c r="O1866" s="21">
        <f t="shared" si="1650"/>
        <v>0.125041534971747</v>
      </c>
      <c r="P1866" s="43">
        <f t="shared" si="1644"/>
        <v>1.5469915965052787E-2</v>
      </c>
      <c r="Q1866" s="11">
        <f t="shared" si="1651"/>
        <v>78</v>
      </c>
      <c r="R1866" s="43">
        <f t="shared" si="1652"/>
        <v>0.82322535928599094</v>
      </c>
      <c r="S1866" s="11">
        <f t="shared" si="1653"/>
        <v>30</v>
      </c>
    </row>
    <row r="1867" spans="2:19" x14ac:dyDescent="0.25">
      <c r="B1867" s="16"/>
      <c r="C1867" s="83"/>
      <c r="D1867" s="84"/>
      <c r="E1867" s="84"/>
      <c r="F1867" s="85"/>
      <c r="G1867" s="86"/>
      <c r="H1867" s="87"/>
      <c r="I1867" s="84"/>
      <c r="J1867" s="88"/>
      <c r="K1867" s="84"/>
      <c r="M1867" s="68"/>
      <c r="N1867" s="68"/>
      <c r="O1867" s="89"/>
      <c r="P1867" s="90"/>
      <c r="Q1867" s="68"/>
      <c r="R1867" s="90"/>
      <c r="S1867" s="68"/>
    </row>
    <row r="1868" spans="2:19" x14ac:dyDescent="0.25">
      <c r="B1868" t="s">
        <v>68</v>
      </c>
      <c r="C1868" s="40" t="s">
        <v>9</v>
      </c>
      <c r="D1868" s="40">
        <v>9</v>
      </c>
      <c r="E1868" s="44" t="s">
        <v>26</v>
      </c>
      <c r="F1868" s="44" t="s">
        <v>39</v>
      </c>
      <c r="G1868" s="44" t="s">
        <v>27</v>
      </c>
      <c r="H1868" s="44" t="s">
        <v>28</v>
      </c>
      <c r="I1868" s="44" t="s">
        <v>29</v>
      </c>
      <c r="J1868" s="44" t="s">
        <v>30</v>
      </c>
      <c r="K1868" s="42" t="s">
        <v>31</v>
      </c>
      <c r="M1868" s="42" t="s">
        <v>32</v>
      </c>
      <c r="N1868" s="42" t="s">
        <v>33</v>
      </c>
      <c r="O1868" s="42" t="s">
        <v>34</v>
      </c>
      <c r="P1868" s="42" t="s">
        <v>35</v>
      </c>
      <c r="Q1868" s="42" t="s">
        <v>36</v>
      </c>
      <c r="R1868" s="42" t="s">
        <v>37</v>
      </c>
      <c r="S1868" s="42" t="s">
        <v>38</v>
      </c>
    </row>
    <row r="1869" spans="2:19" x14ac:dyDescent="0.25">
      <c r="B1869" s="16">
        <v>4</v>
      </c>
      <c r="C1869" s="11" t="s">
        <v>12</v>
      </c>
      <c r="D1869" s="10"/>
      <c r="E1869" s="10">
        <f>D1836*R1869</f>
        <v>0</v>
      </c>
      <c r="F1869" s="3">
        <f>$G$5-$F$5</f>
        <v>7.8847376059883456E-3</v>
      </c>
      <c r="G1869" s="8">
        <f>EFA!$AD$2</f>
        <v>1.1479621662027979</v>
      </c>
      <c r="H1869" s="24">
        <f>LGD!$D$3</f>
        <v>0</v>
      </c>
      <c r="I1869" s="10">
        <f>E1869*F1869*G1869*H1869</f>
        <v>0</v>
      </c>
      <c r="J1869" s="41">
        <f>1/((1+($O$16/12))^(M1869-Q1869))</f>
        <v>0.64701815217486369</v>
      </c>
      <c r="K1869" s="10">
        <f>I1869*J1869</f>
        <v>0</v>
      </c>
      <c r="M1869" s="11">
        <v>108</v>
      </c>
      <c r="N1869" s="11">
        <v>1</v>
      </c>
      <c r="O1869" s="21">
        <f>$O$16</f>
        <v>0.125041534971747</v>
      </c>
      <c r="P1869" s="43">
        <f t="shared" ref="P1869:P1877" si="1654">PMT(O1869/12,M1869,-N1869,0,0)</f>
        <v>1.5469915965052787E-2</v>
      </c>
      <c r="Q1869" s="11">
        <f>M1869-S1869</f>
        <v>66</v>
      </c>
      <c r="R1869" s="43">
        <f>PV(O1869/12,Q1869,-P1869,0,0)</f>
        <v>0.73561548964090384</v>
      </c>
      <c r="S1869" s="11">
        <f>12+12+12+6</f>
        <v>42</v>
      </c>
    </row>
    <row r="1870" spans="2:19" x14ac:dyDescent="0.25">
      <c r="B1870" s="16">
        <v>4</v>
      </c>
      <c r="C1870" s="11" t="s">
        <v>13</v>
      </c>
      <c r="D1870" s="10"/>
      <c r="E1870" s="10">
        <f t="shared" ref="E1870:E1877" si="1655">D1837*R1870</f>
        <v>0</v>
      </c>
      <c r="F1870" s="3">
        <f t="shared" ref="F1870:F1877" si="1656">$G$5-$F$5</f>
        <v>7.8847376059883456E-3</v>
      </c>
      <c r="G1870" s="8">
        <f>EFA!$AD$2</f>
        <v>1.1479621662027979</v>
      </c>
      <c r="H1870" s="24">
        <f>LGD!$D$4</f>
        <v>0.6</v>
      </c>
      <c r="I1870" s="10">
        <f t="shared" ref="I1870:I1877" si="1657">E1870*F1870*G1870*H1870</f>
        <v>0</v>
      </c>
      <c r="J1870" s="41">
        <f t="shared" ref="J1870:J1877" si="1658">1/((1+($O$16/12))^(M1870-Q1870))</f>
        <v>0.64701815217486369</v>
      </c>
      <c r="K1870" s="10">
        <f t="shared" ref="K1870:K1877" si="1659">I1870*J1870</f>
        <v>0</v>
      </c>
      <c r="M1870" s="11">
        <v>108</v>
      </c>
      <c r="N1870" s="11">
        <v>1</v>
      </c>
      <c r="O1870" s="21">
        <f t="shared" ref="O1870:O1877" si="1660">$O$16</f>
        <v>0.125041534971747</v>
      </c>
      <c r="P1870" s="43">
        <f t="shared" si="1654"/>
        <v>1.5469915965052787E-2</v>
      </c>
      <c r="Q1870" s="11">
        <f t="shared" ref="Q1870:Q1877" si="1661">M1870-S1870</f>
        <v>66</v>
      </c>
      <c r="R1870" s="43">
        <f t="shared" ref="R1870:R1877" si="1662">PV(O1870/12,Q1870,-P1870,0,0)</f>
        <v>0.73561548964090384</v>
      </c>
      <c r="S1870" s="11">
        <f t="shared" ref="S1870:S1877" si="1663">12+12+12+6</f>
        <v>42</v>
      </c>
    </row>
    <row r="1871" spans="2:19" x14ac:dyDescent="0.25">
      <c r="B1871" s="16">
        <v>4</v>
      </c>
      <c r="C1871" s="11" t="s">
        <v>14</v>
      </c>
      <c r="D1871" s="10"/>
      <c r="E1871" s="10">
        <f t="shared" si="1655"/>
        <v>0</v>
      </c>
      <c r="F1871" s="3">
        <f t="shared" si="1656"/>
        <v>7.8847376059883456E-3</v>
      </c>
      <c r="G1871" s="8">
        <f>EFA!$AD$2</f>
        <v>1.1479621662027979</v>
      </c>
      <c r="H1871" s="24">
        <f>LGD!$D$5</f>
        <v>0.10763423667737435</v>
      </c>
      <c r="I1871" s="10">
        <f t="shared" si="1657"/>
        <v>0</v>
      </c>
      <c r="J1871" s="41">
        <f t="shared" si="1658"/>
        <v>0.64701815217486369</v>
      </c>
      <c r="K1871" s="10">
        <f t="shared" si="1659"/>
        <v>0</v>
      </c>
      <c r="M1871" s="11">
        <v>108</v>
      </c>
      <c r="N1871" s="11">
        <v>1</v>
      </c>
      <c r="O1871" s="21">
        <f t="shared" si="1660"/>
        <v>0.125041534971747</v>
      </c>
      <c r="P1871" s="43">
        <f t="shared" si="1654"/>
        <v>1.5469915965052787E-2</v>
      </c>
      <c r="Q1871" s="11">
        <f t="shared" si="1661"/>
        <v>66</v>
      </c>
      <c r="R1871" s="43">
        <f t="shared" si="1662"/>
        <v>0.73561548964090384</v>
      </c>
      <c r="S1871" s="11">
        <f t="shared" si="1663"/>
        <v>42</v>
      </c>
    </row>
    <row r="1872" spans="2:19" x14ac:dyDescent="0.25">
      <c r="B1872" s="16">
        <v>4</v>
      </c>
      <c r="C1872" s="11" t="s">
        <v>15</v>
      </c>
      <c r="D1872" s="10"/>
      <c r="E1872" s="10" t="e">
        <f t="shared" si="1655"/>
        <v>#N/A</v>
      </c>
      <c r="F1872" s="3">
        <f t="shared" si="1656"/>
        <v>7.8847376059883456E-3</v>
      </c>
      <c r="G1872" s="8">
        <f>EFA!$AD$2</f>
        <v>1.1479621662027979</v>
      </c>
      <c r="H1872" s="24">
        <f>LGD!$D$6</f>
        <v>0.31756987991080204</v>
      </c>
      <c r="I1872" s="10" t="e">
        <f t="shared" si="1657"/>
        <v>#N/A</v>
      </c>
      <c r="J1872" s="41">
        <f t="shared" si="1658"/>
        <v>0.64701815217486369</v>
      </c>
      <c r="K1872" s="10" t="e">
        <f t="shared" si="1659"/>
        <v>#N/A</v>
      </c>
      <c r="M1872" s="11">
        <v>108</v>
      </c>
      <c r="N1872" s="11">
        <v>1</v>
      </c>
      <c r="O1872" s="21">
        <f t="shared" si="1660"/>
        <v>0.125041534971747</v>
      </c>
      <c r="P1872" s="43">
        <f t="shared" si="1654"/>
        <v>1.5469915965052787E-2</v>
      </c>
      <c r="Q1872" s="11">
        <f t="shared" si="1661"/>
        <v>66</v>
      </c>
      <c r="R1872" s="43">
        <f t="shared" si="1662"/>
        <v>0.73561548964090384</v>
      </c>
      <c r="S1872" s="11">
        <f t="shared" si="1663"/>
        <v>42</v>
      </c>
    </row>
    <row r="1873" spans="2:19" x14ac:dyDescent="0.25">
      <c r="B1873" s="16">
        <v>4</v>
      </c>
      <c r="C1873" s="11" t="s">
        <v>16</v>
      </c>
      <c r="D1873" s="10"/>
      <c r="E1873" s="10">
        <f t="shared" si="1655"/>
        <v>0</v>
      </c>
      <c r="F1873" s="3">
        <f t="shared" si="1656"/>
        <v>7.8847376059883456E-3</v>
      </c>
      <c r="G1873" s="8">
        <f>EFA!$AD$2</f>
        <v>1.1479621662027979</v>
      </c>
      <c r="H1873" s="24">
        <f>LGD!$D$7</f>
        <v>0.35327139683478781</v>
      </c>
      <c r="I1873" s="10">
        <f t="shared" si="1657"/>
        <v>0</v>
      </c>
      <c r="J1873" s="41">
        <f t="shared" si="1658"/>
        <v>0.64701815217486369</v>
      </c>
      <c r="K1873" s="10">
        <f t="shared" si="1659"/>
        <v>0</v>
      </c>
      <c r="M1873" s="11">
        <v>108</v>
      </c>
      <c r="N1873" s="11">
        <v>1</v>
      </c>
      <c r="O1873" s="21">
        <f t="shared" si="1660"/>
        <v>0.125041534971747</v>
      </c>
      <c r="P1873" s="43">
        <f t="shared" si="1654"/>
        <v>1.5469915965052787E-2</v>
      </c>
      <c r="Q1873" s="11">
        <f t="shared" si="1661"/>
        <v>66</v>
      </c>
      <c r="R1873" s="43">
        <f t="shared" si="1662"/>
        <v>0.73561548964090384</v>
      </c>
      <c r="S1873" s="11">
        <f t="shared" si="1663"/>
        <v>42</v>
      </c>
    </row>
    <row r="1874" spans="2:19" x14ac:dyDescent="0.25">
      <c r="B1874" s="16">
        <v>4</v>
      </c>
      <c r="C1874" s="11" t="s">
        <v>17</v>
      </c>
      <c r="D1874" s="10"/>
      <c r="E1874" s="10">
        <f t="shared" si="1655"/>
        <v>0</v>
      </c>
      <c r="F1874" s="3">
        <f t="shared" si="1656"/>
        <v>7.8847376059883456E-3</v>
      </c>
      <c r="G1874" s="8">
        <f>EFA!$AD$2</f>
        <v>1.1479621662027979</v>
      </c>
      <c r="H1874" s="24">
        <f>LGD!$D$8</f>
        <v>4.6364209605119888E-2</v>
      </c>
      <c r="I1874" s="10">
        <f t="shared" si="1657"/>
        <v>0</v>
      </c>
      <c r="J1874" s="41">
        <f t="shared" si="1658"/>
        <v>0.64701815217486369</v>
      </c>
      <c r="K1874" s="10">
        <f t="shared" si="1659"/>
        <v>0</v>
      </c>
      <c r="M1874" s="11">
        <v>108</v>
      </c>
      <c r="N1874" s="11">
        <v>1</v>
      </c>
      <c r="O1874" s="21">
        <f t="shared" si="1660"/>
        <v>0.125041534971747</v>
      </c>
      <c r="P1874" s="43">
        <f t="shared" si="1654"/>
        <v>1.5469915965052787E-2</v>
      </c>
      <c r="Q1874" s="11">
        <f t="shared" si="1661"/>
        <v>66</v>
      </c>
      <c r="R1874" s="43">
        <f t="shared" si="1662"/>
        <v>0.73561548964090384</v>
      </c>
      <c r="S1874" s="11">
        <f t="shared" si="1663"/>
        <v>42</v>
      </c>
    </row>
    <row r="1875" spans="2:19" x14ac:dyDescent="0.25">
      <c r="B1875" s="16">
        <v>4</v>
      </c>
      <c r="C1875" s="11" t="s">
        <v>18</v>
      </c>
      <c r="D1875" s="10"/>
      <c r="E1875" s="10">
        <f t="shared" si="1655"/>
        <v>0</v>
      </c>
      <c r="F1875" s="3">
        <f t="shared" si="1656"/>
        <v>7.8847376059883456E-3</v>
      </c>
      <c r="G1875" s="8">
        <f>EFA!$AD$2</f>
        <v>1.1479621662027979</v>
      </c>
      <c r="H1875" s="24">
        <f>LGD!$D$9</f>
        <v>0.5</v>
      </c>
      <c r="I1875" s="10">
        <f t="shared" si="1657"/>
        <v>0</v>
      </c>
      <c r="J1875" s="41">
        <f t="shared" si="1658"/>
        <v>0.64701815217486369</v>
      </c>
      <c r="K1875" s="10">
        <f t="shared" si="1659"/>
        <v>0</v>
      </c>
      <c r="M1875" s="11">
        <v>108</v>
      </c>
      <c r="N1875" s="11">
        <v>1</v>
      </c>
      <c r="O1875" s="21">
        <f t="shared" si="1660"/>
        <v>0.125041534971747</v>
      </c>
      <c r="P1875" s="43">
        <f t="shared" si="1654"/>
        <v>1.5469915965052787E-2</v>
      </c>
      <c r="Q1875" s="11">
        <f t="shared" si="1661"/>
        <v>66</v>
      </c>
      <c r="R1875" s="43">
        <f t="shared" si="1662"/>
        <v>0.73561548964090384</v>
      </c>
      <c r="S1875" s="11">
        <f t="shared" si="1663"/>
        <v>42</v>
      </c>
    </row>
    <row r="1876" spans="2:19" x14ac:dyDescent="0.25">
      <c r="B1876" s="16">
        <v>4</v>
      </c>
      <c r="C1876" s="11" t="s">
        <v>19</v>
      </c>
      <c r="D1876" s="10"/>
      <c r="E1876" s="10">
        <f t="shared" si="1655"/>
        <v>0</v>
      </c>
      <c r="F1876" s="3">
        <f t="shared" si="1656"/>
        <v>7.8847376059883456E-3</v>
      </c>
      <c r="G1876" s="8">
        <f>EFA!$AD$2</f>
        <v>1.1479621662027979</v>
      </c>
      <c r="H1876" s="24">
        <f>LGD!$D$10</f>
        <v>0.4</v>
      </c>
      <c r="I1876" s="10">
        <f t="shared" si="1657"/>
        <v>0</v>
      </c>
      <c r="J1876" s="41">
        <f t="shared" si="1658"/>
        <v>0.64701815217486369</v>
      </c>
      <c r="K1876" s="10">
        <f t="shared" si="1659"/>
        <v>0</v>
      </c>
      <c r="M1876" s="11">
        <v>108</v>
      </c>
      <c r="N1876" s="11">
        <v>1</v>
      </c>
      <c r="O1876" s="21">
        <f t="shared" si="1660"/>
        <v>0.125041534971747</v>
      </c>
      <c r="P1876" s="43">
        <f t="shared" si="1654"/>
        <v>1.5469915965052787E-2</v>
      </c>
      <c r="Q1876" s="11">
        <f t="shared" si="1661"/>
        <v>66</v>
      </c>
      <c r="R1876" s="43">
        <f t="shared" si="1662"/>
        <v>0.73561548964090384</v>
      </c>
      <c r="S1876" s="11">
        <f t="shared" si="1663"/>
        <v>42</v>
      </c>
    </row>
    <row r="1877" spans="2:19" x14ac:dyDescent="0.25">
      <c r="B1877" s="16">
        <v>4</v>
      </c>
      <c r="C1877" s="11" t="s">
        <v>20</v>
      </c>
      <c r="D1877" s="10"/>
      <c r="E1877" s="10">
        <f t="shared" si="1655"/>
        <v>0</v>
      </c>
      <c r="F1877" s="3">
        <f t="shared" si="1656"/>
        <v>7.8847376059883456E-3</v>
      </c>
      <c r="G1877" s="8">
        <f>EFA!$AD$2</f>
        <v>1.1479621662027979</v>
      </c>
      <c r="H1877" s="24">
        <f>LGD!$D$11</f>
        <v>0.6</v>
      </c>
      <c r="I1877" s="10">
        <f t="shared" si="1657"/>
        <v>0</v>
      </c>
      <c r="J1877" s="41">
        <f t="shared" si="1658"/>
        <v>0.64701815217486369</v>
      </c>
      <c r="K1877" s="10">
        <f t="shared" si="1659"/>
        <v>0</v>
      </c>
      <c r="M1877" s="11">
        <v>108</v>
      </c>
      <c r="N1877" s="11">
        <v>1</v>
      </c>
      <c r="O1877" s="21">
        <f t="shared" si="1660"/>
        <v>0.125041534971747</v>
      </c>
      <c r="P1877" s="43">
        <f t="shared" si="1654"/>
        <v>1.5469915965052787E-2</v>
      </c>
      <c r="Q1877" s="11">
        <f t="shared" si="1661"/>
        <v>66</v>
      </c>
      <c r="R1877" s="43">
        <f t="shared" si="1662"/>
        <v>0.73561548964090384</v>
      </c>
      <c r="S1877" s="11">
        <f t="shared" si="1663"/>
        <v>42</v>
      </c>
    </row>
    <row r="1878" spans="2:19" x14ac:dyDescent="0.25">
      <c r="B1878" s="16"/>
      <c r="C1878" s="83"/>
      <c r="D1878" s="84"/>
      <c r="E1878" s="84"/>
      <c r="F1878" s="85"/>
      <c r="G1878" s="86"/>
      <c r="H1878" s="87"/>
      <c r="I1878" s="84"/>
      <c r="J1878" s="88"/>
      <c r="K1878" s="84"/>
      <c r="M1878" s="68"/>
      <c r="N1878" s="68"/>
      <c r="O1878" s="89"/>
      <c r="P1878" s="90"/>
      <c r="Q1878" s="68"/>
      <c r="R1878" s="90"/>
      <c r="S1878" s="68"/>
    </row>
    <row r="1879" spans="2:19" x14ac:dyDescent="0.25">
      <c r="B1879" t="s">
        <v>68</v>
      </c>
      <c r="C1879" s="40" t="s">
        <v>9</v>
      </c>
      <c r="D1879" s="40">
        <v>9</v>
      </c>
      <c r="E1879" s="44" t="s">
        <v>26</v>
      </c>
      <c r="F1879" s="44" t="s">
        <v>39</v>
      </c>
      <c r="G1879" s="44" t="s">
        <v>27</v>
      </c>
      <c r="H1879" s="44" t="s">
        <v>28</v>
      </c>
      <c r="I1879" s="44" t="s">
        <v>29</v>
      </c>
      <c r="J1879" s="44" t="s">
        <v>30</v>
      </c>
      <c r="K1879" s="42" t="s">
        <v>31</v>
      </c>
      <c r="M1879" s="42" t="s">
        <v>32</v>
      </c>
      <c r="N1879" s="42" t="s">
        <v>33</v>
      </c>
      <c r="O1879" s="42" t="s">
        <v>34</v>
      </c>
      <c r="P1879" s="42" t="s">
        <v>35</v>
      </c>
      <c r="Q1879" s="42" t="s">
        <v>36</v>
      </c>
      <c r="R1879" s="42" t="s">
        <v>37</v>
      </c>
      <c r="S1879" s="42" t="s">
        <v>38</v>
      </c>
    </row>
    <row r="1880" spans="2:19" x14ac:dyDescent="0.25">
      <c r="B1880" s="16">
        <v>5</v>
      </c>
      <c r="C1880" s="11" t="s">
        <v>12</v>
      </c>
      <c r="D1880" s="10"/>
      <c r="E1880" s="10">
        <f>D1836*R1880</f>
        <v>0</v>
      </c>
      <c r="F1880" s="3">
        <f>$H$5-$G$5</f>
        <v>5.2636074012400447E-3</v>
      </c>
      <c r="G1880" s="8">
        <f>EFA!$AD$2</f>
        <v>1.1479621662027979</v>
      </c>
      <c r="H1880" s="24">
        <f>LGD!$D$3</f>
        <v>0</v>
      </c>
      <c r="I1880" s="10">
        <f>E1880*F1880*G1880*H1880</f>
        <v>0</v>
      </c>
      <c r="J1880" s="41">
        <f>1/((1+($O$16/12))^(M1880-Q1880))</f>
        <v>0.57133732605149445</v>
      </c>
      <c r="K1880" s="10">
        <f>I1880*J1880</f>
        <v>0</v>
      </c>
      <c r="M1880" s="11">
        <v>108</v>
      </c>
      <c r="N1880" s="11">
        <v>1</v>
      </c>
      <c r="O1880" s="21">
        <f>$O$16</f>
        <v>0.125041534971747</v>
      </c>
      <c r="P1880" s="43">
        <f t="shared" ref="P1880:P1888" si="1664">PMT(O1880/12,M1880,-N1880,0,0)</f>
        <v>1.5469915965052787E-2</v>
      </c>
      <c r="Q1880" s="11">
        <f>M1880-S1880</f>
        <v>54</v>
      </c>
      <c r="R1880" s="43">
        <f>PV(O1880/12,Q1880,-P1880,0,0)</f>
        <v>0.63640058911655761</v>
      </c>
      <c r="S1880" s="11">
        <f>12+12+12+12+6</f>
        <v>54</v>
      </c>
    </row>
    <row r="1881" spans="2:19" x14ac:dyDescent="0.25">
      <c r="B1881" s="16">
        <v>5</v>
      </c>
      <c r="C1881" s="11" t="s">
        <v>13</v>
      </c>
      <c r="D1881" s="10"/>
      <c r="E1881" s="10">
        <f t="shared" ref="E1881:E1888" si="1665">D1837*R1881</f>
        <v>0</v>
      </c>
      <c r="F1881" s="3">
        <f t="shared" ref="F1881:F1888" si="1666">$H$5-$G$5</f>
        <v>5.2636074012400447E-3</v>
      </c>
      <c r="G1881" s="8">
        <f>EFA!$AD$2</f>
        <v>1.1479621662027979</v>
      </c>
      <c r="H1881" s="24">
        <f>LGD!$D$4</f>
        <v>0.6</v>
      </c>
      <c r="I1881" s="10">
        <f t="shared" ref="I1881:I1888" si="1667">E1881*F1881*G1881*H1881</f>
        <v>0</v>
      </c>
      <c r="J1881" s="41">
        <f t="shared" ref="J1881:J1888" si="1668">1/((1+($O$16/12))^(M1881-Q1881))</f>
        <v>0.57133732605149445</v>
      </c>
      <c r="K1881" s="10">
        <f t="shared" ref="K1881:K1888" si="1669">I1881*J1881</f>
        <v>0</v>
      </c>
      <c r="M1881" s="11">
        <v>108</v>
      </c>
      <c r="N1881" s="11">
        <v>1</v>
      </c>
      <c r="O1881" s="21">
        <f t="shared" ref="O1881:O1888" si="1670">$O$16</f>
        <v>0.125041534971747</v>
      </c>
      <c r="P1881" s="43">
        <f t="shared" si="1664"/>
        <v>1.5469915965052787E-2</v>
      </c>
      <c r="Q1881" s="11">
        <f t="shared" ref="Q1881:Q1888" si="1671">M1881-S1881</f>
        <v>54</v>
      </c>
      <c r="R1881" s="43">
        <f t="shared" ref="R1881:R1888" si="1672">PV(O1881/12,Q1881,-P1881,0,0)</f>
        <v>0.63640058911655761</v>
      </c>
      <c r="S1881" s="11">
        <f t="shared" ref="S1881:S1888" si="1673">12+12+12+12+6</f>
        <v>54</v>
      </c>
    </row>
    <row r="1882" spans="2:19" x14ac:dyDescent="0.25">
      <c r="B1882" s="16">
        <v>5</v>
      </c>
      <c r="C1882" s="11" t="s">
        <v>14</v>
      </c>
      <c r="D1882" s="10"/>
      <c r="E1882" s="10">
        <f t="shared" si="1665"/>
        <v>0</v>
      </c>
      <c r="F1882" s="3">
        <f t="shared" si="1666"/>
        <v>5.2636074012400447E-3</v>
      </c>
      <c r="G1882" s="8">
        <f>EFA!$AD$2</f>
        <v>1.1479621662027979</v>
      </c>
      <c r="H1882" s="24">
        <f>LGD!$D$5</f>
        <v>0.10763423667737435</v>
      </c>
      <c r="I1882" s="10">
        <f t="shared" si="1667"/>
        <v>0</v>
      </c>
      <c r="J1882" s="41">
        <f t="shared" si="1668"/>
        <v>0.57133732605149445</v>
      </c>
      <c r="K1882" s="10">
        <f t="shared" si="1669"/>
        <v>0</v>
      </c>
      <c r="M1882" s="11">
        <v>108</v>
      </c>
      <c r="N1882" s="11">
        <v>1</v>
      </c>
      <c r="O1882" s="21">
        <f t="shared" si="1670"/>
        <v>0.125041534971747</v>
      </c>
      <c r="P1882" s="43">
        <f t="shared" si="1664"/>
        <v>1.5469915965052787E-2</v>
      </c>
      <c r="Q1882" s="11">
        <f t="shared" si="1671"/>
        <v>54</v>
      </c>
      <c r="R1882" s="43">
        <f t="shared" si="1672"/>
        <v>0.63640058911655761</v>
      </c>
      <c r="S1882" s="11">
        <f t="shared" si="1673"/>
        <v>54</v>
      </c>
    </row>
    <row r="1883" spans="2:19" x14ac:dyDescent="0.25">
      <c r="B1883" s="16">
        <v>5</v>
      </c>
      <c r="C1883" s="11" t="s">
        <v>15</v>
      </c>
      <c r="D1883" s="10"/>
      <c r="E1883" s="10" t="e">
        <f t="shared" si="1665"/>
        <v>#N/A</v>
      </c>
      <c r="F1883" s="3">
        <f t="shared" si="1666"/>
        <v>5.2636074012400447E-3</v>
      </c>
      <c r="G1883" s="8">
        <f>EFA!$AD$2</f>
        <v>1.1479621662027979</v>
      </c>
      <c r="H1883" s="24">
        <f>LGD!$D$6</f>
        <v>0.31756987991080204</v>
      </c>
      <c r="I1883" s="10" t="e">
        <f t="shared" si="1667"/>
        <v>#N/A</v>
      </c>
      <c r="J1883" s="41">
        <f t="shared" si="1668"/>
        <v>0.57133732605149445</v>
      </c>
      <c r="K1883" s="10" t="e">
        <f t="shared" si="1669"/>
        <v>#N/A</v>
      </c>
      <c r="M1883" s="11">
        <v>108</v>
      </c>
      <c r="N1883" s="11">
        <v>1</v>
      </c>
      <c r="O1883" s="21">
        <f t="shared" si="1670"/>
        <v>0.125041534971747</v>
      </c>
      <c r="P1883" s="43">
        <f t="shared" si="1664"/>
        <v>1.5469915965052787E-2</v>
      </c>
      <c r="Q1883" s="11">
        <f t="shared" si="1671"/>
        <v>54</v>
      </c>
      <c r="R1883" s="43">
        <f t="shared" si="1672"/>
        <v>0.63640058911655761</v>
      </c>
      <c r="S1883" s="11">
        <f t="shared" si="1673"/>
        <v>54</v>
      </c>
    </row>
    <row r="1884" spans="2:19" x14ac:dyDescent="0.25">
      <c r="B1884" s="16">
        <v>5</v>
      </c>
      <c r="C1884" s="11" t="s">
        <v>16</v>
      </c>
      <c r="D1884" s="10"/>
      <c r="E1884" s="10">
        <f t="shared" si="1665"/>
        <v>0</v>
      </c>
      <c r="F1884" s="3">
        <f t="shared" si="1666"/>
        <v>5.2636074012400447E-3</v>
      </c>
      <c r="G1884" s="8">
        <f>EFA!$AD$2</f>
        <v>1.1479621662027979</v>
      </c>
      <c r="H1884" s="24">
        <f>LGD!$D$7</f>
        <v>0.35327139683478781</v>
      </c>
      <c r="I1884" s="10">
        <f t="shared" si="1667"/>
        <v>0</v>
      </c>
      <c r="J1884" s="41">
        <f t="shared" si="1668"/>
        <v>0.57133732605149445</v>
      </c>
      <c r="K1884" s="10">
        <f t="shared" si="1669"/>
        <v>0</v>
      </c>
      <c r="M1884" s="11">
        <v>108</v>
      </c>
      <c r="N1884" s="11">
        <v>1</v>
      </c>
      <c r="O1884" s="21">
        <f t="shared" si="1670"/>
        <v>0.125041534971747</v>
      </c>
      <c r="P1884" s="43">
        <f t="shared" si="1664"/>
        <v>1.5469915965052787E-2</v>
      </c>
      <c r="Q1884" s="11">
        <f t="shared" si="1671"/>
        <v>54</v>
      </c>
      <c r="R1884" s="43">
        <f t="shared" si="1672"/>
        <v>0.63640058911655761</v>
      </c>
      <c r="S1884" s="11">
        <f t="shared" si="1673"/>
        <v>54</v>
      </c>
    </row>
    <row r="1885" spans="2:19" x14ac:dyDescent="0.25">
      <c r="B1885" s="16">
        <v>5</v>
      </c>
      <c r="C1885" s="11" t="s">
        <v>17</v>
      </c>
      <c r="D1885" s="10"/>
      <c r="E1885" s="10">
        <f t="shared" si="1665"/>
        <v>0</v>
      </c>
      <c r="F1885" s="3">
        <f t="shared" si="1666"/>
        <v>5.2636074012400447E-3</v>
      </c>
      <c r="G1885" s="8">
        <f>EFA!$AD$2</f>
        <v>1.1479621662027979</v>
      </c>
      <c r="H1885" s="24">
        <f>LGD!$D$8</f>
        <v>4.6364209605119888E-2</v>
      </c>
      <c r="I1885" s="10">
        <f t="shared" si="1667"/>
        <v>0</v>
      </c>
      <c r="J1885" s="41">
        <f t="shared" si="1668"/>
        <v>0.57133732605149445</v>
      </c>
      <c r="K1885" s="10">
        <f t="shared" si="1669"/>
        <v>0</v>
      </c>
      <c r="M1885" s="11">
        <v>108</v>
      </c>
      <c r="N1885" s="11">
        <v>1</v>
      </c>
      <c r="O1885" s="21">
        <f t="shared" si="1670"/>
        <v>0.125041534971747</v>
      </c>
      <c r="P1885" s="43">
        <f t="shared" si="1664"/>
        <v>1.5469915965052787E-2</v>
      </c>
      <c r="Q1885" s="11">
        <f t="shared" si="1671"/>
        <v>54</v>
      </c>
      <c r="R1885" s="43">
        <f t="shared" si="1672"/>
        <v>0.63640058911655761</v>
      </c>
      <c r="S1885" s="11">
        <f t="shared" si="1673"/>
        <v>54</v>
      </c>
    </row>
    <row r="1886" spans="2:19" x14ac:dyDescent="0.25">
      <c r="B1886" s="16">
        <v>5</v>
      </c>
      <c r="C1886" s="11" t="s">
        <v>18</v>
      </c>
      <c r="D1886" s="10"/>
      <c r="E1886" s="10">
        <f t="shared" si="1665"/>
        <v>0</v>
      </c>
      <c r="F1886" s="3">
        <f t="shared" si="1666"/>
        <v>5.2636074012400447E-3</v>
      </c>
      <c r="G1886" s="8">
        <f>EFA!$AD$2</f>
        <v>1.1479621662027979</v>
      </c>
      <c r="H1886" s="24">
        <f>LGD!$D$9</f>
        <v>0.5</v>
      </c>
      <c r="I1886" s="10">
        <f t="shared" si="1667"/>
        <v>0</v>
      </c>
      <c r="J1886" s="41">
        <f t="shared" si="1668"/>
        <v>0.57133732605149445</v>
      </c>
      <c r="K1886" s="10">
        <f t="shared" si="1669"/>
        <v>0</v>
      </c>
      <c r="M1886" s="11">
        <v>108</v>
      </c>
      <c r="N1886" s="11">
        <v>1</v>
      </c>
      <c r="O1886" s="21">
        <f t="shared" si="1670"/>
        <v>0.125041534971747</v>
      </c>
      <c r="P1886" s="43">
        <f t="shared" si="1664"/>
        <v>1.5469915965052787E-2</v>
      </c>
      <c r="Q1886" s="11">
        <f t="shared" si="1671"/>
        <v>54</v>
      </c>
      <c r="R1886" s="43">
        <f t="shared" si="1672"/>
        <v>0.63640058911655761</v>
      </c>
      <c r="S1886" s="11">
        <f t="shared" si="1673"/>
        <v>54</v>
      </c>
    </row>
    <row r="1887" spans="2:19" x14ac:dyDescent="0.25">
      <c r="B1887" s="16">
        <v>5</v>
      </c>
      <c r="C1887" s="11" t="s">
        <v>19</v>
      </c>
      <c r="D1887" s="10"/>
      <c r="E1887" s="10">
        <f t="shared" si="1665"/>
        <v>0</v>
      </c>
      <c r="F1887" s="3">
        <f t="shared" si="1666"/>
        <v>5.2636074012400447E-3</v>
      </c>
      <c r="G1887" s="8">
        <f>EFA!$AD$2</f>
        <v>1.1479621662027979</v>
      </c>
      <c r="H1887" s="24">
        <f>LGD!$D$10</f>
        <v>0.4</v>
      </c>
      <c r="I1887" s="10">
        <f t="shared" si="1667"/>
        <v>0</v>
      </c>
      <c r="J1887" s="41">
        <f t="shared" si="1668"/>
        <v>0.57133732605149445</v>
      </c>
      <c r="K1887" s="10">
        <f t="shared" si="1669"/>
        <v>0</v>
      </c>
      <c r="M1887" s="11">
        <v>108</v>
      </c>
      <c r="N1887" s="11">
        <v>1</v>
      </c>
      <c r="O1887" s="21">
        <f t="shared" si="1670"/>
        <v>0.125041534971747</v>
      </c>
      <c r="P1887" s="43">
        <f t="shared" si="1664"/>
        <v>1.5469915965052787E-2</v>
      </c>
      <c r="Q1887" s="11">
        <f t="shared" si="1671"/>
        <v>54</v>
      </c>
      <c r="R1887" s="43">
        <f t="shared" si="1672"/>
        <v>0.63640058911655761</v>
      </c>
      <c r="S1887" s="11">
        <f t="shared" si="1673"/>
        <v>54</v>
      </c>
    </row>
    <row r="1888" spans="2:19" x14ac:dyDescent="0.25">
      <c r="B1888" s="16">
        <v>5</v>
      </c>
      <c r="C1888" s="11" t="s">
        <v>20</v>
      </c>
      <c r="D1888" s="10"/>
      <c r="E1888" s="10">
        <f t="shared" si="1665"/>
        <v>0</v>
      </c>
      <c r="F1888" s="3">
        <f t="shared" si="1666"/>
        <v>5.2636074012400447E-3</v>
      </c>
      <c r="G1888" s="8">
        <f>EFA!$AD$2</f>
        <v>1.1479621662027979</v>
      </c>
      <c r="H1888" s="24">
        <f>LGD!$D$11</f>
        <v>0.6</v>
      </c>
      <c r="I1888" s="10">
        <f t="shared" si="1667"/>
        <v>0</v>
      </c>
      <c r="J1888" s="41">
        <f t="shared" si="1668"/>
        <v>0.57133732605149445</v>
      </c>
      <c r="K1888" s="10">
        <f t="shared" si="1669"/>
        <v>0</v>
      </c>
      <c r="M1888" s="11">
        <v>108</v>
      </c>
      <c r="N1888" s="11">
        <v>1</v>
      </c>
      <c r="O1888" s="21">
        <f t="shared" si="1670"/>
        <v>0.125041534971747</v>
      </c>
      <c r="P1888" s="43">
        <f t="shared" si="1664"/>
        <v>1.5469915965052787E-2</v>
      </c>
      <c r="Q1888" s="11">
        <f t="shared" si="1671"/>
        <v>54</v>
      </c>
      <c r="R1888" s="43">
        <f t="shared" si="1672"/>
        <v>0.63640058911655761</v>
      </c>
      <c r="S1888" s="11">
        <f t="shared" si="1673"/>
        <v>54</v>
      </c>
    </row>
    <row r="1889" spans="2:19" x14ac:dyDescent="0.25">
      <c r="B1889" s="16"/>
      <c r="C1889" s="83"/>
      <c r="D1889" s="84"/>
      <c r="E1889" s="84"/>
      <c r="F1889" s="85"/>
      <c r="G1889" s="86"/>
      <c r="H1889" s="87"/>
      <c r="I1889" s="84"/>
      <c r="J1889" s="88"/>
      <c r="K1889" s="84"/>
      <c r="M1889" s="68"/>
      <c r="N1889" s="68"/>
      <c r="O1889" s="89"/>
      <c r="P1889" s="90"/>
      <c r="Q1889" s="68"/>
      <c r="R1889" s="90"/>
      <c r="S1889" s="68"/>
    </row>
    <row r="1890" spans="2:19" x14ac:dyDescent="0.25">
      <c r="B1890" t="s">
        <v>68</v>
      </c>
      <c r="C1890" s="40" t="s">
        <v>9</v>
      </c>
      <c r="D1890" s="40">
        <v>9</v>
      </c>
      <c r="E1890" s="44" t="s">
        <v>26</v>
      </c>
      <c r="F1890" s="44" t="s">
        <v>39</v>
      </c>
      <c r="G1890" s="44" t="s">
        <v>27</v>
      </c>
      <c r="H1890" s="44" t="s">
        <v>28</v>
      </c>
      <c r="I1890" s="44" t="s">
        <v>29</v>
      </c>
      <c r="J1890" s="44" t="s">
        <v>30</v>
      </c>
      <c r="K1890" s="42" t="s">
        <v>31</v>
      </c>
      <c r="M1890" s="42" t="s">
        <v>32</v>
      </c>
      <c r="N1890" s="42" t="s">
        <v>33</v>
      </c>
      <c r="O1890" s="42" t="s">
        <v>34</v>
      </c>
      <c r="P1890" s="42" t="s">
        <v>35</v>
      </c>
      <c r="Q1890" s="42" t="s">
        <v>36</v>
      </c>
      <c r="R1890" s="42" t="s">
        <v>37</v>
      </c>
      <c r="S1890" s="42" t="s">
        <v>38</v>
      </c>
    </row>
    <row r="1891" spans="2:19" x14ac:dyDescent="0.25">
      <c r="B1891" s="16">
        <v>6</v>
      </c>
      <c r="C1891" s="11" t="s">
        <v>12</v>
      </c>
      <c r="D1891" s="10"/>
      <c r="E1891" s="10">
        <f>D1836*R1891</f>
        <v>0</v>
      </c>
      <c r="F1891" s="3">
        <f>$I$5-$H$5</f>
        <v>0.50548950414023874</v>
      </c>
      <c r="G1891" s="8">
        <f>EFA!$AD$2</f>
        <v>1.1479621662027979</v>
      </c>
      <c r="H1891" s="24">
        <f>LGD!$D$3</f>
        <v>0</v>
      </c>
      <c r="I1891" s="10">
        <f>E1891*F1891*G1891*H1891</f>
        <v>0</v>
      </c>
      <c r="J1891" s="41">
        <f>1/((1+($O$16/12))^(M1891-Q1891))</f>
        <v>0.50450878239263264</v>
      </c>
      <c r="K1891" s="10">
        <f>I1891*J1891</f>
        <v>0</v>
      </c>
      <c r="M1891" s="11">
        <v>108</v>
      </c>
      <c r="N1891" s="11">
        <v>1</v>
      </c>
      <c r="O1891" s="21">
        <f>$O$16</f>
        <v>0.125041534971747</v>
      </c>
      <c r="P1891" s="43">
        <f t="shared" ref="P1891:P1899" si="1674">PMT(O1891/12,M1891,-N1891,0,0)</f>
        <v>1.5469915965052787E-2</v>
      </c>
      <c r="Q1891" s="11">
        <f>M1891-S1891</f>
        <v>42</v>
      </c>
      <c r="R1891" s="43">
        <f>PV(O1891/12,Q1891,-P1891,0,0)</f>
        <v>0.52404342518134239</v>
      </c>
      <c r="S1891" s="11">
        <f>12+12+12+12+12+6</f>
        <v>66</v>
      </c>
    </row>
    <row r="1892" spans="2:19" x14ac:dyDescent="0.25">
      <c r="B1892" s="16">
        <v>6</v>
      </c>
      <c r="C1892" s="11" t="s">
        <v>13</v>
      </c>
      <c r="D1892" s="10"/>
      <c r="E1892" s="10">
        <f t="shared" ref="E1892:E1899" si="1675">D1837*R1892</f>
        <v>0</v>
      </c>
      <c r="F1892" s="3">
        <f t="shared" ref="F1892:F1899" si="1676">$I$5-$H$5</f>
        <v>0.50548950414023874</v>
      </c>
      <c r="G1892" s="8">
        <f>EFA!$AD$2</f>
        <v>1.1479621662027979</v>
      </c>
      <c r="H1892" s="24">
        <f>LGD!$D$4</f>
        <v>0.6</v>
      </c>
      <c r="I1892" s="10">
        <f t="shared" ref="I1892:I1899" si="1677">E1892*F1892*G1892*H1892</f>
        <v>0</v>
      </c>
      <c r="J1892" s="41">
        <f t="shared" ref="J1892:J1899" si="1678">1/((1+($O$16/12))^(M1892-Q1892))</f>
        <v>0.50450878239263264</v>
      </c>
      <c r="K1892" s="10">
        <f t="shared" ref="K1892:K1899" si="1679">I1892*J1892</f>
        <v>0</v>
      </c>
      <c r="M1892" s="11">
        <v>108</v>
      </c>
      <c r="N1892" s="11">
        <v>1</v>
      </c>
      <c r="O1892" s="21">
        <f t="shared" ref="O1892:O1899" si="1680">$O$16</f>
        <v>0.125041534971747</v>
      </c>
      <c r="P1892" s="43">
        <f t="shared" si="1674"/>
        <v>1.5469915965052787E-2</v>
      </c>
      <c r="Q1892" s="11">
        <f t="shared" ref="Q1892:Q1899" si="1681">M1892-S1892</f>
        <v>42</v>
      </c>
      <c r="R1892" s="43">
        <f t="shared" ref="R1892:R1899" si="1682">PV(O1892/12,Q1892,-P1892,0,0)</f>
        <v>0.52404342518134239</v>
      </c>
      <c r="S1892" s="11">
        <f t="shared" ref="S1892:S1899" si="1683">12+12+12+12+12+6</f>
        <v>66</v>
      </c>
    </row>
    <row r="1893" spans="2:19" x14ac:dyDescent="0.25">
      <c r="B1893" s="16">
        <v>6</v>
      </c>
      <c r="C1893" s="11" t="s">
        <v>14</v>
      </c>
      <c r="D1893" s="10"/>
      <c r="E1893" s="10">
        <f t="shared" si="1675"/>
        <v>0</v>
      </c>
      <c r="F1893" s="3">
        <f t="shared" si="1676"/>
        <v>0.50548950414023874</v>
      </c>
      <c r="G1893" s="8">
        <f>EFA!$AD$2</f>
        <v>1.1479621662027979</v>
      </c>
      <c r="H1893" s="24">
        <f>LGD!$D$5</f>
        <v>0.10763423667737435</v>
      </c>
      <c r="I1893" s="10">
        <f t="shared" si="1677"/>
        <v>0</v>
      </c>
      <c r="J1893" s="41">
        <f t="shared" si="1678"/>
        <v>0.50450878239263264</v>
      </c>
      <c r="K1893" s="10">
        <f t="shared" si="1679"/>
        <v>0</v>
      </c>
      <c r="M1893" s="11">
        <v>108</v>
      </c>
      <c r="N1893" s="11">
        <v>1</v>
      </c>
      <c r="O1893" s="21">
        <f t="shared" si="1680"/>
        <v>0.125041534971747</v>
      </c>
      <c r="P1893" s="43">
        <f t="shared" si="1674"/>
        <v>1.5469915965052787E-2</v>
      </c>
      <c r="Q1893" s="11">
        <f t="shared" si="1681"/>
        <v>42</v>
      </c>
      <c r="R1893" s="43">
        <f t="shared" si="1682"/>
        <v>0.52404342518134239</v>
      </c>
      <c r="S1893" s="11">
        <f t="shared" si="1683"/>
        <v>66</v>
      </c>
    </row>
    <row r="1894" spans="2:19" x14ac:dyDescent="0.25">
      <c r="B1894" s="16">
        <v>6</v>
      </c>
      <c r="C1894" s="11" t="s">
        <v>15</v>
      </c>
      <c r="D1894" s="10"/>
      <c r="E1894" s="10" t="e">
        <f t="shared" si="1675"/>
        <v>#N/A</v>
      </c>
      <c r="F1894" s="3">
        <f t="shared" si="1676"/>
        <v>0.50548950414023874</v>
      </c>
      <c r="G1894" s="8">
        <f>EFA!$AD$2</f>
        <v>1.1479621662027979</v>
      </c>
      <c r="H1894" s="24">
        <f>LGD!$D$6</f>
        <v>0.31756987991080204</v>
      </c>
      <c r="I1894" s="10" t="e">
        <f t="shared" si="1677"/>
        <v>#N/A</v>
      </c>
      <c r="J1894" s="41">
        <f t="shared" si="1678"/>
        <v>0.50450878239263264</v>
      </c>
      <c r="K1894" s="10" t="e">
        <f t="shared" si="1679"/>
        <v>#N/A</v>
      </c>
      <c r="M1894" s="11">
        <v>108</v>
      </c>
      <c r="N1894" s="11">
        <v>1</v>
      </c>
      <c r="O1894" s="21">
        <f t="shared" si="1680"/>
        <v>0.125041534971747</v>
      </c>
      <c r="P1894" s="43">
        <f t="shared" si="1674"/>
        <v>1.5469915965052787E-2</v>
      </c>
      <c r="Q1894" s="11">
        <f t="shared" si="1681"/>
        <v>42</v>
      </c>
      <c r="R1894" s="43">
        <f t="shared" si="1682"/>
        <v>0.52404342518134239</v>
      </c>
      <c r="S1894" s="11">
        <f t="shared" si="1683"/>
        <v>66</v>
      </c>
    </row>
    <row r="1895" spans="2:19" x14ac:dyDescent="0.25">
      <c r="B1895" s="16">
        <v>6</v>
      </c>
      <c r="C1895" s="11" t="s">
        <v>16</v>
      </c>
      <c r="D1895" s="10"/>
      <c r="E1895" s="10">
        <f t="shared" si="1675"/>
        <v>0</v>
      </c>
      <c r="F1895" s="3">
        <f t="shared" si="1676"/>
        <v>0.50548950414023874</v>
      </c>
      <c r="G1895" s="8">
        <f>EFA!$AD$2</f>
        <v>1.1479621662027979</v>
      </c>
      <c r="H1895" s="24">
        <f>LGD!$D$7</f>
        <v>0.35327139683478781</v>
      </c>
      <c r="I1895" s="10">
        <f t="shared" si="1677"/>
        <v>0</v>
      </c>
      <c r="J1895" s="41">
        <f t="shared" si="1678"/>
        <v>0.50450878239263264</v>
      </c>
      <c r="K1895" s="10">
        <f t="shared" si="1679"/>
        <v>0</v>
      </c>
      <c r="M1895" s="11">
        <v>108</v>
      </c>
      <c r="N1895" s="11">
        <v>1</v>
      </c>
      <c r="O1895" s="21">
        <f t="shared" si="1680"/>
        <v>0.125041534971747</v>
      </c>
      <c r="P1895" s="43">
        <f t="shared" si="1674"/>
        <v>1.5469915965052787E-2</v>
      </c>
      <c r="Q1895" s="11">
        <f t="shared" si="1681"/>
        <v>42</v>
      </c>
      <c r="R1895" s="43">
        <f t="shared" si="1682"/>
        <v>0.52404342518134239</v>
      </c>
      <c r="S1895" s="11">
        <f t="shared" si="1683"/>
        <v>66</v>
      </c>
    </row>
    <row r="1896" spans="2:19" x14ac:dyDescent="0.25">
      <c r="B1896" s="16">
        <v>6</v>
      </c>
      <c r="C1896" s="11" t="s">
        <v>17</v>
      </c>
      <c r="D1896" s="10"/>
      <c r="E1896" s="10">
        <f t="shared" si="1675"/>
        <v>0</v>
      </c>
      <c r="F1896" s="3">
        <f t="shared" si="1676"/>
        <v>0.50548950414023874</v>
      </c>
      <c r="G1896" s="8">
        <f>EFA!$AD$2</f>
        <v>1.1479621662027979</v>
      </c>
      <c r="H1896" s="24">
        <f>LGD!$D$8</f>
        <v>4.6364209605119888E-2</v>
      </c>
      <c r="I1896" s="10">
        <f t="shared" si="1677"/>
        <v>0</v>
      </c>
      <c r="J1896" s="41">
        <f t="shared" si="1678"/>
        <v>0.50450878239263264</v>
      </c>
      <c r="K1896" s="10">
        <f t="shared" si="1679"/>
        <v>0</v>
      </c>
      <c r="M1896" s="11">
        <v>108</v>
      </c>
      <c r="N1896" s="11">
        <v>1</v>
      </c>
      <c r="O1896" s="21">
        <f t="shared" si="1680"/>
        <v>0.125041534971747</v>
      </c>
      <c r="P1896" s="43">
        <f t="shared" si="1674"/>
        <v>1.5469915965052787E-2</v>
      </c>
      <c r="Q1896" s="11">
        <f t="shared" si="1681"/>
        <v>42</v>
      </c>
      <c r="R1896" s="43">
        <f t="shared" si="1682"/>
        <v>0.52404342518134239</v>
      </c>
      <c r="S1896" s="11">
        <f t="shared" si="1683"/>
        <v>66</v>
      </c>
    </row>
    <row r="1897" spans="2:19" x14ac:dyDescent="0.25">
      <c r="B1897" s="16">
        <v>6</v>
      </c>
      <c r="C1897" s="11" t="s">
        <v>18</v>
      </c>
      <c r="D1897" s="10"/>
      <c r="E1897" s="10">
        <f t="shared" si="1675"/>
        <v>0</v>
      </c>
      <c r="F1897" s="3">
        <f t="shared" si="1676"/>
        <v>0.50548950414023874</v>
      </c>
      <c r="G1897" s="8">
        <f>EFA!$AD$2</f>
        <v>1.1479621662027979</v>
      </c>
      <c r="H1897" s="24">
        <f>LGD!$D$9</f>
        <v>0.5</v>
      </c>
      <c r="I1897" s="10">
        <f t="shared" si="1677"/>
        <v>0</v>
      </c>
      <c r="J1897" s="41">
        <f t="shared" si="1678"/>
        <v>0.50450878239263264</v>
      </c>
      <c r="K1897" s="10">
        <f t="shared" si="1679"/>
        <v>0</v>
      </c>
      <c r="M1897" s="11">
        <v>108</v>
      </c>
      <c r="N1897" s="11">
        <v>1</v>
      </c>
      <c r="O1897" s="21">
        <f t="shared" si="1680"/>
        <v>0.125041534971747</v>
      </c>
      <c r="P1897" s="43">
        <f t="shared" si="1674"/>
        <v>1.5469915965052787E-2</v>
      </c>
      <c r="Q1897" s="11">
        <f t="shared" si="1681"/>
        <v>42</v>
      </c>
      <c r="R1897" s="43">
        <f t="shared" si="1682"/>
        <v>0.52404342518134239</v>
      </c>
      <c r="S1897" s="11">
        <f t="shared" si="1683"/>
        <v>66</v>
      </c>
    </row>
    <row r="1898" spans="2:19" x14ac:dyDescent="0.25">
      <c r="B1898" s="16">
        <v>6</v>
      </c>
      <c r="C1898" s="11" t="s">
        <v>19</v>
      </c>
      <c r="D1898" s="10"/>
      <c r="E1898" s="10">
        <f t="shared" si="1675"/>
        <v>0</v>
      </c>
      <c r="F1898" s="3">
        <f t="shared" si="1676"/>
        <v>0.50548950414023874</v>
      </c>
      <c r="G1898" s="8">
        <f>EFA!$AD$2</f>
        <v>1.1479621662027979</v>
      </c>
      <c r="H1898" s="24">
        <f>LGD!$D$10</f>
        <v>0.4</v>
      </c>
      <c r="I1898" s="10">
        <f t="shared" si="1677"/>
        <v>0</v>
      </c>
      <c r="J1898" s="41">
        <f t="shared" si="1678"/>
        <v>0.50450878239263264</v>
      </c>
      <c r="K1898" s="10">
        <f t="shared" si="1679"/>
        <v>0</v>
      </c>
      <c r="M1898" s="11">
        <v>108</v>
      </c>
      <c r="N1898" s="11">
        <v>1</v>
      </c>
      <c r="O1898" s="21">
        <f t="shared" si="1680"/>
        <v>0.125041534971747</v>
      </c>
      <c r="P1898" s="43">
        <f t="shared" si="1674"/>
        <v>1.5469915965052787E-2</v>
      </c>
      <c r="Q1898" s="11">
        <f t="shared" si="1681"/>
        <v>42</v>
      </c>
      <c r="R1898" s="43">
        <f t="shared" si="1682"/>
        <v>0.52404342518134239</v>
      </c>
      <c r="S1898" s="11">
        <f t="shared" si="1683"/>
        <v>66</v>
      </c>
    </row>
    <row r="1899" spans="2:19" x14ac:dyDescent="0.25">
      <c r="B1899" s="16">
        <v>6</v>
      </c>
      <c r="C1899" s="11" t="s">
        <v>20</v>
      </c>
      <c r="D1899" s="10"/>
      <c r="E1899" s="10">
        <f t="shared" si="1675"/>
        <v>0</v>
      </c>
      <c r="F1899" s="3">
        <f t="shared" si="1676"/>
        <v>0.50548950414023874</v>
      </c>
      <c r="G1899" s="8">
        <f>EFA!$AD$2</f>
        <v>1.1479621662027979</v>
      </c>
      <c r="H1899" s="24">
        <f>LGD!$D$11</f>
        <v>0.6</v>
      </c>
      <c r="I1899" s="10">
        <f t="shared" si="1677"/>
        <v>0</v>
      </c>
      <c r="J1899" s="41">
        <f t="shared" si="1678"/>
        <v>0.50450878239263264</v>
      </c>
      <c r="K1899" s="10">
        <f t="shared" si="1679"/>
        <v>0</v>
      </c>
      <c r="M1899" s="11">
        <v>108</v>
      </c>
      <c r="N1899" s="11">
        <v>1</v>
      </c>
      <c r="O1899" s="21">
        <f t="shared" si="1680"/>
        <v>0.125041534971747</v>
      </c>
      <c r="P1899" s="43">
        <f t="shared" si="1674"/>
        <v>1.5469915965052787E-2</v>
      </c>
      <c r="Q1899" s="11">
        <f t="shared" si="1681"/>
        <v>42</v>
      </c>
      <c r="R1899" s="43">
        <f t="shared" si="1682"/>
        <v>0.52404342518134239</v>
      </c>
      <c r="S1899" s="11">
        <f t="shared" si="1683"/>
        <v>66</v>
      </c>
    </row>
    <row r="1900" spans="2:19" x14ac:dyDescent="0.25">
      <c r="B1900" s="16"/>
      <c r="C1900" s="68"/>
      <c r="D1900" s="115"/>
      <c r="E1900" s="115"/>
      <c r="F1900" s="89"/>
      <c r="G1900" s="112"/>
      <c r="H1900" s="116"/>
      <c r="I1900" s="115"/>
      <c r="J1900" s="117"/>
      <c r="K1900" s="115"/>
    </row>
    <row r="1901" spans="2:19" x14ac:dyDescent="0.25">
      <c r="B1901" t="s">
        <v>68</v>
      </c>
      <c r="C1901" s="40" t="s">
        <v>9</v>
      </c>
      <c r="D1901" s="40">
        <v>9</v>
      </c>
      <c r="E1901" s="44" t="s">
        <v>26</v>
      </c>
      <c r="F1901" s="44" t="s">
        <v>39</v>
      </c>
      <c r="G1901" s="44" t="s">
        <v>27</v>
      </c>
      <c r="H1901" s="44" t="s">
        <v>28</v>
      </c>
      <c r="I1901" s="44" t="s">
        <v>29</v>
      </c>
      <c r="J1901" s="44" t="s">
        <v>30</v>
      </c>
      <c r="K1901" s="42" t="s">
        <v>31</v>
      </c>
      <c r="M1901" s="42" t="s">
        <v>32</v>
      </c>
      <c r="N1901" s="42" t="s">
        <v>33</v>
      </c>
      <c r="O1901" s="42" t="s">
        <v>34</v>
      </c>
      <c r="P1901" s="42" t="s">
        <v>35</v>
      </c>
      <c r="Q1901" s="42" t="s">
        <v>36</v>
      </c>
      <c r="R1901" s="42" t="s">
        <v>37</v>
      </c>
      <c r="S1901" s="42" t="s">
        <v>38</v>
      </c>
    </row>
    <row r="1902" spans="2:19" x14ac:dyDescent="0.25">
      <c r="B1902" s="16">
        <v>7</v>
      </c>
      <c r="C1902" s="11" t="s">
        <v>12</v>
      </c>
      <c r="D1902" s="10"/>
      <c r="E1902" s="10">
        <f>D1836*R1902</f>
        <v>0</v>
      </c>
      <c r="F1902" s="3">
        <f>$J$5-$I$5</f>
        <v>4.0244267863253524E-2</v>
      </c>
      <c r="G1902" s="8">
        <f>EFA!$AD$2</f>
        <v>1.1479621662027979</v>
      </c>
      <c r="H1902" s="24">
        <f>LGD!$D$3</f>
        <v>0</v>
      </c>
      <c r="I1902" s="10">
        <f>E1902*F1902*G1902*H1902</f>
        <v>0</v>
      </c>
      <c r="J1902" s="41">
        <f>1/((1+($O$16/12))^(M1902-Q1902))</f>
        <v>0.44549708185590559</v>
      </c>
      <c r="K1902" s="10">
        <f>I1902*J1902</f>
        <v>0</v>
      </c>
      <c r="M1902" s="11">
        <v>108</v>
      </c>
      <c r="N1902" s="11">
        <v>1</v>
      </c>
      <c r="O1902" s="21">
        <f>$O$16</f>
        <v>0.125041534971747</v>
      </c>
      <c r="P1902" s="43">
        <f t="shared" ref="P1902:P1910" si="1684">PMT(O1902/12,M1902,-N1902,0,0)</f>
        <v>1.5469915965052787E-2</v>
      </c>
      <c r="Q1902" s="11">
        <f>M1902-S1902</f>
        <v>30</v>
      </c>
      <c r="R1902" s="43">
        <f>PV(O1902/12,Q1902,-P1902,0,0)</f>
        <v>0.39680313948990986</v>
      </c>
      <c r="S1902" s="11">
        <v>78</v>
      </c>
    </row>
    <row r="1903" spans="2:19" x14ac:dyDescent="0.25">
      <c r="B1903" s="16">
        <v>7</v>
      </c>
      <c r="C1903" s="11" t="s">
        <v>13</v>
      </c>
      <c r="D1903" s="10"/>
      <c r="E1903" s="10">
        <f t="shared" ref="E1903:E1910" si="1685">D1837*R1903</f>
        <v>0</v>
      </c>
      <c r="F1903" s="3">
        <f t="shared" ref="F1903:F1910" si="1686">$J$5-$I$5</f>
        <v>4.0244267863253524E-2</v>
      </c>
      <c r="G1903" s="8">
        <f>EFA!$AD$2</f>
        <v>1.1479621662027979</v>
      </c>
      <c r="H1903" s="24">
        <f>LGD!$D$4</f>
        <v>0.6</v>
      </c>
      <c r="I1903" s="10">
        <f t="shared" ref="I1903:I1910" si="1687">E1903*F1903*G1903*H1903</f>
        <v>0</v>
      </c>
      <c r="J1903" s="41">
        <f t="shared" ref="J1903:J1910" si="1688">1/((1+($O$16/12))^(M1903-Q1903))</f>
        <v>0.44549708185590559</v>
      </c>
      <c r="K1903" s="10">
        <f t="shared" ref="K1903:K1910" si="1689">I1903*J1903</f>
        <v>0</v>
      </c>
      <c r="M1903" s="11">
        <v>108</v>
      </c>
      <c r="N1903" s="11">
        <v>1</v>
      </c>
      <c r="O1903" s="21">
        <f t="shared" ref="O1903:O1910" si="1690">$O$16</f>
        <v>0.125041534971747</v>
      </c>
      <c r="P1903" s="43">
        <f t="shared" si="1684"/>
        <v>1.5469915965052787E-2</v>
      </c>
      <c r="Q1903" s="11">
        <f t="shared" ref="Q1903:Q1910" si="1691">M1903-S1903</f>
        <v>30</v>
      </c>
      <c r="R1903" s="43">
        <f t="shared" ref="R1903:R1910" si="1692">PV(O1903/12,Q1903,-P1903,0,0)</f>
        <v>0.39680313948990986</v>
      </c>
      <c r="S1903" s="11">
        <v>78</v>
      </c>
    </row>
    <row r="1904" spans="2:19" x14ac:dyDescent="0.25">
      <c r="B1904" s="16">
        <v>7</v>
      </c>
      <c r="C1904" s="11" t="s">
        <v>14</v>
      </c>
      <c r="D1904" s="10"/>
      <c r="E1904" s="10">
        <f t="shared" si="1685"/>
        <v>0</v>
      </c>
      <c r="F1904" s="3">
        <f t="shared" si="1686"/>
        <v>4.0244267863253524E-2</v>
      </c>
      <c r="G1904" s="8">
        <f>EFA!$AD$2</f>
        <v>1.1479621662027979</v>
      </c>
      <c r="H1904" s="24">
        <f>LGD!$D$5</f>
        <v>0.10763423667737435</v>
      </c>
      <c r="I1904" s="10">
        <f t="shared" si="1687"/>
        <v>0</v>
      </c>
      <c r="J1904" s="41">
        <f t="shared" si="1688"/>
        <v>0.44549708185590559</v>
      </c>
      <c r="K1904" s="10">
        <f t="shared" si="1689"/>
        <v>0</v>
      </c>
      <c r="M1904" s="11">
        <v>108</v>
      </c>
      <c r="N1904" s="11">
        <v>1</v>
      </c>
      <c r="O1904" s="21">
        <f t="shared" si="1690"/>
        <v>0.125041534971747</v>
      </c>
      <c r="P1904" s="43">
        <f t="shared" si="1684"/>
        <v>1.5469915965052787E-2</v>
      </c>
      <c r="Q1904" s="11">
        <f t="shared" si="1691"/>
        <v>30</v>
      </c>
      <c r="R1904" s="43">
        <f t="shared" si="1692"/>
        <v>0.39680313948990986</v>
      </c>
      <c r="S1904" s="11">
        <v>78</v>
      </c>
    </row>
    <row r="1905" spans="2:19" x14ac:dyDescent="0.25">
      <c r="B1905" s="16">
        <v>7</v>
      </c>
      <c r="C1905" s="11" t="s">
        <v>15</v>
      </c>
      <c r="D1905" s="10"/>
      <c r="E1905" s="10" t="e">
        <f t="shared" si="1685"/>
        <v>#N/A</v>
      </c>
      <c r="F1905" s="3">
        <f t="shared" si="1686"/>
        <v>4.0244267863253524E-2</v>
      </c>
      <c r="G1905" s="8">
        <f>EFA!$AD$2</f>
        <v>1.1479621662027979</v>
      </c>
      <c r="H1905" s="24">
        <f>LGD!$D$6</f>
        <v>0.31756987991080204</v>
      </c>
      <c r="I1905" s="10" t="e">
        <f t="shared" si="1687"/>
        <v>#N/A</v>
      </c>
      <c r="J1905" s="41">
        <f t="shared" si="1688"/>
        <v>0.44549708185590559</v>
      </c>
      <c r="K1905" s="10" t="e">
        <f t="shared" si="1689"/>
        <v>#N/A</v>
      </c>
      <c r="M1905" s="11">
        <v>108</v>
      </c>
      <c r="N1905" s="11">
        <v>1</v>
      </c>
      <c r="O1905" s="21">
        <f t="shared" si="1690"/>
        <v>0.125041534971747</v>
      </c>
      <c r="P1905" s="43">
        <f t="shared" si="1684"/>
        <v>1.5469915965052787E-2</v>
      </c>
      <c r="Q1905" s="11">
        <f t="shared" si="1691"/>
        <v>30</v>
      </c>
      <c r="R1905" s="43">
        <f t="shared" si="1692"/>
        <v>0.39680313948990986</v>
      </c>
      <c r="S1905" s="11">
        <v>78</v>
      </c>
    </row>
    <row r="1906" spans="2:19" x14ac:dyDescent="0.25">
      <c r="B1906" s="16">
        <v>7</v>
      </c>
      <c r="C1906" s="11" t="s">
        <v>16</v>
      </c>
      <c r="D1906" s="10"/>
      <c r="E1906" s="10">
        <f t="shared" si="1685"/>
        <v>0</v>
      </c>
      <c r="F1906" s="3">
        <f t="shared" si="1686"/>
        <v>4.0244267863253524E-2</v>
      </c>
      <c r="G1906" s="8">
        <f>EFA!$AD$2</f>
        <v>1.1479621662027979</v>
      </c>
      <c r="H1906" s="24">
        <f>LGD!$D$7</f>
        <v>0.35327139683478781</v>
      </c>
      <c r="I1906" s="10">
        <f t="shared" si="1687"/>
        <v>0</v>
      </c>
      <c r="J1906" s="41">
        <f t="shared" si="1688"/>
        <v>0.44549708185590559</v>
      </c>
      <c r="K1906" s="10">
        <f t="shared" si="1689"/>
        <v>0</v>
      </c>
      <c r="M1906" s="11">
        <v>108</v>
      </c>
      <c r="N1906" s="11">
        <v>1</v>
      </c>
      <c r="O1906" s="21">
        <f t="shared" si="1690"/>
        <v>0.125041534971747</v>
      </c>
      <c r="P1906" s="43">
        <f t="shared" si="1684"/>
        <v>1.5469915965052787E-2</v>
      </c>
      <c r="Q1906" s="11">
        <f t="shared" si="1691"/>
        <v>30</v>
      </c>
      <c r="R1906" s="43">
        <f t="shared" si="1692"/>
        <v>0.39680313948990986</v>
      </c>
      <c r="S1906" s="11">
        <v>78</v>
      </c>
    </row>
    <row r="1907" spans="2:19" x14ac:dyDescent="0.25">
      <c r="B1907" s="16">
        <v>7</v>
      </c>
      <c r="C1907" s="11" t="s">
        <v>17</v>
      </c>
      <c r="D1907" s="10"/>
      <c r="E1907" s="10">
        <f t="shared" si="1685"/>
        <v>0</v>
      </c>
      <c r="F1907" s="3">
        <f t="shared" si="1686"/>
        <v>4.0244267863253524E-2</v>
      </c>
      <c r="G1907" s="8">
        <f>EFA!$AD$2</f>
        <v>1.1479621662027979</v>
      </c>
      <c r="H1907" s="24">
        <f>LGD!$D$8</f>
        <v>4.6364209605119888E-2</v>
      </c>
      <c r="I1907" s="10">
        <f t="shared" si="1687"/>
        <v>0</v>
      </c>
      <c r="J1907" s="41">
        <f t="shared" si="1688"/>
        <v>0.44549708185590559</v>
      </c>
      <c r="K1907" s="10">
        <f t="shared" si="1689"/>
        <v>0</v>
      </c>
      <c r="M1907" s="11">
        <v>108</v>
      </c>
      <c r="N1907" s="11">
        <v>1</v>
      </c>
      <c r="O1907" s="21">
        <f t="shared" si="1690"/>
        <v>0.125041534971747</v>
      </c>
      <c r="P1907" s="43">
        <f t="shared" si="1684"/>
        <v>1.5469915965052787E-2</v>
      </c>
      <c r="Q1907" s="11">
        <f t="shared" si="1691"/>
        <v>30</v>
      </c>
      <c r="R1907" s="43">
        <f t="shared" si="1692"/>
        <v>0.39680313948990986</v>
      </c>
      <c r="S1907" s="11">
        <v>78</v>
      </c>
    </row>
    <row r="1908" spans="2:19" x14ac:dyDescent="0.25">
      <c r="B1908" s="16">
        <v>7</v>
      </c>
      <c r="C1908" s="11" t="s">
        <v>18</v>
      </c>
      <c r="D1908" s="10"/>
      <c r="E1908" s="10">
        <f t="shared" si="1685"/>
        <v>0</v>
      </c>
      <c r="F1908" s="3">
        <f t="shared" si="1686"/>
        <v>4.0244267863253524E-2</v>
      </c>
      <c r="G1908" s="8">
        <f>EFA!$AD$2</f>
        <v>1.1479621662027979</v>
      </c>
      <c r="H1908" s="24">
        <f>LGD!$D$9</f>
        <v>0.5</v>
      </c>
      <c r="I1908" s="10">
        <f t="shared" si="1687"/>
        <v>0</v>
      </c>
      <c r="J1908" s="41">
        <f t="shared" si="1688"/>
        <v>0.44549708185590559</v>
      </c>
      <c r="K1908" s="10">
        <f t="shared" si="1689"/>
        <v>0</v>
      </c>
      <c r="M1908" s="11">
        <v>108</v>
      </c>
      <c r="N1908" s="11">
        <v>1</v>
      </c>
      <c r="O1908" s="21">
        <f t="shared" si="1690"/>
        <v>0.125041534971747</v>
      </c>
      <c r="P1908" s="43">
        <f t="shared" si="1684"/>
        <v>1.5469915965052787E-2</v>
      </c>
      <c r="Q1908" s="11">
        <f t="shared" si="1691"/>
        <v>30</v>
      </c>
      <c r="R1908" s="43">
        <f t="shared" si="1692"/>
        <v>0.39680313948990986</v>
      </c>
      <c r="S1908" s="11">
        <v>78</v>
      </c>
    </row>
    <row r="1909" spans="2:19" x14ac:dyDescent="0.25">
      <c r="B1909" s="16">
        <v>7</v>
      </c>
      <c r="C1909" s="11" t="s">
        <v>19</v>
      </c>
      <c r="D1909" s="10"/>
      <c r="E1909" s="10">
        <f t="shared" si="1685"/>
        <v>0</v>
      </c>
      <c r="F1909" s="3">
        <f t="shared" si="1686"/>
        <v>4.0244267863253524E-2</v>
      </c>
      <c r="G1909" s="8">
        <f>EFA!$AD$2</f>
        <v>1.1479621662027979</v>
      </c>
      <c r="H1909" s="24">
        <f>LGD!$D$10</f>
        <v>0.4</v>
      </c>
      <c r="I1909" s="10">
        <f t="shared" si="1687"/>
        <v>0</v>
      </c>
      <c r="J1909" s="41">
        <f t="shared" si="1688"/>
        <v>0.44549708185590559</v>
      </c>
      <c r="K1909" s="10">
        <f t="shared" si="1689"/>
        <v>0</v>
      </c>
      <c r="M1909" s="11">
        <v>108</v>
      </c>
      <c r="N1909" s="11">
        <v>1</v>
      </c>
      <c r="O1909" s="21">
        <f t="shared" si="1690"/>
        <v>0.125041534971747</v>
      </c>
      <c r="P1909" s="43">
        <f t="shared" si="1684"/>
        <v>1.5469915965052787E-2</v>
      </c>
      <c r="Q1909" s="11">
        <f t="shared" si="1691"/>
        <v>30</v>
      </c>
      <c r="R1909" s="43">
        <f t="shared" si="1692"/>
        <v>0.39680313948990986</v>
      </c>
      <c r="S1909" s="11">
        <v>78</v>
      </c>
    </row>
    <row r="1910" spans="2:19" x14ac:dyDescent="0.25">
      <c r="B1910" s="16">
        <v>7</v>
      </c>
      <c r="C1910" s="11" t="s">
        <v>20</v>
      </c>
      <c r="D1910" s="10"/>
      <c r="E1910" s="10">
        <f t="shared" si="1685"/>
        <v>0</v>
      </c>
      <c r="F1910" s="3">
        <f t="shared" si="1686"/>
        <v>4.0244267863253524E-2</v>
      </c>
      <c r="G1910" s="8">
        <f>EFA!$AD$2</f>
        <v>1.1479621662027979</v>
      </c>
      <c r="H1910" s="24">
        <f>LGD!$D$11</f>
        <v>0.6</v>
      </c>
      <c r="I1910" s="10">
        <f t="shared" si="1687"/>
        <v>0</v>
      </c>
      <c r="J1910" s="41">
        <f t="shared" si="1688"/>
        <v>0.44549708185590559</v>
      </c>
      <c r="K1910" s="10">
        <f t="shared" si="1689"/>
        <v>0</v>
      </c>
      <c r="M1910" s="11">
        <v>108</v>
      </c>
      <c r="N1910" s="11">
        <v>1</v>
      </c>
      <c r="O1910" s="21">
        <f t="shared" si="1690"/>
        <v>0.125041534971747</v>
      </c>
      <c r="P1910" s="43">
        <f t="shared" si="1684"/>
        <v>1.5469915965052787E-2</v>
      </c>
      <c r="Q1910" s="11">
        <f t="shared" si="1691"/>
        <v>30</v>
      </c>
      <c r="R1910" s="43">
        <f t="shared" si="1692"/>
        <v>0.39680313948990986</v>
      </c>
      <c r="S1910" s="11">
        <v>78</v>
      </c>
    </row>
    <row r="1911" spans="2:19" x14ac:dyDescent="0.25">
      <c r="B1911" s="16"/>
      <c r="C1911" s="68"/>
      <c r="D1911" s="115"/>
      <c r="E1911" s="115"/>
      <c r="F1911" s="89"/>
      <c r="G1911" s="112"/>
      <c r="H1911" s="116"/>
      <c r="I1911" s="115"/>
      <c r="J1911" s="117"/>
      <c r="K1911" s="115"/>
    </row>
    <row r="1912" spans="2:19" x14ac:dyDescent="0.25">
      <c r="B1912" t="s">
        <v>68</v>
      </c>
      <c r="C1912" s="40" t="s">
        <v>9</v>
      </c>
      <c r="D1912" s="40">
        <v>9</v>
      </c>
      <c r="E1912" s="44" t="s">
        <v>26</v>
      </c>
      <c r="F1912" s="44" t="s">
        <v>39</v>
      </c>
      <c r="G1912" s="44" t="s">
        <v>27</v>
      </c>
      <c r="H1912" s="44" t="s">
        <v>28</v>
      </c>
      <c r="I1912" s="44" t="s">
        <v>29</v>
      </c>
      <c r="J1912" s="44" t="s">
        <v>30</v>
      </c>
      <c r="K1912" s="42" t="s">
        <v>31</v>
      </c>
      <c r="M1912" s="42" t="s">
        <v>32</v>
      </c>
      <c r="N1912" s="42" t="s">
        <v>33</v>
      </c>
      <c r="O1912" s="42" t="s">
        <v>34</v>
      </c>
      <c r="P1912" s="42" t="s">
        <v>35</v>
      </c>
      <c r="Q1912" s="42" t="s">
        <v>36</v>
      </c>
      <c r="R1912" s="42" t="s">
        <v>37</v>
      </c>
      <c r="S1912" s="42" t="s">
        <v>38</v>
      </c>
    </row>
    <row r="1913" spans="2:19" x14ac:dyDescent="0.25">
      <c r="B1913" s="16">
        <v>8</v>
      </c>
      <c r="C1913" s="11" t="s">
        <v>12</v>
      </c>
      <c r="D1913" s="10"/>
      <c r="E1913" s="10">
        <f>D1836*R1913</f>
        <v>0</v>
      </c>
      <c r="F1913" s="3">
        <f>$K$5-$J$5</f>
        <v>2.9244167980631008E-2</v>
      </c>
      <c r="G1913" s="8">
        <f>EFA!$AD$2</f>
        <v>1.1479621662027979</v>
      </c>
      <c r="H1913" s="24">
        <f>LGD!$D$3</f>
        <v>0</v>
      </c>
      <c r="I1913" s="10">
        <f>E1913*F1913*G1913*H1913</f>
        <v>0</v>
      </c>
      <c r="J1913" s="41">
        <f>1/((1+($O$16/12))^(M1913-Q1913))</f>
        <v>0.39338789901911059</v>
      </c>
      <c r="K1913" s="10">
        <f>I1913*J1913</f>
        <v>0</v>
      </c>
      <c r="M1913" s="11">
        <v>108</v>
      </c>
      <c r="N1913" s="11">
        <v>1</v>
      </c>
      <c r="O1913" s="21">
        <f>$O$16</f>
        <v>0.125041534971747</v>
      </c>
      <c r="P1913" s="43">
        <f t="shared" ref="P1913:P1921" si="1693">PMT(O1913/12,M1913,-N1913,0,0)</f>
        <v>1.5469915965052787E-2</v>
      </c>
      <c r="Q1913" s="11">
        <f>M1913-S1913</f>
        <v>18</v>
      </c>
      <c r="R1913" s="43">
        <f>PV(O1913/12,Q1913,-P1913,0,0)</f>
        <v>0.25270827507901683</v>
      </c>
      <c r="S1913" s="11">
        <v>90</v>
      </c>
    </row>
    <row r="1914" spans="2:19" x14ac:dyDescent="0.25">
      <c r="B1914" s="16">
        <v>8</v>
      </c>
      <c r="C1914" s="11" t="s">
        <v>13</v>
      </c>
      <c r="D1914" s="10"/>
      <c r="E1914" s="10">
        <f t="shared" ref="E1914:E1921" si="1694">D1837*R1914</f>
        <v>0</v>
      </c>
      <c r="F1914" s="3">
        <f t="shared" ref="F1914:F1921" si="1695">$K$5-$J$5</f>
        <v>2.9244167980631008E-2</v>
      </c>
      <c r="G1914" s="8">
        <f>EFA!$AD$2</f>
        <v>1.1479621662027979</v>
      </c>
      <c r="H1914" s="24">
        <f>LGD!$D$4</f>
        <v>0.6</v>
      </c>
      <c r="I1914" s="10">
        <f t="shared" ref="I1914:I1921" si="1696">E1914*F1914*G1914*H1914</f>
        <v>0</v>
      </c>
      <c r="J1914" s="41">
        <f t="shared" ref="J1914:J1921" si="1697">1/((1+($O$16/12))^(M1914-Q1914))</f>
        <v>0.39338789901911059</v>
      </c>
      <c r="K1914" s="10">
        <f t="shared" ref="K1914:K1921" si="1698">I1914*J1914</f>
        <v>0</v>
      </c>
      <c r="M1914" s="11">
        <v>108</v>
      </c>
      <c r="N1914" s="11">
        <v>1</v>
      </c>
      <c r="O1914" s="21">
        <f t="shared" ref="O1914:O1921" si="1699">$O$16</f>
        <v>0.125041534971747</v>
      </c>
      <c r="P1914" s="43">
        <f t="shared" si="1693"/>
        <v>1.5469915965052787E-2</v>
      </c>
      <c r="Q1914" s="11">
        <f t="shared" ref="Q1914:Q1921" si="1700">M1914-S1914</f>
        <v>18</v>
      </c>
      <c r="R1914" s="43">
        <f t="shared" ref="R1914:R1921" si="1701">PV(O1914/12,Q1914,-P1914,0,0)</f>
        <v>0.25270827507901683</v>
      </c>
      <c r="S1914" s="11">
        <v>90</v>
      </c>
    </row>
    <row r="1915" spans="2:19" x14ac:dyDescent="0.25">
      <c r="B1915" s="16">
        <v>8</v>
      </c>
      <c r="C1915" s="11" t="s">
        <v>14</v>
      </c>
      <c r="D1915" s="10"/>
      <c r="E1915" s="10">
        <f t="shared" si="1694"/>
        <v>0</v>
      </c>
      <c r="F1915" s="3">
        <f t="shared" si="1695"/>
        <v>2.9244167980631008E-2</v>
      </c>
      <c r="G1915" s="8">
        <f>EFA!$AD$2</f>
        <v>1.1479621662027979</v>
      </c>
      <c r="H1915" s="24">
        <f>LGD!$D$5</f>
        <v>0.10763423667737435</v>
      </c>
      <c r="I1915" s="10">
        <f t="shared" si="1696"/>
        <v>0</v>
      </c>
      <c r="J1915" s="41">
        <f t="shared" si="1697"/>
        <v>0.39338789901911059</v>
      </c>
      <c r="K1915" s="10">
        <f t="shared" si="1698"/>
        <v>0</v>
      </c>
      <c r="M1915" s="11">
        <v>108</v>
      </c>
      <c r="N1915" s="11">
        <v>1</v>
      </c>
      <c r="O1915" s="21">
        <f t="shared" si="1699"/>
        <v>0.125041534971747</v>
      </c>
      <c r="P1915" s="43">
        <f t="shared" si="1693"/>
        <v>1.5469915965052787E-2</v>
      </c>
      <c r="Q1915" s="11">
        <f t="shared" si="1700"/>
        <v>18</v>
      </c>
      <c r="R1915" s="43">
        <f t="shared" si="1701"/>
        <v>0.25270827507901683</v>
      </c>
      <c r="S1915" s="11">
        <v>90</v>
      </c>
    </row>
    <row r="1916" spans="2:19" x14ac:dyDescent="0.25">
      <c r="B1916" s="16">
        <v>8</v>
      </c>
      <c r="C1916" s="11" t="s">
        <v>15</v>
      </c>
      <c r="D1916" s="10"/>
      <c r="E1916" s="10" t="e">
        <f t="shared" si="1694"/>
        <v>#N/A</v>
      </c>
      <c r="F1916" s="3">
        <f t="shared" si="1695"/>
        <v>2.9244167980631008E-2</v>
      </c>
      <c r="G1916" s="8">
        <f>EFA!$AD$2</f>
        <v>1.1479621662027979</v>
      </c>
      <c r="H1916" s="24">
        <f>LGD!$D$6</f>
        <v>0.31756987991080204</v>
      </c>
      <c r="I1916" s="10" t="e">
        <f t="shared" si="1696"/>
        <v>#N/A</v>
      </c>
      <c r="J1916" s="41">
        <f t="shared" si="1697"/>
        <v>0.39338789901911059</v>
      </c>
      <c r="K1916" s="10" t="e">
        <f t="shared" si="1698"/>
        <v>#N/A</v>
      </c>
      <c r="M1916" s="11">
        <v>108</v>
      </c>
      <c r="N1916" s="11">
        <v>1</v>
      </c>
      <c r="O1916" s="21">
        <f t="shared" si="1699"/>
        <v>0.125041534971747</v>
      </c>
      <c r="P1916" s="43">
        <f t="shared" si="1693"/>
        <v>1.5469915965052787E-2</v>
      </c>
      <c r="Q1916" s="11">
        <f t="shared" si="1700"/>
        <v>18</v>
      </c>
      <c r="R1916" s="43">
        <f t="shared" si="1701"/>
        <v>0.25270827507901683</v>
      </c>
      <c r="S1916" s="11">
        <v>90</v>
      </c>
    </row>
    <row r="1917" spans="2:19" x14ac:dyDescent="0.25">
      <c r="B1917" s="16">
        <v>8</v>
      </c>
      <c r="C1917" s="11" t="s">
        <v>16</v>
      </c>
      <c r="D1917" s="10"/>
      <c r="E1917" s="10">
        <f t="shared" si="1694"/>
        <v>0</v>
      </c>
      <c r="F1917" s="3">
        <f t="shared" si="1695"/>
        <v>2.9244167980631008E-2</v>
      </c>
      <c r="G1917" s="8">
        <f>EFA!$AD$2</f>
        <v>1.1479621662027979</v>
      </c>
      <c r="H1917" s="24">
        <f>LGD!$D$7</f>
        <v>0.35327139683478781</v>
      </c>
      <c r="I1917" s="10">
        <f t="shared" si="1696"/>
        <v>0</v>
      </c>
      <c r="J1917" s="41">
        <f t="shared" si="1697"/>
        <v>0.39338789901911059</v>
      </c>
      <c r="K1917" s="10">
        <f t="shared" si="1698"/>
        <v>0</v>
      </c>
      <c r="M1917" s="11">
        <v>108</v>
      </c>
      <c r="N1917" s="11">
        <v>1</v>
      </c>
      <c r="O1917" s="21">
        <f t="shared" si="1699"/>
        <v>0.125041534971747</v>
      </c>
      <c r="P1917" s="43">
        <f t="shared" si="1693"/>
        <v>1.5469915965052787E-2</v>
      </c>
      <c r="Q1917" s="11">
        <f t="shared" si="1700"/>
        <v>18</v>
      </c>
      <c r="R1917" s="43">
        <f t="shared" si="1701"/>
        <v>0.25270827507901683</v>
      </c>
      <c r="S1917" s="11">
        <v>90</v>
      </c>
    </row>
    <row r="1918" spans="2:19" x14ac:dyDescent="0.25">
      <c r="B1918" s="16">
        <v>8</v>
      </c>
      <c r="C1918" s="11" t="s">
        <v>17</v>
      </c>
      <c r="D1918" s="10"/>
      <c r="E1918" s="10">
        <f t="shared" si="1694"/>
        <v>0</v>
      </c>
      <c r="F1918" s="3">
        <f t="shared" si="1695"/>
        <v>2.9244167980631008E-2</v>
      </c>
      <c r="G1918" s="8">
        <f>EFA!$AD$2</f>
        <v>1.1479621662027979</v>
      </c>
      <c r="H1918" s="24">
        <f>LGD!$D$8</f>
        <v>4.6364209605119888E-2</v>
      </c>
      <c r="I1918" s="10">
        <f t="shared" si="1696"/>
        <v>0</v>
      </c>
      <c r="J1918" s="41">
        <f t="shared" si="1697"/>
        <v>0.39338789901911059</v>
      </c>
      <c r="K1918" s="10">
        <f t="shared" si="1698"/>
        <v>0</v>
      </c>
      <c r="M1918" s="11">
        <v>108</v>
      </c>
      <c r="N1918" s="11">
        <v>1</v>
      </c>
      <c r="O1918" s="21">
        <f t="shared" si="1699"/>
        <v>0.125041534971747</v>
      </c>
      <c r="P1918" s="43">
        <f t="shared" si="1693"/>
        <v>1.5469915965052787E-2</v>
      </c>
      <c r="Q1918" s="11">
        <f t="shared" si="1700"/>
        <v>18</v>
      </c>
      <c r="R1918" s="43">
        <f t="shared" si="1701"/>
        <v>0.25270827507901683</v>
      </c>
      <c r="S1918" s="11">
        <v>90</v>
      </c>
    </row>
    <row r="1919" spans="2:19" x14ac:dyDescent="0.25">
      <c r="B1919" s="16">
        <v>8</v>
      </c>
      <c r="C1919" s="11" t="s">
        <v>18</v>
      </c>
      <c r="D1919" s="10"/>
      <c r="E1919" s="10">
        <f t="shared" si="1694"/>
        <v>0</v>
      </c>
      <c r="F1919" s="3">
        <f t="shared" si="1695"/>
        <v>2.9244167980631008E-2</v>
      </c>
      <c r="G1919" s="8">
        <f>EFA!$AD$2</f>
        <v>1.1479621662027979</v>
      </c>
      <c r="H1919" s="24">
        <f>LGD!$D$9</f>
        <v>0.5</v>
      </c>
      <c r="I1919" s="10">
        <f t="shared" si="1696"/>
        <v>0</v>
      </c>
      <c r="J1919" s="41">
        <f t="shared" si="1697"/>
        <v>0.39338789901911059</v>
      </c>
      <c r="K1919" s="10">
        <f t="shared" si="1698"/>
        <v>0</v>
      </c>
      <c r="M1919" s="11">
        <v>108</v>
      </c>
      <c r="N1919" s="11">
        <v>1</v>
      </c>
      <c r="O1919" s="21">
        <f t="shared" si="1699"/>
        <v>0.125041534971747</v>
      </c>
      <c r="P1919" s="43">
        <f t="shared" si="1693"/>
        <v>1.5469915965052787E-2</v>
      </c>
      <c r="Q1919" s="11">
        <f t="shared" si="1700"/>
        <v>18</v>
      </c>
      <c r="R1919" s="43">
        <f t="shared" si="1701"/>
        <v>0.25270827507901683</v>
      </c>
      <c r="S1919" s="11">
        <v>90</v>
      </c>
    </row>
    <row r="1920" spans="2:19" x14ac:dyDescent="0.25">
      <c r="B1920" s="16">
        <v>8</v>
      </c>
      <c r="C1920" s="11" t="s">
        <v>19</v>
      </c>
      <c r="D1920" s="10"/>
      <c r="E1920" s="10">
        <f t="shared" si="1694"/>
        <v>0</v>
      </c>
      <c r="F1920" s="3">
        <f t="shared" si="1695"/>
        <v>2.9244167980631008E-2</v>
      </c>
      <c r="G1920" s="8">
        <f>EFA!$AD$2</f>
        <v>1.1479621662027979</v>
      </c>
      <c r="H1920" s="24">
        <f>LGD!$D$10</f>
        <v>0.4</v>
      </c>
      <c r="I1920" s="10">
        <f t="shared" si="1696"/>
        <v>0</v>
      </c>
      <c r="J1920" s="41">
        <f t="shared" si="1697"/>
        <v>0.39338789901911059</v>
      </c>
      <c r="K1920" s="10">
        <f t="shared" si="1698"/>
        <v>0</v>
      </c>
      <c r="M1920" s="11">
        <v>108</v>
      </c>
      <c r="N1920" s="11">
        <v>1</v>
      </c>
      <c r="O1920" s="21">
        <f t="shared" si="1699"/>
        <v>0.125041534971747</v>
      </c>
      <c r="P1920" s="43">
        <f t="shared" si="1693"/>
        <v>1.5469915965052787E-2</v>
      </c>
      <c r="Q1920" s="11">
        <f t="shared" si="1700"/>
        <v>18</v>
      </c>
      <c r="R1920" s="43">
        <f t="shared" si="1701"/>
        <v>0.25270827507901683</v>
      </c>
      <c r="S1920" s="11">
        <v>90</v>
      </c>
    </row>
    <row r="1921" spans="2:19" x14ac:dyDescent="0.25">
      <c r="B1921" s="16">
        <v>8</v>
      </c>
      <c r="C1921" s="11" t="s">
        <v>20</v>
      </c>
      <c r="D1921" s="10"/>
      <c r="E1921" s="10">
        <f t="shared" si="1694"/>
        <v>0</v>
      </c>
      <c r="F1921" s="3">
        <f t="shared" si="1695"/>
        <v>2.9244167980631008E-2</v>
      </c>
      <c r="G1921" s="8">
        <f>EFA!$AD$2</f>
        <v>1.1479621662027979</v>
      </c>
      <c r="H1921" s="24">
        <f>LGD!$D$11</f>
        <v>0.6</v>
      </c>
      <c r="I1921" s="10">
        <f t="shared" si="1696"/>
        <v>0</v>
      </c>
      <c r="J1921" s="41">
        <f t="shared" si="1697"/>
        <v>0.39338789901911059</v>
      </c>
      <c r="K1921" s="10">
        <f t="shared" si="1698"/>
        <v>0</v>
      </c>
      <c r="M1921" s="11">
        <v>108</v>
      </c>
      <c r="N1921" s="11">
        <v>1</v>
      </c>
      <c r="O1921" s="21">
        <f t="shared" si="1699"/>
        <v>0.125041534971747</v>
      </c>
      <c r="P1921" s="43">
        <f t="shared" si="1693"/>
        <v>1.5469915965052787E-2</v>
      </c>
      <c r="Q1921" s="11">
        <f t="shared" si="1700"/>
        <v>18</v>
      </c>
      <c r="R1921" s="43">
        <f t="shared" si="1701"/>
        <v>0.25270827507901683</v>
      </c>
      <c r="S1921" s="11">
        <v>90</v>
      </c>
    </row>
    <row r="1922" spans="2:19" x14ac:dyDescent="0.25">
      <c r="B1922" s="16"/>
      <c r="C1922" s="68"/>
      <c r="D1922" s="115"/>
      <c r="E1922" s="115"/>
      <c r="F1922" s="89"/>
      <c r="G1922" s="112"/>
      <c r="H1922" s="116"/>
      <c r="I1922" s="115"/>
      <c r="J1922" s="117"/>
      <c r="K1922" s="115"/>
    </row>
    <row r="1923" spans="2:19" x14ac:dyDescent="0.25">
      <c r="B1923" t="s">
        <v>68</v>
      </c>
      <c r="C1923" s="40" t="s">
        <v>9</v>
      </c>
      <c r="D1923" s="40">
        <v>9</v>
      </c>
      <c r="E1923" s="44" t="s">
        <v>26</v>
      </c>
      <c r="F1923" s="44" t="s">
        <v>39</v>
      </c>
      <c r="G1923" s="44" t="s">
        <v>27</v>
      </c>
      <c r="H1923" s="44" t="s">
        <v>28</v>
      </c>
      <c r="I1923" s="44" t="s">
        <v>29</v>
      </c>
      <c r="J1923" s="44" t="s">
        <v>30</v>
      </c>
      <c r="K1923" s="42" t="s">
        <v>31</v>
      </c>
      <c r="M1923" s="42" t="s">
        <v>32</v>
      </c>
      <c r="N1923" s="42" t="s">
        <v>33</v>
      </c>
      <c r="O1923" s="42" t="s">
        <v>34</v>
      </c>
      <c r="P1923" s="42" t="s">
        <v>35</v>
      </c>
      <c r="Q1923" s="42" t="s">
        <v>36</v>
      </c>
      <c r="R1923" s="42" t="s">
        <v>37</v>
      </c>
      <c r="S1923" s="42" t="s">
        <v>38</v>
      </c>
    </row>
    <row r="1924" spans="2:19" x14ac:dyDescent="0.25">
      <c r="B1924" s="16">
        <v>9</v>
      </c>
      <c r="C1924" s="11" t="s">
        <v>12</v>
      </c>
      <c r="D1924" s="10"/>
      <c r="E1924" s="10">
        <f>D1836*R1924</f>
        <v>0</v>
      </c>
      <c r="F1924" s="3">
        <f>$L$5-$K$5</f>
        <v>2.1250762065925133E-2</v>
      </c>
      <c r="G1924" s="8">
        <f>EFA!$AD$2</f>
        <v>1.1479621662027979</v>
      </c>
      <c r="H1924" s="24">
        <f>LGD!$D$3</f>
        <v>0</v>
      </c>
      <c r="I1924" s="10">
        <f>E1924*F1924*G1924*H1924</f>
        <v>0</v>
      </c>
      <c r="J1924" s="41">
        <f>1/((1+($O$16/12))^(M1924-Q1924))</f>
        <v>0.34737385585103475</v>
      </c>
      <c r="K1924" s="10">
        <f>I1924*J1924</f>
        <v>0</v>
      </c>
      <c r="M1924" s="11">
        <v>108</v>
      </c>
      <c r="N1924" s="11">
        <v>1</v>
      </c>
      <c r="O1924" s="21">
        <f>$O$16</f>
        <v>0.125041534971747</v>
      </c>
      <c r="P1924" s="43">
        <f t="shared" ref="P1924:P1932" si="1702">PMT(O1924/12,M1924,-N1924,0,0)</f>
        <v>1.5469915965052787E-2</v>
      </c>
      <c r="Q1924" s="11">
        <f>M1924-S1924</f>
        <v>6</v>
      </c>
      <c r="R1924" s="43">
        <f>PV(O1924/12,Q1924,-P1924,0,0)</f>
        <v>8.9526230675671142E-2</v>
      </c>
      <c r="S1924" s="11">
        <v>102</v>
      </c>
    </row>
    <row r="1925" spans="2:19" x14ac:dyDescent="0.25">
      <c r="B1925" s="16">
        <v>9</v>
      </c>
      <c r="C1925" s="11" t="s">
        <v>13</v>
      </c>
      <c r="D1925" s="10"/>
      <c r="E1925" s="10">
        <f t="shared" ref="E1925:E1932" si="1703">D1837*R1925</f>
        <v>0</v>
      </c>
      <c r="F1925" s="3">
        <f t="shared" ref="F1925:F1932" si="1704">$L$5-$K$5</f>
        <v>2.1250762065925133E-2</v>
      </c>
      <c r="G1925" s="8">
        <f>EFA!$AD$2</f>
        <v>1.1479621662027979</v>
      </c>
      <c r="H1925" s="24">
        <f>LGD!$D$4</f>
        <v>0.6</v>
      </c>
      <c r="I1925" s="10">
        <f t="shared" ref="I1925:I1932" si="1705">E1925*F1925*G1925*H1925</f>
        <v>0</v>
      </c>
      <c r="J1925" s="41">
        <f t="shared" ref="J1925:J1932" si="1706">1/((1+($O$16/12))^(M1925-Q1925))</f>
        <v>0.34737385585103475</v>
      </c>
      <c r="K1925" s="10">
        <f t="shared" ref="K1925:K1932" si="1707">I1925*J1925</f>
        <v>0</v>
      </c>
      <c r="M1925" s="11">
        <v>108</v>
      </c>
      <c r="N1925" s="11">
        <v>1</v>
      </c>
      <c r="O1925" s="21">
        <f t="shared" ref="O1925:O1932" si="1708">$O$16</f>
        <v>0.125041534971747</v>
      </c>
      <c r="P1925" s="43">
        <f t="shared" si="1702"/>
        <v>1.5469915965052787E-2</v>
      </c>
      <c r="Q1925" s="11">
        <f t="shared" ref="Q1925:Q1932" si="1709">M1925-S1925</f>
        <v>6</v>
      </c>
      <c r="R1925" s="43">
        <f t="shared" ref="R1925:R1932" si="1710">PV(O1925/12,Q1925,-P1925,0,0)</f>
        <v>8.9526230675671142E-2</v>
      </c>
      <c r="S1925" s="11">
        <v>102</v>
      </c>
    </row>
    <row r="1926" spans="2:19" x14ac:dyDescent="0.25">
      <c r="B1926" s="16">
        <v>9</v>
      </c>
      <c r="C1926" s="11" t="s">
        <v>14</v>
      </c>
      <c r="D1926" s="10"/>
      <c r="E1926" s="10">
        <f t="shared" si="1703"/>
        <v>0</v>
      </c>
      <c r="F1926" s="3">
        <f t="shared" si="1704"/>
        <v>2.1250762065925133E-2</v>
      </c>
      <c r="G1926" s="8">
        <f>EFA!$AD$2</f>
        <v>1.1479621662027979</v>
      </c>
      <c r="H1926" s="24">
        <f>LGD!$D$5</f>
        <v>0.10763423667737435</v>
      </c>
      <c r="I1926" s="10">
        <f t="shared" si="1705"/>
        <v>0</v>
      </c>
      <c r="J1926" s="41">
        <f t="shared" si="1706"/>
        <v>0.34737385585103475</v>
      </c>
      <c r="K1926" s="10">
        <f t="shared" si="1707"/>
        <v>0</v>
      </c>
      <c r="M1926" s="11">
        <v>108</v>
      </c>
      <c r="N1926" s="11">
        <v>1</v>
      </c>
      <c r="O1926" s="21">
        <f t="shared" si="1708"/>
        <v>0.125041534971747</v>
      </c>
      <c r="P1926" s="43">
        <f t="shared" si="1702"/>
        <v>1.5469915965052787E-2</v>
      </c>
      <c r="Q1926" s="11">
        <f t="shared" si="1709"/>
        <v>6</v>
      </c>
      <c r="R1926" s="43">
        <f t="shared" si="1710"/>
        <v>8.9526230675671142E-2</v>
      </c>
      <c r="S1926" s="11">
        <v>102</v>
      </c>
    </row>
    <row r="1927" spans="2:19" x14ac:dyDescent="0.25">
      <c r="B1927" s="16">
        <v>9</v>
      </c>
      <c r="C1927" s="11" t="s">
        <v>15</v>
      </c>
      <c r="D1927" s="10"/>
      <c r="E1927" s="10" t="e">
        <f t="shared" si="1703"/>
        <v>#N/A</v>
      </c>
      <c r="F1927" s="3">
        <f t="shared" si="1704"/>
        <v>2.1250762065925133E-2</v>
      </c>
      <c r="G1927" s="8">
        <f>EFA!$AD$2</f>
        <v>1.1479621662027979</v>
      </c>
      <c r="H1927" s="24">
        <f>LGD!$D$6</f>
        <v>0.31756987991080204</v>
      </c>
      <c r="I1927" s="10" t="e">
        <f t="shared" si="1705"/>
        <v>#N/A</v>
      </c>
      <c r="J1927" s="41">
        <f t="shared" si="1706"/>
        <v>0.34737385585103475</v>
      </c>
      <c r="K1927" s="10" t="e">
        <f t="shared" si="1707"/>
        <v>#N/A</v>
      </c>
      <c r="M1927" s="11">
        <v>108</v>
      </c>
      <c r="N1927" s="11">
        <v>1</v>
      </c>
      <c r="O1927" s="21">
        <f t="shared" si="1708"/>
        <v>0.125041534971747</v>
      </c>
      <c r="P1927" s="43">
        <f t="shared" si="1702"/>
        <v>1.5469915965052787E-2</v>
      </c>
      <c r="Q1927" s="11">
        <f t="shared" si="1709"/>
        <v>6</v>
      </c>
      <c r="R1927" s="43">
        <f t="shared" si="1710"/>
        <v>8.9526230675671142E-2</v>
      </c>
      <c r="S1927" s="11">
        <v>102</v>
      </c>
    </row>
    <row r="1928" spans="2:19" x14ac:dyDescent="0.25">
      <c r="B1928" s="16">
        <v>9</v>
      </c>
      <c r="C1928" s="11" t="s">
        <v>16</v>
      </c>
      <c r="D1928" s="10"/>
      <c r="E1928" s="10">
        <f t="shared" si="1703"/>
        <v>0</v>
      </c>
      <c r="F1928" s="3">
        <f t="shared" si="1704"/>
        <v>2.1250762065925133E-2</v>
      </c>
      <c r="G1928" s="8">
        <f>EFA!$AD$2</f>
        <v>1.1479621662027979</v>
      </c>
      <c r="H1928" s="24">
        <f>LGD!$D$7</f>
        <v>0.35327139683478781</v>
      </c>
      <c r="I1928" s="10">
        <f t="shared" si="1705"/>
        <v>0</v>
      </c>
      <c r="J1928" s="41">
        <f t="shared" si="1706"/>
        <v>0.34737385585103475</v>
      </c>
      <c r="K1928" s="10">
        <f t="shared" si="1707"/>
        <v>0</v>
      </c>
      <c r="M1928" s="11">
        <v>108</v>
      </c>
      <c r="N1928" s="11">
        <v>1</v>
      </c>
      <c r="O1928" s="21">
        <f t="shared" si="1708"/>
        <v>0.125041534971747</v>
      </c>
      <c r="P1928" s="43">
        <f t="shared" si="1702"/>
        <v>1.5469915965052787E-2</v>
      </c>
      <c r="Q1928" s="11">
        <f t="shared" si="1709"/>
        <v>6</v>
      </c>
      <c r="R1928" s="43">
        <f t="shared" si="1710"/>
        <v>8.9526230675671142E-2</v>
      </c>
      <c r="S1928" s="11">
        <v>102</v>
      </c>
    </row>
    <row r="1929" spans="2:19" x14ac:dyDescent="0.25">
      <c r="B1929" s="16">
        <v>9</v>
      </c>
      <c r="C1929" s="11" t="s">
        <v>17</v>
      </c>
      <c r="D1929" s="10"/>
      <c r="E1929" s="10">
        <f t="shared" si="1703"/>
        <v>0</v>
      </c>
      <c r="F1929" s="3">
        <f t="shared" si="1704"/>
        <v>2.1250762065925133E-2</v>
      </c>
      <c r="G1929" s="8">
        <f>EFA!$AD$2</f>
        <v>1.1479621662027979</v>
      </c>
      <c r="H1929" s="24">
        <f>LGD!$D$8</f>
        <v>4.6364209605119888E-2</v>
      </c>
      <c r="I1929" s="10">
        <f t="shared" si="1705"/>
        <v>0</v>
      </c>
      <c r="J1929" s="41">
        <f t="shared" si="1706"/>
        <v>0.34737385585103475</v>
      </c>
      <c r="K1929" s="10">
        <f t="shared" si="1707"/>
        <v>0</v>
      </c>
      <c r="M1929" s="11">
        <v>108</v>
      </c>
      <c r="N1929" s="11">
        <v>1</v>
      </c>
      <c r="O1929" s="21">
        <f t="shared" si="1708"/>
        <v>0.125041534971747</v>
      </c>
      <c r="P1929" s="43">
        <f t="shared" si="1702"/>
        <v>1.5469915965052787E-2</v>
      </c>
      <c r="Q1929" s="11">
        <f t="shared" si="1709"/>
        <v>6</v>
      </c>
      <c r="R1929" s="43">
        <f t="shared" si="1710"/>
        <v>8.9526230675671142E-2</v>
      </c>
      <c r="S1929" s="11">
        <v>102</v>
      </c>
    </row>
    <row r="1930" spans="2:19" x14ac:dyDescent="0.25">
      <c r="B1930" s="16">
        <v>9</v>
      </c>
      <c r="C1930" s="11" t="s">
        <v>18</v>
      </c>
      <c r="D1930" s="10"/>
      <c r="E1930" s="10">
        <f t="shared" si="1703"/>
        <v>0</v>
      </c>
      <c r="F1930" s="3">
        <f t="shared" si="1704"/>
        <v>2.1250762065925133E-2</v>
      </c>
      <c r="G1930" s="8">
        <f>EFA!$AD$2</f>
        <v>1.1479621662027979</v>
      </c>
      <c r="H1930" s="24">
        <f>LGD!$D$9</f>
        <v>0.5</v>
      </c>
      <c r="I1930" s="10">
        <f t="shared" si="1705"/>
        <v>0</v>
      </c>
      <c r="J1930" s="41">
        <f t="shared" si="1706"/>
        <v>0.34737385585103475</v>
      </c>
      <c r="K1930" s="10">
        <f t="shared" si="1707"/>
        <v>0</v>
      </c>
      <c r="M1930" s="11">
        <v>108</v>
      </c>
      <c r="N1930" s="11">
        <v>1</v>
      </c>
      <c r="O1930" s="21">
        <f t="shared" si="1708"/>
        <v>0.125041534971747</v>
      </c>
      <c r="P1930" s="43">
        <f t="shared" si="1702"/>
        <v>1.5469915965052787E-2</v>
      </c>
      <c r="Q1930" s="11">
        <f t="shared" si="1709"/>
        <v>6</v>
      </c>
      <c r="R1930" s="43">
        <f t="shared" si="1710"/>
        <v>8.9526230675671142E-2</v>
      </c>
      <c r="S1930" s="11">
        <v>102</v>
      </c>
    </row>
    <row r="1931" spans="2:19" x14ac:dyDescent="0.25">
      <c r="B1931" s="16">
        <v>9</v>
      </c>
      <c r="C1931" s="11" t="s">
        <v>19</v>
      </c>
      <c r="D1931" s="10"/>
      <c r="E1931" s="10">
        <f t="shared" si="1703"/>
        <v>0</v>
      </c>
      <c r="F1931" s="3">
        <f t="shared" si="1704"/>
        <v>2.1250762065925133E-2</v>
      </c>
      <c r="G1931" s="8">
        <f>EFA!$AD$2</f>
        <v>1.1479621662027979</v>
      </c>
      <c r="H1931" s="24">
        <f>LGD!$D$10</f>
        <v>0.4</v>
      </c>
      <c r="I1931" s="10">
        <f t="shared" si="1705"/>
        <v>0</v>
      </c>
      <c r="J1931" s="41">
        <f t="shared" si="1706"/>
        <v>0.34737385585103475</v>
      </c>
      <c r="K1931" s="10">
        <f t="shared" si="1707"/>
        <v>0</v>
      </c>
      <c r="M1931" s="11">
        <v>108</v>
      </c>
      <c r="N1931" s="11">
        <v>1</v>
      </c>
      <c r="O1931" s="21">
        <f t="shared" si="1708"/>
        <v>0.125041534971747</v>
      </c>
      <c r="P1931" s="43">
        <f t="shared" si="1702"/>
        <v>1.5469915965052787E-2</v>
      </c>
      <c r="Q1931" s="11">
        <f t="shared" si="1709"/>
        <v>6</v>
      </c>
      <c r="R1931" s="43">
        <f t="shared" si="1710"/>
        <v>8.9526230675671142E-2</v>
      </c>
      <c r="S1931" s="11">
        <v>102</v>
      </c>
    </row>
    <row r="1932" spans="2:19" x14ac:dyDescent="0.25">
      <c r="B1932" s="16">
        <v>9</v>
      </c>
      <c r="C1932" s="11" t="s">
        <v>20</v>
      </c>
      <c r="D1932" s="10"/>
      <c r="E1932" s="10">
        <f t="shared" si="1703"/>
        <v>0</v>
      </c>
      <c r="F1932" s="3">
        <f t="shared" si="1704"/>
        <v>2.1250762065925133E-2</v>
      </c>
      <c r="G1932" s="8">
        <f>EFA!$AD$2</f>
        <v>1.1479621662027979</v>
      </c>
      <c r="H1932" s="24">
        <f>LGD!$D$11</f>
        <v>0.6</v>
      </c>
      <c r="I1932" s="10">
        <f t="shared" si="1705"/>
        <v>0</v>
      </c>
      <c r="J1932" s="41">
        <f t="shared" si="1706"/>
        <v>0.34737385585103475</v>
      </c>
      <c r="K1932" s="10">
        <f t="shared" si="1707"/>
        <v>0</v>
      </c>
      <c r="M1932" s="11">
        <v>108</v>
      </c>
      <c r="N1932" s="11">
        <v>1</v>
      </c>
      <c r="O1932" s="21">
        <f t="shared" si="1708"/>
        <v>0.125041534971747</v>
      </c>
      <c r="P1932" s="43">
        <f t="shared" si="1702"/>
        <v>1.5469915965052787E-2</v>
      </c>
      <c r="Q1932" s="11">
        <f t="shared" si="1709"/>
        <v>6</v>
      </c>
      <c r="R1932" s="43">
        <f t="shared" si="1710"/>
        <v>8.9526230675671142E-2</v>
      </c>
      <c r="S1932" s="11">
        <v>102</v>
      </c>
    </row>
    <row r="1933" spans="2:19" x14ac:dyDescent="0.25">
      <c r="B1933" s="16"/>
      <c r="C1933" s="68"/>
      <c r="D1933" s="115"/>
      <c r="E1933" s="115"/>
      <c r="F1933" s="89"/>
      <c r="G1933" s="112"/>
      <c r="H1933" s="116"/>
      <c r="I1933" s="115"/>
      <c r="J1933" s="117"/>
      <c r="K1933" s="115"/>
    </row>
    <row r="1934" spans="2:19" x14ac:dyDescent="0.25">
      <c r="B1934" t="s">
        <v>68</v>
      </c>
      <c r="C1934" s="40" t="s">
        <v>9</v>
      </c>
      <c r="D1934" s="40">
        <v>10</v>
      </c>
      <c r="E1934" s="44" t="s">
        <v>26</v>
      </c>
      <c r="F1934" s="44" t="s">
        <v>39</v>
      </c>
      <c r="G1934" s="44" t="s">
        <v>27</v>
      </c>
      <c r="H1934" s="44" t="s">
        <v>28</v>
      </c>
      <c r="I1934" s="44" t="s">
        <v>29</v>
      </c>
      <c r="J1934" s="44" t="s">
        <v>30</v>
      </c>
      <c r="K1934" s="42" t="s">
        <v>31</v>
      </c>
      <c r="M1934" s="42" t="s">
        <v>32</v>
      </c>
      <c r="N1934" s="42" t="s">
        <v>33</v>
      </c>
      <c r="O1934" s="42" t="s">
        <v>34</v>
      </c>
      <c r="P1934" s="42" t="s">
        <v>35</v>
      </c>
      <c r="Q1934" s="42" t="s">
        <v>36</v>
      </c>
      <c r="R1934" s="42" t="s">
        <v>37</v>
      </c>
      <c r="S1934" s="42" t="s">
        <v>38</v>
      </c>
    </row>
    <row r="1935" spans="2:19" x14ac:dyDescent="0.25">
      <c r="B1935" s="16">
        <v>1</v>
      </c>
      <c r="C1935" s="11" t="s">
        <v>12</v>
      </c>
      <c r="D1935" s="132">
        <f>'61-90 days'!C14</f>
        <v>0</v>
      </c>
      <c r="E1935" s="10">
        <f t="shared" ref="E1935:E1943" si="1711">D1935*R1935</f>
        <v>0</v>
      </c>
      <c r="F1935" s="3">
        <f>$D$5</f>
        <v>0.27333333333333332</v>
      </c>
      <c r="G1935" s="8">
        <f>EFA!$AD$2</f>
        <v>1.1479621662027979</v>
      </c>
      <c r="H1935" s="24">
        <f>LGD!$D$3</f>
        <v>0</v>
      </c>
      <c r="I1935" s="10">
        <f>E1935*F1935*G1935*H1935</f>
        <v>0</v>
      </c>
      <c r="J1935" s="41">
        <f>1/((1+($O$16/12))^(M1935-Q1935))</f>
        <v>0.93969748915028861</v>
      </c>
      <c r="K1935" s="10">
        <f>I1935*J1935</f>
        <v>0</v>
      </c>
      <c r="M1935" s="11">
        <v>120</v>
      </c>
      <c r="N1935" s="11">
        <v>1</v>
      </c>
      <c r="O1935" s="21">
        <f>$O$16</f>
        <v>0.125041534971747</v>
      </c>
      <c r="P1935" s="43">
        <f t="shared" ref="P1935:P1943" si="1712">PMT(O1935/12,M1935,-N1935,0,0)</f>
        <v>1.4640042575454214E-2</v>
      </c>
      <c r="Q1935" s="11">
        <f>M1935-S1935</f>
        <v>114</v>
      </c>
      <c r="R1935" s="43">
        <f>PV(O1935/12,Q1935,-P1935,0,0)</f>
        <v>0.97401169547129485</v>
      </c>
      <c r="S1935" s="11">
        <v>6</v>
      </c>
    </row>
    <row r="1936" spans="2:19" x14ac:dyDescent="0.25">
      <c r="B1936" s="16">
        <v>1</v>
      </c>
      <c r="C1936" s="11" t="s">
        <v>13</v>
      </c>
      <c r="D1936" s="132">
        <f>'61-90 days'!D14</f>
        <v>0</v>
      </c>
      <c r="E1936" s="10">
        <f t="shared" si="1711"/>
        <v>0</v>
      </c>
      <c r="F1936" s="3">
        <f t="shared" ref="F1936:F1943" si="1713">$D$5</f>
        <v>0.27333333333333332</v>
      </c>
      <c r="G1936" s="8">
        <f>EFA!$AD$2</f>
        <v>1.1479621662027979</v>
      </c>
      <c r="H1936" s="24">
        <f>LGD!$D$4</f>
        <v>0.6</v>
      </c>
      <c r="I1936" s="10">
        <f t="shared" ref="I1936:I1943" si="1714">E1936*F1936*G1936*H1936</f>
        <v>0</v>
      </c>
      <c r="J1936" s="41">
        <f t="shared" ref="J1936:J1943" si="1715">1/((1+($O$16/12))^(M1936-Q1936))</f>
        <v>0.93969748915028861</v>
      </c>
      <c r="K1936" s="10">
        <f t="shared" ref="K1936:K1943" si="1716">I1936*J1936</f>
        <v>0</v>
      </c>
      <c r="M1936" s="11">
        <v>120</v>
      </c>
      <c r="N1936" s="11">
        <v>1</v>
      </c>
      <c r="O1936" s="21">
        <f t="shared" ref="O1936:O1943" si="1717">$O$16</f>
        <v>0.125041534971747</v>
      </c>
      <c r="P1936" s="43">
        <f t="shared" si="1712"/>
        <v>1.4640042575454214E-2</v>
      </c>
      <c r="Q1936" s="11">
        <f t="shared" ref="Q1936:Q1943" si="1718">M1936-S1936</f>
        <v>114</v>
      </c>
      <c r="R1936" s="43">
        <f t="shared" ref="R1936:R1943" si="1719">PV(O1936/12,Q1936,-P1936,0,0)</f>
        <v>0.97401169547129485</v>
      </c>
      <c r="S1936" s="11">
        <v>6</v>
      </c>
    </row>
    <row r="1937" spans="2:19" x14ac:dyDescent="0.25">
      <c r="B1937" s="16">
        <v>1</v>
      </c>
      <c r="C1937" s="11" t="s">
        <v>14</v>
      </c>
      <c r="D1937" s="132">
        <f>'61-90 days'!E14</f>
        <v>0</v>
      </c>
      <c r="E1937" s="10">
        <f t="shared" si="1711"/>
        <v>0</v>
      </c>
      <c r="F1937" s="3">
        <f t="shared" si="1713"/>
        <v>0.27333333333333332</v>
      </c>
      <c r="G1937" s="8">
        <f>EFA!$AD$2</f>
        <v>1.1479621662027979</v>
      </c>
      <c r="H1937" s="24">
        <f>LGD!$D$5</f>
        <v>0.10763423667737435</v>
      </c>
      <c r="I1937" s="10">
        <f t="shared" si="1714"/>
        <v>0</v>
      </c>
      <c r="J1937" s="41">
        <f t="shared" si="1715"/>
        <v>0.93969748915028861</v>
      </c>
      <c r="K1937" s="10">
        <f t="shared" si="1716"/>
        <v>0</v>
      </c>
      <c r="M1937" s="11">
        <v>120</v>
      </c>
      <c r="N1937" s="11">
        <v>1</v>
      </c>
      <c r="O1937" s="21">
        <f t="shared" si="1717"/>
        <v>0.125041534971747</v>
      </c>
      <c r="P1937" s="43">
        <f t="shared" si="1712"/>
        <v>1.4640042575454214E-2</v>
      </c>
      <c r="Q1937" s="11">
        <f t="shared" si="1718"/>
        <v>114</v>
      </c>
      <c r="R1937" s="43">
        <f t="shared" si="1719"/>
        <v>0.97401169547129485</v>
      </c>
      <c r="S1937" s="11">
        <v>6</v>
      </c>
    </row>
    <row r="1938" spans="2:19" x14ac:dyDescent="0.25">
      <c r="B1938" s="16">
        <v>1</v>
      </c>
      <c r="C1938" s="11" t="s">
        <v>15</v>
      </c>
      <c r="D1938" s="132" t="e">
        <f>'61-90 days'!F14</f>
        <v>#N/A</v>
      </c>
      <c r="E1938" s="10" t="e">
        <f t="shared" si="1711"/>
        <v>#N/A</v>
      </c>
      <c r="F1938" s="3">
        <f t="shared" si="1713"/>
        <v>0.27333333333333332</v>
      </c>
      <c r="G1938" s="8">
        <f>EFA!$AD$2</f>
        <v>1.1479621662027979</v>
      </c>
      <c r="H1938" s="24">
        <f>LGD!$D$6</f>
        <v>0.31756987991080204</v>
      </c>
      <c r="I1938" s="10" t="e">
        <f t="shared" si="1714"/>
        <v>#N/A</v>
      </c>
      <c r="J1938" s="41">
        <f t="shared" si="1715"/>
        <v>0.93969748915028861</v>
      </c>
      <c r="K1938" s="10" t="e">
        <f t="shared" si="1716"/>
        <v>#N/A</v>
      </c>
      <c r="M1938" s="11">
        <v>120</v>
      </c>
      <c r="N1938" s="11">
        <v>1</v>
      </c>
      <c r="O1938" s="21">
        <f t="shared" si="1717"/>
        <v>0.125041534971747</v>
      </c>
      <c r="P1938" s="43">
        <f t="shared" si="1712"/>
        <v>1.4640042575454214E-2</v>
      </c>
      <c r="Q1938" s="11">
        <f t="shared" si="1718"/>
        <v>114</v>
      </c>
      <c r="R1938" s="43">
        <f t="shared" si="1719"/>
        <v>0.97401169547129485</v>
      </c>
      <c r="S1938" s="11">
        <v>6</v>
      </c>
    </row>
    <row r="1939" spans="2:19" x14ac:dyDescent="0.25">
      <c r="B1939" s="16">
        <v>1</v>
      </c>
      <c r="C1939" s="11" t="s">
        <v>16</v>
      </c>
      <c r="D1939" s="132">
        <f>'61-90 days'!G14</f>
        <v>0</v>
      </c>
      <c r="E1939" s="10">
        <f t="shared" si="1711"/>
        <v>0</v>
      </c>
      <c r="F1939" s="3">
        <f t="shared" si="1713"/>
        <v>0.27333333333333332</v>
      </c>
      <c r="G1939" s="8">
        <f>EFA!$AD$2</f>
        <v>1.1479621662027979</v>
      </c>
      <c r="H1939" s="24">
        <f>LGD!$D$7</f>
        <v>0.35327139683478781</v>
      </c>
      <c r="I1939" s="10">
        <f t="shared" si="1714"/>
        <v>0</v>
      </c>
      <c r="J1939" s="41">
        <f t="shared" si="1715"/>
        <v>0.93969748915028861</v>
      </c>
      <c r="K1939" s="10">
        <f t="shared" si="1716"/>
        <v>0</v>
      </c>
      <c r="M1939" s="11">
        <v>120</v>
      </c>
      <c r="N1939" s="11">
        <v>1</v>
      </c>
      <c r="O1939" s="21">
        <f t="shared" si="1717"/>
        <v>0.125041534971747</v>
      </c>
      <c r="P1939" s="43">
        <f t="shared" si="1712"/>
        <v>1.4640042575454214E-2</v>
      </c>
      <c r="Q1939" s="11">
        <f t="shared" si="1718"/>
        <v>114</v>
      </c>
      <c r="R1939" s="43">
        <f t="shared" si="1719"/>
        <v>0.97401169547129485</v>
      </c>
      <c r="S1939" s="11">
        <v>6</v>
      </c>
    </row>
    <row r="1940" spans="2:19" x14ac:dyDescent="0.25">
      <c r="B1940" s="16">
        <v>1</v>
      </c>
      <c r="C1940" s="11" t="s">
        <v>17</v>
      </c>
      <c r="D1940" s="132">
        <f>'61-90 days'!H14</f>
        <v>0</v>
      </c>
      <c r="E1940" s="10">
        <f t="shared" si="1711"/>
        <v>0</v>
      </c>
      <c r="F1940" s="3">
        <f t="shared" si="1713"/>
        <v>0.27333333333333332</v>
      </c>
      <c r="G1940" s="8">
        <f>EFA!$AD$2</f>
        <v>1.1479621662027979</v>
      </c>
      <c r="H1940" s="24">
        <f>LGD!$D$8</f>
        <v>4.6364209605119888E-2</v>
      </c>
      <c r="I1940" s="10">
        <f t="shared" si="1714"/>
        <v>0</v>
      </c>
      <c r="J1940" s="41">
        <f t="shared" si="1715"/>
        <v>0.93969748915028861</v>
      </c>
      <c r="K1940" s="10">
        <f t="shared" si="1716"/>
        <v>0</v>
      </c>
      <c r="M1940" s="11">
        <v>120</v>
      </c>
      <c r="N1940" s="11">
        <v>1</v>
      </c>
      <c r="O1940" s="21">
        <f t="shared" si="1717"/>
        <v>0.125041534971747</v>
      </c>
      <c r="P1940" s="43">
        <f t="shared" si="1712"/>
        <v>1.4640042575454214E-2</v>
      </c>
      <c r="Q1940" s="11">
        <f t="shared" si="1718"/>
        <v>114</v>
      </c>
      <c r="R1940" s="43">
        <f t="shared" si="1719"/>
        <v>0.97401169547129485</v>
      </c>
      <c r="S1940" s="11">
        <v>6</v>
      </c>
    </row>
    <row r="1941" spans="2:19" x14ac:dyDescent="0.25">
      <c r="B1941" s="16">
        <v>1</v>
      </c>
      <c r="C1941" s="11" t="s">
        <v>18</v>
      </c>
      <c r="D1941" s="132">
        <f>'61-90 days'!I14</f>
        <v>0</v>
      </c>
      <c r="E1941" s="10">
        <f t="shared" si="1711"/>
        <v>0</v>
      </c>
      <c r="F1941" s="3">
        <f t="shared" si="1713"/>
        <v>0.27333333333333332</v>
      </c>
      <c r="G1941" s="8">
        <f>EFA!$AD$2</f>
        <v>1.1479621662027979</v>
      </c>
      <c r="H1941" s="24">
        <f>LGD!$D$9</f>
        <v>0.5</v>
      </c>
      <c r="I1941" s="10">
        <f t="shared" si="1714"/>
        <v>0</v>
      </c>
      <c r="J1941" s="41">
        <f t="shared" si="1715"/>
        <v>0.93969748915028861</v>
      </c>
      <c r="K1941" s="10">
        <f t="shared" si="1716"/>
        <v>0</v>
      </c>
      <c r="M1941" s="11">
        <v>120</v>
      </c>
      <c r="N1941" s="11">
        <v>1</v>
      </c>
      <c r="O1941" s="21">
        <f t="shared" si="1717"/>
        <v>0.125041534971747</v>
      </c>
      <c r="P1941" s="43">
        <f t="shared" si="1712"/>
        <v>1.4640042575454214E-2</v>
      </c>
      <c r="Q1941" s="11">
        <f t="shared" si="1718"/>
        <v>114</v>
      </c>
      <c r="R1941" s="43">
        <f t="shared" si="1719"/>
        <v>0.97401169547129485</v>
      </c>
      <c r="S1941" s="11">
        <v>6</v>
      </c>
    </row>
    <row r="1942" spans="2:19" x14ac:dyDescent="0.25">
      <c r="B1942" s="16">
        <v>1</v>
      </c>
      <c r="C1942" s="11" t="s">
        <v>19</v>
      </c>
      <c r="D1942" s="132">
        <f>'61-90 days'!J14</f>
        <v>0</v>
      </c>
      <c r="E1942" s="10">
        <f t="shared" si="1711"/>
        <v>0</v>
      </c>
      <c r="F1942" s="3">
        <f t="shared" si="1713"/>
        <v>0.27333333333333332</v>
      </c>
      <c r="G1942" s="8">
        <f>EFA!$AD$2</f>
        <v>1.1479621662027979</v>
      </c>
      <c r="H1942" s="24">
        <f>LGD!$D$10</f>
        <v>0.4</v>
      </c>
      <c r="I1942" s="10">
        <f t="shared" si="1714"/>
        <v>0</v>
      </c>
      <c r="J1942" s="41">
        <f t="shared" si="1715"/>
        <v>0.93969748915028861</v>
      </c>
      <c r="K1942" s="10">
        <f t="shared" si="1716"/>
        <v>0</v>
      </c>
      <c r="M1942" s="11">
        <v>120</v>
      </c>
      <c r="N1942" s="11">
        <v>1</v>
      </c>
      <c r="O1942" s="21">
        <f t="shared" si="1717"/>
        <v>0.125041534971747</v>
      </c>
      <c r="P1942" s="43">
        <f t="shared" si="1712"/>
        <v>1.4640042575454214E-2</v>
      </c>
      <c r="Q1942" s="11">
        <f t="shared" si="1718"/>
        <v>114</v>
      </c>
      <c r="R1942" s="43">
        <f t="shared" si="1719"/>
        <v>0.97401169547129485</v>
      </c>
      <c r="S1942" s="11">
        <v>6</v>
      </c>
    </row>
    <row r="1943" spans="2:19" x14ac:dyDescent="0.25">
      <c r="B1943" s="16">
        <v>1</v>
      </c>
      <c r="C1943" s="11" t="s">
        <v>20</v>
      </c>
      <c r="D1943" s="132">
        <f>'61-90 days'!K14</f>
        <v>0</v>
      </c>
      <c r="E1943" s="10">
        <f t="shared" si="1711"/>
        <v>0</v>
      </c>
      <c r="F1943" s="3">
        <f t="shared" si="1713"/>
        <v>0.27333333333333332</v>
      </c>
      <c r="G1943" s="8">
        <f>EFA!$AD$2</f>
        <v>1.1479621662027979</v>
      </c>
      <c r="H1943" s="24">
        <f>LGD!$D$11</f>
        <v>0.6</v>
      </c>
      <c r="I1943" s="10">
        <f t="shared" si="1714"/>
        <v>0</v>
      </c>
      <c r="J1943" s="41">
        <f t="shared" si="1715"/>
        <v>0.93969748915028861</v>
      </c>
      <c r="K1943" s="10">
        <f t="shared" si="1716"/>
        <v>0</v>
      </c>
      <c r="M1943" s="11">
        <v>120</v>
      </c>
      <c r="N1943" s="11">
        <v>1</v>
      </c>
      <c r="O1943" s="21">
        <f t="shared" si="1717"/>
        <v>0.125041534971747</v>
      </c>
      <c r="P1943" s="43">
        <f t="shared" si="1712"/>
        <v>1.4640042575454214E-2</v>
      </c>
      <c r="Q1943" s="11">
        <f t="shared" si="1718"/>
        <v>114</v>
      </c>
      <c r="R1943" s="43">
        <f t="shared" si="1719"/>
        <v>0.97401169547129485</v>
      </c>
      <c r="S1943" s="11">
        <v>6</v>
      </c>
    </row>
    <row r="1944" spans="2:19" x14ac:dyDescent="0.25">
      <c r="B1944" s="16"/>
      <c r="C1944" s="83"/>
      <c r="D1944" s="84"/>
      <c r="E1944" s="84"/>
      <c r="F1944" s="85"/>
      <c r="G1944" s="86"/>
      <c r="H1944" s="87"/>
      <c r="I1944" s="84"/>
      <c r="J1944" s="88"/>
      <c r="K1944" s="84"/>
      <c r="M1944" s="68"/>
      <c r="N1944" s="68"/>
      <c r="O1944" s="89"/>
      <c r="P1944" s="90"/>
      <c r="Q1944" s="68"/>
      <c r="R1944" s="90"/>
      <c r="S1944" s="68"/>
    </row>
    <row r="1945" spans="2:19" x14ac:dyDescent="0.25">
      <c r="B1945" t="s">
        <v>68</v>
      </c>
      <c r="C1945" s="40" t="s">
        <v>9</v>
      </c>
      <c r="D1945" s="40">
        <v>10</v>
      </c>
      <c r="E1945" s="44" t="s">
        <v>26</v>
      </c>
      <c r="F1945" s="44" t="s">
        <v>39</v>
      </c>
      <c r="G1945" s="44" t="s">
        <v>27</v>
      </c>
      <c r="H1945" s="44" t="s">
        <v>28</v>
      </c>
      <c r="I1945" s="44" t="s">
        <v>29</v>
      </c>
      <c r="J1945" s="44" t="s">
        <v>30</v>
      </c>
      <c r="K1945" s="42" t="s">
        <v>31</v>
      </c>
      <c r="M1945" s="42" t="s">
        <v>32</v>
      </c>
      <c r="N1945" s="42" t="s">
        <v>33</v>
      </c>
      <c r="O1945" s="42" t="s">
        <v>34</v>
      </c>
      <c r="P1945" s="42" t="s">
        <v>35</v>
      </c>
      <c r="Q1945" s="42" t="s">
        <v>36</v>
      </c>
      <c r="R1945" s="42" t="s">
        <v>37</v>
      </c>
      <c r="S1945" s="42" t="s">
        <v>38</v>
      </c>
    </row>
    <row r="1946" spans="2:19" x14ac:dyDescent="0.25">
      <c r="B1946" s="16">
        <v>2</v>
      </c>
      <c r="C1946" s="11" t="s">
        <v>12</v>
      </c>
      <c r="D1946" s="10"/>
      <c r="E1946" s="10">
        <f>D1935*R1946</f>
        <v>0</v>
      </c>
      <c r="F1946" s="3">
        <f>$E$5-$D$5</f>
        <v>4.5726986619304077E-2</v>
      </c>
      <c r="G1946" s="8">
        <f>EFA!$AD$2</f>
        <v>1.1479621662027979</v>
      </c>
      <c r="H1946" s="24">
        <f>LGD!$D$3</f>
        <v>0</v>
      </c>
      <c r="I1946" s="10">
        <f>E1946*F1946*G1946*H1946</f>
        <v>0</v>
      </c>
      <c r="J1946" s="41">
        <f>1/((1+($O$16/12))^(M1946-Q1946))</f>
        <v>0.82978236227803737</v>
      </c>
      <c r="K1946" s="10">
        <f>I1946*J1946</f>
        <v>0</v>
      </c>
      <c r="M1946" s="11">
        <v>120</v>
      </c>
      <c r="N1946" s="11">
        <v>1</v>
      </c>
      <c r="O1946" s="21">
        <f>$O$16</f>
        <v>0.125041534971747</v>
      </c>
      <c r="P1946" s="43">
        <f t="shared" ref="P1946:P1954" si="1720">PMT(O1946/12,M1946,-N1946,0,0)</f>
        <v>1.4640042575454214E-2</v>
      </c>
      <c r="Q1946" s="11">
        <f>M1946-S1946</f>
        <v>102</v>
      </c>
      <c r="R1946" s="43">
        <f>PV(O1946/12,Q1946,-P1946,0,0)</f>
        <v>0.91692487988291504</v>
      </c>
      <c r="S1946" s="11">
        <f>12+6</f>
        <v>18</v>
      </c>
    </row>
    <row r="1947" spans="2:19" x14ac:dyDescent="0.25">
      <c r="B1947" s="16">
        <v>2</v>
      </c>
      <c r="C1947" s="11" t="s">
        <v>13</v>
      </c>
      <c r="D1947" s="10"/>
      <c r="E1947" s="10">
        <f t="shared" ref="E1947:E1954" si="1721">D1936*R1947</f>
        <v>0</v>
      </c>
      <c r="F1947" s="3">
        <f t="shared" ref="F1947:F1954" si="1722">$E$5-$D$5</f>
        <v>4.5726986619304077E-2</v>
      </c>
      <c r="G1947" s="8">
        <f>EFA!$AD$2</f>
        <v>1.1479621662027979</v>
      </c>
      <c r="H1947" s="24">
        <f>LGD!$D$4</f>
        <v>0.6</v>
      </c>
      <c r="I1947" s="10">
        <f t="shared" ref="I1947:I1954" si="1723">E1947*F1947*G1947*H1947</f>
        <v>0</v>
      </c>
      <c r="J1947" s="41">
        <f t="shared" ref="J1947:J1954" si="1724">1/((1+($O$16/12))^(M1947-Q1947))</f>
        <v>0.82978236227803737</v>
      </c>
      <c r="K1947" s="10">
        <f t="shared" ref="K1947:K1954" si="1725">I1947*J1947</f>
        <v>0</v>
      </c>
      <c r="M1947" s="11">
        <v>120</v>
      </c>
      <c r="N1947" s="11">
        <v>1</v>
      </c>
      <c r="O1947" s="21">
        <f t="shared" ref="O1947:O1954" si="1726">$O$16</f>
        <v>0.125041534971747</v>
      </c>
      <c r="P1947" s="43">
        <f t="shared" si="1720"/>
        <v>1.4640042575454214E-2</v>
      </c>
      <c r="Q1947" s="11">
        <f t="shared" ref="Q1947:Q1954" si="1727">M1947-S1947</f>
        <v>102</v>
      </c>
      <c r="R1947" s="43">
        <f t="shared" ref="R1947:R1954" si="1728">PV(O1947/12,Q1947,-P1947,0,0)</f>
        <v>0.91692487988291504</v>
      </c>
      <c r="S1947" s="11">
        <f t="shared" ref="S1947:S1954" si="1729">12+6</f>
        <v>18</v>
      </c>
    </row>
    <row r="1948" spans="2:19" x14ac:dyDescent="0.25">
      <c r="B1948" s="16">
        <v>2</v>
      </c>
      <c r="C1948" s="11" t="s">
        <v>14</v>
      </c>
      <c r="D1948" s="10"/>
      <c r="E1948" s="10">
        <f t="shared" si="1721"/>
        <v>0</v>
      </c>
      <c r="F1948" s="3">
        <f t="shared" si="1722"/>
        <v>4.5726986619304077E-2</v>
      </c>
      <c r="G1948" s="8">
        <f>EFA!$AD$2</f>
        <v>1.1479621662027979</v>
      </c>
      <c r="H1948" s="24">
        <f>LGD!$D$5</f>
        <v>0.10763423667737435</v>
      </c>
      <c r="I1948" s="10">
        <f t="shared" si="1723"/>
        <v>0</v>
      </c>
      <c r="J1948" s="41">
        <f t="shared" si="1724"/>
        <v>0.82978236227803737</v>
      </c>
      <c r="K1948" s="10">
        <f t="shared" si="1725"/>
        <v>0</v>
      </c>
      <c r="M1948" s="11">
        <v>120</v>
      </c>
      <c r="N1948" s="11">
        <v>1</v>
      </c>
      <c r="O1948" s="21">
        <f t="shared" si="1726"/>
        <v>0.125041534971747</v>
      </c>
      <c r="P1948" s="43">
        <f t="shared" si="1720"/>
        <v>1.4640042575454214E-2</v>
      </c>
      <c r="Q1948" s="11">
        <f t="shared" si="1727"/>
        <v>102</v>
      </c>
      <c r="R1948" s="43">
        <f t="shared" si="1728"/>
        <v>0.91692487988291504</v>
      </c>
      <c r="S1948" s="11">
        <f t="shared" si="1729"/>
        <v>18</v>
      </c>
    </row>
    <row r="1949" spans="2:19" x14ac:dyDescent="0.25">
      <c r="B1949" s="16">
        <v>2</v>
      </c>
      <c r="C1949" s="11" t="s">
        <v>15</v>
      </c>
      <c r="D1949" s="10"/>
      <c r="E1949" s="10" t="e">
        <f t="shared" si="1721"/>
        <v>#N/A</v>
      </c>
      <c r="F1949" s="3">
        <f t="shared" si="1722"/>
        <v>4.5726986619304077E-2</v>
      </c>
      <c r="G1949" s="8">
        <f>EFA!$AD$2</f>
        <v>1.1479621662027979</v>
      </c>
      <c r="H1949" s="24">
        <f>LGD!$D$6</f>
        <v>0.31756987991080204</v>
      </c>
      <c r="I1949" s="10" t="e">
        <f t="shared" si="1723"/>
        <v>#N/A</v>
      </c>
      <c r="J1949" s="41">
        <f t="shared" si="1724"/>
        <v>0.82978236227803737</v>
      </c>
      <c r="K1949" s="10" t="e">
        <f t="shared" si="1725"/>
        <v>#N/A</v>
      </c>
      <c r="M1949" s="11">
        <v>120</v>
      </c>
      <c r="N1949" s="11">
        <v>1</v>
      </c>
      <c r="O1949" s="21">
        <f t="shared" si="1726"/>
        <v>0.125041534971747</v>
      </c>
      <c r="P1949" s="43">
        <f t="shared" si="1720"/>
        <v>1.4640042575454214E-2</v>
      </c>
      <c r="Q1949" s="11">
        <f t="shared" si="1727"/>
        <v>102</v>
      </c>
      <c r="R1949" s="43">
        <f t="shared" si="1728"/>
        <v>0.91692487988291504</v>
      </c>
      <c r="S1949" s="11">
        <f t="shared" si="1729"/>
        <v>18</v>
      </c>
    </row>
    <row r="1950" spans="2:19" x14ac:dyDescent="0.25">
      <c r="B1950" s="16">
        <v>2</v>
      </c>
      <c r="C1950" s="11" t="s">
        <v>16</v>
      </c>
      <c r="D1950" s="10"/>
      <c r="E1950" s="10">
        <f t="shared" si="1721"/>
        <v>0</v>
      </c>
      <c r="F1950" s="3">
        <f t="shared" si="1722"/>
        <v>4.5726986619304077E-2</v>
      </c>
      <c r="G1950" s="8">
        <f>EFA!$AD$2</f>
        <v>1.1479621662027979</v>
      </c>
      <c r="H1950" s="24">
        <f>LGD!$D$7</f>
        <v>0.35327139683478781</v>
      </c>
      <c r="I1950" s="10">
        <f t="shared" si="1723"/>
        <v>0</v>
      </c>
      <c r="J1950" s="41">
        <f t="shared" si="1724"/>
        <v>0.82978236227803737</v>
      </c>
      <c r="K1950" s="10">
        <f t="shared" si="1725"/>
        <v>0</v>
      </c>
      <c r="M1950" s="11">
        <v>120</v>
      </c>
      <c r="N1950" s="11">
        <v>1</v>
      </c>
      <c r="O1950" s="21">
        <f t="shared" si="1726"/>
        <v>0.125041534971747</v>
      </c>
      <c r="P1950" s="43">
        <f t="shared" si="1720"/>
        <v>1.4640042575454214E-2</v>
      </c>
      <c r="Q1950" s="11">
        <f t="shared" si="1727"/>
        <v>102</v>
      </c>
      <c r="R1950" s="43">
        <f t="shared" si="1728"/>
        <v>0.91692487988291504</v>
      </c>
      <c r="S1950" s="11">
        <f t="shared" si="1729"/>
        <v>18</v>
      </c>
    </row>
    <row r="1951" spans="2:19" x14ac:dyDescent="0.25">
      <c r="B1951" s="16">
        <v>2</v>
      </c>
      <c r="C1951" s="11" t="s">
        <v>17</v>
      </c>
      <c r="D1951" s="10"/>
      <c r="E1951" s="10">
        <f t="shared" si="1721"/>
        <v>0</v>
      </c>
      <c r="F1951" s="3">
        <f t="shared" si="1722"/>
        <v>4.5726986619304077E-2</v>
      </c>
      <c r="G1951" s="8">
        <f>EFA!$AD$2</f>
        <v>1.1479621662027979</v>
      </c>
      <c r="H1951" s="24">
        <f>LGD!$D$8</f>
        <v>4.6364209605119888E-2</v>
      </c>
      <c r="I1951" s="10">
        <f t="shared" si="1723"/>
        <v>0</v>
      </c>
      <c r="J1951" s="41">
        <f t="shared" si="1724"/>
        <v>0.82978236227803737</v>
      </c>
      <c r="K1951" s="10">
        <f t="shared" si="1725"/>
        <v>0</v>
      </c>
      <c r="M1951" s="11">
        <v>120</v>
      </c>
      <c r="N1951" s="11">
        <v>1</v>
      </c>
      <c r="O1951" s="21">
        <f t="shared" si="1726"/>
        <v>0.125041534971747</v>
      </c>
      <c r="P1951" s="43">
        <f t="shared" si="1720"/>
        <v>1.4640042575454214E-2</v>
      </c>
      <c r="Q1951" s="11">
        <f t="shared" si="1727"/>
        <v>102</v>
      </c>
      <c r="R1951" s="43">
        <f t="shared" si="1728"/>
        <v>0.91692487988291504</v>
      </c>
      <c r="S1951" s="11">
        <f t="shared" si="1729"/>
        <v>18</v>
      </c>
    </row>
    <row r="1952" spans="2:19" x14ac:dyDescent="0.25">
      <c r="B1952" s="16">
        <v>2</v>
      </c>
      <c r="C1952" s="11" t="s">
        <v>18</v>
      </c>
      <c r="D1952" s="10"/>
      <c r="E1952" s="10">
        <f t="shared" si="1721"/>
        <v>0</v>
      </c>
      <c r="F1952" s="3">
        <f t="shared" si="1722"/>
        <v>4.5726986619304077E-2</v>
      </c>
      <c r="G1952" s="8">
        <f>EFA!$AD$2</f>
        <v>1.1479621662027979</v>
      </c>
      <c r="H1952" s="24">
        <f>LGD!$D$9</f>
        <v>0.5</v>
      </c>
      <c r="I1952" s="10">
        <f t="shared" si="1723"/>
        <v>0</v>
      </c>
      <c r="J1952" s="41">
        <f t="shared" si="1724"/>
        <v>0.82978236227803737</v>
      </c>
      <c r="K1952" s="10">
        <f t="shared" si="1725"/>
        <v>0</v>
      </c>
      <c r="M1952" s="11">
        <v>120</v>
      </c>
      <c r="N1952" s="11">
        <v>1</v>
      </c>
      <c r="O1952" s="21">
        <f t="shared" si="1726"/>
        <v>0.125041534971747</v>
      </c>
      <c r="P1952" s="43">
        <f t="shared" si="1720"/>
        <v>1.4640042575454214E-2</v>
      </c>
      <c r="Q1952" s="11">
        <f t="shared" si="1727"/>
        <v>102</v>
      </c>
      <c r="R1952" s="43">
        <f t="shared" si="1728"/>
        <v>0.91692487988291504</v>
      </c>
      <c r="S1952" s="11">
        <f t="shared" si="1729"/>
        <v>18</v>
      </c>
    </row>
    <row r="1953" spans="2:19" x14ac:dyDescent="0.25">
      <c r="B1953" s="16">
        <v>2</v>
      </c>
      <c r="C1953" s="11" t="s">
        <v>19</v>
      </c>
      <c r="D1953" s="10"/>
      <c r="E1953" s="10">
        <f t="shared" si="1721"/>
        <v>0</v>
      </c>
      <c r="F1953" s="3">
        <f t="shared" si="1722"/>
        <v>4.5726986619304077E-2</v>
      </c>
      <c r="G1953" s="8">
        <f>EFA!$AD$2</f>
        <v>1.1479621662027979</v>
      </c>
      <c r="H1953" s="24">
        <f>LGD!$D$10</f>
        <v>0.4</v>
      </c>
      <c r="I1953" s="10">
        <f t="shared" si="1723"/>
        <v>0</v>
      </c>
      <c r="J1953" s="41">
        <f t="shared" si="1724"/>
        <v>0.82978236227803737</v>
      </c>
      <c r="K1953" s="10">
        <f t="shared" si="1725"/>
        <v>0</v>
      </c>
      <c r="M1953" s="11">
        <v>120</v>
      </c>
      <c r="N1953" s="11">
        <v>1</v>
      </c>
      <c r="O1953" s="21">
        <f t="shared" si="1726"/>
        <v>0.125041534971747</v>
      </c>
      <c r="P1953" s="43">
        <f t="shared" si="1720"/>
        <v>1.4640042575454214E-2</v>
      </c>
      <c r="Q1953" s="11">
        <f t="shared" si="1727"/>
        <v>102</v>
      </c>
      <c r="R1953" s="43">
        <f t="shared" si="1728"/>
        <v>0.91692487988291504</v>
      </c>
      <c r="S1953" s="11">
        <f t="shared" si="1729"/>
        <v>18</v>
      </c>
    </row>
    <row r="1954" spans="2:19" x14ac:dyDescent="0.25">
      <c r="B1954" s="16">
        <v>2</v>
      </c>
      <c r="C1954" s="11" t="s">
        <v>20</v>
      </c>
      <c r="D1954" s="10"/>
      <c r="E1954" s="10">
        <f t="shared" si="1721"/>
        <v>0</v>
      </c>
      <c r="F1954" s="3">
        <f t="shared" si="1722"/>
        <v>4.5726986619304077E-2</v>
      </c>
      <c r="G1954" s="8">
        <f>EFA!$AD$2</f>
        <v>1.1479621662027979</v>
      </c>
      <c r="H1954" s="24">
        <f>LGD!$D$11</f>
        <v>0.6</v>
      </c>
      <c r="I1954" s="10">
        <f t="shared" si="1723"/>
        <v>0</v>
      </c>
      <c r="J1954" s="41">
        <f t="shared" si="1724"/>
        <v>0.82978236227803737</v>
      </c>
      <c r="K1954" s="10">
        <f t="shared" si="1725"/>
        <v>0</v>
      </c>
      <c r="M1954" s="11">
        <v>120</v>
      </c>
      <c r="N1954" s="11">
        <v>1</v>
      </c>
      <c r="O1954" s="21">
        <f t="shared" si="1726"/>
        <v>0.125041534971747</v>
      </c>
      <c r="P1954" s="43">
        <f t="shared" si="1720"/>
        <v>1.4640042575454214E-2</v>
      </c>
      <c r="Q1954" s="11">
        <f t="shared" si="1727"/>
        <v>102</v>
      </c>
      <c r="R1954" s="43">
        <f t="shared" si="1728"/>
        <v>0.91692487988291504</v>
      </c>
      <c r="S1954" s="11">
        <f t="shared" si="1729"/>
        <v>18</v>
      </c>
    </row>
    <row r="1955" spans="2:19" x14ac:dyDescent="0.25">
      <c r="B1955" s="16"/>
      <c r="C1955" s="11"/>
      <c r="D1955" s="10"/>
      <c r="E1955" s="10"/>
      <c r="F1955" s="3"/>
      <c r="G1955" s="8"/>
      <c r="H1955" s="24"/>
      <c r="I1955" s="10"/>
      <c r="J1955" s="41"/>
      <c r="K1955" s="10"/>
      <c r="M1955" s="11"/>
      <c r="N1955" s="11"/>
      <c r="O1955" s="21"/>
      <c r="P1955" s="43"/>
      <c r="Q1955" s="11"/>
      <c r="R1955" s="43"/>
      <c r="S1955" s="11"/>
    </row>
    <row r="1956" spans="2:19" x14ac:dyDescent="0.25">
      <c r="B1956" t="s">
        <v>68</v>
      </c>
      <c r="C1956" s="40" t="s">
        <v>9</v>
      </c>
      <c r="D1956" s="40">
        <v>10</v>
      </c>
      <c r="E1956" s="44" t="s">
        <v>26</v>
      </c>
      <c r="F1956" s="44" t="s">
        <v>39</v>
      </c>
      <c r="G1956" s="44" t="s">
        <v>27</v>
      </c>
      <c r="H1956" s="44" t="s">
        <v>28</v>
      </c>
      <c r="I1956" s="44" t="s">
        <v>29</v>
      </c>
      <c r="J1956" s="44" t="s">
        <v>30</v>
      </c>
      <c r="K1956" s="42" t="s">
        <v>31</v>
      </c>
      <c r="M1956" s="42" t="s">
        <v>32</v>
      </c>
      <c r="N1956" s="42" t="s">
        <v>33</v>
      </c>
      <c r="O1956" s="42" t="s">
        <v>34</v>
      </c>
      <c r="P1956" s="42" t="s">
        <v>35</v>
      </c>
      <c r="Q1956" s="42" t="s">
        <v>36</v>
      </c>
      <c r="R1956" s="42" t="s">
        <v>37</v>
      </c>
      <c r="S1956" s="42" t="s">
        <v>38</v>
      </c>
    </row>
    <row r="1957" spans="2:19" x14ac:dyDescent="0.25">
      <c r="B1957" s="16">
        <v>3</v>
      </c>
      <c r="C1957" s="11" t="s">
        <v>12</v>
      </c>
      <c r="D1957" s="10"/>
      <c r="E1957" s="10">
        <f>D1935*R1957</f>
        <v>0</v>
      </c>
      <c r="F1957" s="3">
        <f>$F$5-$E$5</f>
        <v>1.5066704570918799E-2</v>
      </c>
      <c r="G1957" s="8">
        <f>EFA!$AD$2</f>
        <v>1.1479621662027979</v>
      </c>
      <c r="H1957" s="24">
        <f>LGD!$D$3</f>
        <v>0</v>
      </c>
      <c r="I1957" s="10">
        <f>E1957*F1957*G1957*H1957</f>
        <v>0</v>
      </c>
      <c r="J1957" s="41">
        <f>1/((1+($O$16/12))^(M1957-Q1957))</f>
        <v>0.73272385708971499</v>
      </c>
      <c r="K1957" s="10">
        <f>I1957*J1957</f>
        <v>0</v>
      </c>
      <c r="M1957" s="11">
        <v>120</v>
      </c>
      <c r="N1957" s="11">
        <v>1</v>
      </c>
      <c r="O1957" s="21">
        <f>$O$16</f>
        <v>0.125041534971747</v>
      </c>
      <c r="P1957" s="43">
        <f t="shared" ref="P1957:P1965" si="1730">PMT(O1957/12,M1957,-N1957,0,0)</f>
        <v>1.4640042575454214E-2</v>
      </c>
      <c r="Q1957" s="11">
        <f>M1957-S1957</f>
        <v>90</v>
      </c>
      <c r="R1957" s="43">
        <f>PV(O1957/12,Q1957,-P1957,0,0)</f>
        <v>0.85227619643209573</v>
      </c>
      <c r="S1957" s="11">
        <f>12+12+6</f>
        <v>30</v>
      </c>
    </row>
    <row r="1958" spans="2:19" x14ac:dyDescent="0.25">
      <c r="B1958" s="16">
        <v>3</v>
      </c>
      <c r="C1958" s="11" t="s">
        <v>13</v>
      </c>
      <c r="D1958" s="10"/>
      <c r="E1958" s="10">
        <f t="shared" ref="E1958:E1965" si="1731">D1936*R1958</f>
        <v>0</v>
      </c>
      <c r="F1958" s="3">
        <f t="shared" ref="F1958:F1965" si="1732">$F$5-$E$5</f>
        <v>1.5066704570918799E-2</v>
      </c>
      <c r="G1958" s="8">
        <f>EFA!$AD$2</f>
        <v>1.1479621662027979</v>
      </c>
      <c r="H1958" s="24">
        <f>LGD!$D$4</f>
        <v>0.6</v>
      </c>
      <c r="I1958" s="10">
        <f t="shared" ref="I1958:I1965" si="1733">E1958*F1958*G1958*H1958</f>
        <v>0</v>
      </c>
      <c r="J1958" s="41">
        <f t="shared" ref="J1958:J1965" si="1734">1/((1+($O$16/12))^(M1958-Q1958))</f>
        <v>0.73272385708971499</v>
      </c>
      <c r="K1958" s="10">
        <f t="shared" ref="K1958:K1965" si="1735">I1958*J1958</f>
        <v>0</v>
      </c>
      <c r="M1958" s="11">
        <v>120</v>
      </c>
      <c r="N1958" s="11">
        <v>1</v>
      </c>
      <c r="O1958" s="21">
        <f t="shared" ref="O1958:O1965" si="1736">$O$16</f>
        <v>0.125041534971747</v>
      </c>
      <c r="P1958" s="43">
        <f t="shared" si="1730"/>
        <v>1.4640042575454214E-2</v>
      </c>
      <c r="Q1958" s="11">
        <f t="shared" ref="Q1958:Q1965" si="1737">M1958-S1958</f>
        <v>90</v>
      </c>
      <c r="R1958" s="43">
        <f t="shared" ref="R1958:R1965" si="1738">PV(O1958/12,Q1958,-P1958,0,0)</f>
        <v>0.85227619643209573</v>
      </c>
      <c r="S1958" s="11">
        <f t="shared" ref="S1958:S1965" si="1739">12+12+6</f>
        <v>30</v>
      </c>
    </row>
    <row r="1959" spans="2:19" x14ac:dyDescent="0.25">
      <c r="B1959" s="16">
        <v>3</v>
      </c>
      <c r="C1959" s="11" t="s">
        <v>14</v>
      </c>
      <c r="D1959" s="10"/>
      <c r="E1959" s="10">
        <f t="shared" si="1731"/>
        <v>0</v>
      </c>
      <c r="F1959" s="3">
        <f t="shared" si="1732"/>
        <v>1.5066704570918799E-2</v>
      </c>
      <c r="G1959" s="8">
        <f>EFA!$AD$2</f>
        <v>1.1479621662027979</v>
      </c>
      <c r="H1959" s="24">
        <f>LGD!$D$5</f>
        <v>0.10763423667737435</v>
      </c>
      <c r="I1959" s="10">
        <f t="shared" si="1733"/>
        <v>0</v>
      </c>
      <c r="J1959" s="41">
        <f t="shared" si="1734"/>
        <v>0.73272385708971499</v>
      </c>
      <c r="K1959" s="10">
        <f t="shared" si="1735"/>
        <v>0</v>
      </c>
      <c r="M1959" s="11">
        <v>120</v>
      </c>
      <c r="N1959" s="11">
        <v>1</v>
      </c>
      <c r="O1959" s="21">
        <f t="shared" si="1736"/>
        <v>0.125041534971747</v>
      </c>
      <c r="P1959" s="43">
        <f t="shared" si="1730"/>
        <v>1.4640042575454214E-2</v>
      </c>
      <c r="Q1959" s="11">
        <f t="shared" si="1737"/>
        <v>90</v>
      </c>
      <c r="R1959" s="43">
        <f t="shared" si="1738"/>
        <v>0.85227619643209573</v>
      </c>
      <c r="S1959" s="11">
        <f t="shared" si="1739"/>
        <v>30</v>
      </c>
    </row>
    <row r="1960" spans="2:19" x14ac:dyDescent="0.25">
      <c r="B1960" s="16">
        <v>3</v>
      </c>
      <c r="C1960" s="11" t="s">
        <v>15</v>
      </c>
      <c r="D1960" s="10"/>
      <c r="E1960" s="10" t="e">
        <f t="shared" si="1731"/>
        <v>#N/A</v>
      </c>
      <c r="F1960" s="3">
        <f t="shared" si="1732"/>
        <v>1.5066704570918799E-2</v>
      </c>
      <c r="G1960" s="8">
        <f>EFA!$AD$2</f>
        <v>1.1479621662027979</v>
      </c>
      <c r="H1960" s="24">
        <f>LGD!$D$6</f>
        <v>0.31756987991080204</v>
      </c>
      <c r="I1960" s="10" t="e">
        <f t="shared" si="1733"/>
        <v>#N/A</v>
      </c>
      <c r="J1960" s="41">
        <f t="shared" si="1734"/>
        <v>0.73272385708971499</v>
      </c>
      <c r="K1960" s="10" t="e">
        <f t="shared" si="1735"/>
        <v>#N/A</v>
      </c>
      <c r="M1960" s="11">
        <v>120</v>
      </c>
      <c r="N1960" s="11">
        <v>1</v>
      </c>
      <c r="O1960" s="21">
        <f t="shared" si="1736"/>
        <v>0.125041534971747</v>
      </c>
      <c r="P1960" s="43">
        <f t="shared" si="1730"/>
        <v>1.4640042575454214E-2</v>
      </c>
      <c r="Q1960" s="11">
        <f t="shared" si="1737"/>
        <v>90</v>
      </c>
      <c r="R1960" s="43">
        <f t="shared" si="1738"/>
        <v>0.85227619643209573</v>
      </c>
      <c r="S1960" s="11">
        <f t="shared" si="1739"/>
        <v>30</v>
      </c>
    </row>
    <row r="1961" spans="2:19" x14ac:dyDescent="0.25">
      <c r="B1961" s="16">
        <v>3</v>
      </c>
      <c r="C1961" s="11" t="s">
        <v>16</v>
      </c>
      <c r="D1961" s="10"/>
      <c r="E1961" s="10">
        <f t="shared" si="1731"/>
        <v>0</v>
      </c>
      <c r="F1961" s="3">
        <f t="shared" si="1732"/>
        <v>1.5066704570918799E-2</v>
      </c>
      <c r="G1961" s="8">
        <f>EFA!$AD$2</f>
        <v>1.1479621662027979</v>
      </c>
      <c r="H1961" s="24">
        <f>LGD!$D$7</f>
        <v>0.35327139683478781</v>
      </c>
      <c r="I1961" s="10">
        <f t="shared" si="1733"/>
        <v>0</v>
      </c>
      <c r="J1961" s="41">
        <f t="shared" si="1734"/>
        <v>0.73272385708971499</v>
      </c>
      <c r="K1961" s="10">
        <f t="shared" si="1735"/>
        <v>0</v>
      </c>
      <c r="M1961" s="11">
        <v>120</v>
      </c>
      <c r="N1961" s="11">
        <v>1</v>
      </c>
      <c r="O1961" s="21">
        <f t="shared" si="1736"/>
        <v>0.125041534971747</v>
      </c>
      <c r="P1961" s="43">
        <f t="shared" si="1730"/>
        <v>1.4640042575454214E-2</v>
      </c>
      <c r="Q1961" s="11">
        <f t="shared" si="1737"/>
        <v>90</v>
      </c>
      <c r="R1961" s="43">
        <f t="shared" si="1738"/>
        <v>0.85227619643209573</v>
      </c>
      <c r="S1961" s="11">
        <f t="shared" si="1739"/>
        <v>30</v>
      </c>
    </row>
    <row r="1962" spans="2:19" x14ac:dyDescent="0.25">
      <c r="B1962" s="16">
        <v>3</v>
      </c>
      <c r="C1962" s="11" t="s">
        <v>17</v>
      </c>
      <c r="D1962" s="10"/>
      <c r="E1962" s="10">
        <f t="shared" si="1731"/>
        <v>0</v>
      </c>
      <c r="F1962" s="3">
        <f t="shared" si="1732"/>
        <v>1.5066704570918799E-2</v>
      </c>
      <c r="G1962" s="8">
        <f>EFA!$AD$2</f>
        <v>1.1479621662027979</v>
      </c>
      <c r="H1962" s="24">
        <f>LGD!$D$8</f>
        <v>4.6364209605119888E-2</v>
      </c>
      <c r="I1962" s="10">
        <f t="shared" si="1733"/>
        <v>0</v>
      </c>
      <c r="J1962" s="41">
        <f t="shared" si="1734"/>
        <v>0.73272385708971499</v>
      </c>
      <c r="K1962" s="10">
        <f t="shared" si="1735"/>
        <v>0</v>
      </c>
      <c r="M1962" s="11">
        <v>120</v>
      </c>
      <c r="N1962" s="11">
        <v>1</v>
      </c>
      <c r="O1962" s="21">
        <f t="shared" si="1736"/>
        <v>0.125041534971747</v>
      </c>
      <c r="P1962" s="43">
        <f t="shared" si="1730"/>
        <v>1.4640042575454214E-2</v>
      </c>
      <c r="Q1962" s="11">
        <f t="shared" si="1737"/>
        <v>90</v>
      </c>
      <c r="R1962" s="43">
        <f t="shared" si="1738"/>
        <v>0.85227619643209573</v>
      </c>
      <c r="S1962" s="11">
        <f t="shared" si="1739"/>
        <v>30</v>
      </c>
    </row>
    <row r="1963" spans="2:19" x14ac:dyDescent="0.25">
      <c r="B1963" s="16">
        <v>3</v>
      </c>
      <c r="C1963" s="11" t="s">
        <v>18</v>
      </c>
      <c r="D1963" s="10"/>
      <c r="E1963" s="10">
        <f t="shared" si="1731"/>
        <v>0</v>
      </c>
      <c r="F1963" s="3">
        <f t="shared" si="1732"/>
        <v>1.5066704570918799E-2</v>
      </c>
      <c r="G1963" s="8">
        <f>EFA!$AD$2</f>
        <v>1.1479621662027979</v>
      </c>
      <c r="H1963" s="24">
        <f>LGD!$D$9</f>
        <v>0.5</v>
      </c>
      <c r="I1963" s="10">
        <f t="shared" si="1733"/>
        <v>0</v>
      </c>
      <c r="J1963" s="41">
        <f t="shared" si="1734"/>
        <v>0.73272385708971499</v>
      </c>
      <c r="K1963" s="10">
        <f t="shared" si="1735"/>
        <v>0</v>
      </c>
      <c r="M1963" s="11">
        <v>120</v>
      </c>
      <c r="N1963" s="11">
        <v>1</v>
      </c>
      <c r="O1963" s="21">
        <f t="shared" si="1736"/>
        <v>0.125041534971747</v>
      </c>
      <c r="P1963" s="43">
        <f t="shared" si="1730"/>
        <v>1.4640042575454214E-2</v>
      </c>
      <c r="Q1963" s="11">
        <f t="shared" si="1737"/>
        <v>90</v>
      </c>
      <c r="R1963" s="43">
        <f t="shared" si="1738"/>
        <v>0.85227619643209573</v>
      </c>
      <c r="S1963" s="11">
        <f t="shared" si="1739"/>
        <v>30</v>
      </c>
    </row>
    <row r="1964" spans="2:19" x14ac:dyDescent="0.25">
      <c r="B1964" s="16">
        <v>3</v>
      </c>
      <c r="C1964" s="11" t="s">
        <v>19</v>
      </c>
      <c r="D1964" s="10"/>
      <c r="E1964" s="10">
        <f t="shared" si="1731"/>
        <v>0</v>
      </c>
      <c r="F1964" s="3">
        <f t="shared" si="1732"/>
        <v>1.5066704570918799E-2</v>
      </c>
      <c r="G1964" s="8">
        <f>EFA!$AD$2</f>
        <v>1.1479621662027979</v>
      </c>
      <c r="H1964" s="24">
        <f>LGD!$D$10</f>
        <v>0.4</v>
      </c>
      <c r="I1964" s="10">
        <f t="shared" si="1733"/>
        <v>0</v>
      </c>
      <c r="J1964" s="41">
        <f t="shared" si="1734"/>
        <v>0.73272385708971499</v>
      </c>
      <c r="K1964" s="10">
        <f t="shared" si="1735"/>
        <v>0</v>
      </c>
      <c r="M1964" s="11">
        <v>120</v>
      </c>
      <c r="N1964" s="11">
        <v>1</v>
      </c>
      <c r="O1964" s="21">
        <f t="shared" si="1736"/>
        <v>0.125041534971747</v>
      </c>
      <c r="P1964" s="43">
        <f t="shared" si="1730"/>
        <v>1.4640042575454214E-2</v>
      </c>
      <c r="Q1964" s="11">
        <f t="shared" si="1737"/>
        <v>90</v>
      </c>
      <c r="R1964" s="43">
        <f t="shared" si="1738"/>
        <v>0.85227619643209573</v>
      </c>
      <c r="S1964" s="11">
        <f t="shared" si="1739"/>
        <v>30</v>
      </c>
    </row>
    <row r="1965" spans="2:19" x14ac:dyDescent="0.25">
      <c r="B1965" s="16">
        <v>3</v>
      </c>
      <c r="C1965" s="11" t="s">
        <v>20</v>
      </c>
      <c r="D1965" s="10"/>
      <c r="E1965" s="10">
        <f t="shared" si="1731"/>
        <v>0</v>
      </c>
      <c r="F1965" s="3">
        <f t="shared" si="1732"/>
        <v>1.5066704570918799E-2</v>
      </c>
      <c r="G1965" s="8">
        <f>EFA!$AD$2</f>
        <v>1.1479621662027979</v>
      </c>
      <c r="H1965" s="24">
        <f>LGD!$D$11</f>
        <v>0.6</v>
      </c>
      <c r="I1965" s="10">
        <f t="shared" si="1733"/>
        <v>0</v>
      </c>
      <c r="J1965" s="41">
        <f t="shared" si="1734"/>
        <v>0.73272385708971499</v>
      </c>
      <c r="K1965" s="10">
        <f t="shared" si="1735"/>
        <v>0</v>
      </c>
      <c r="M1965" s="11">
        <v>120</v>
      </c>
      <c r="N1965" s="11">
        <v>1</v>
      </c>
      <c r="O1965" s="21">
        <f t="shared" si="1736"/>
        <v>0.125041534971747</v>
      </c>
      <c r="P1965" s="43">
        <f t="shared" si="1730"/>
        <v>1.4640042575454214E-2</v>
      </c>
      <c r="Q1965" s="11">
        <f t="shared" si="1737"/>
        <v>90</v>
      </c>
      <c r="R1965" s="43">
        <f t="shared" si="1738"/>
        <v>0.85227619643209573</v>
      </c>
      <c r="S1965" s="11">
        <f t="shared" si="1739"/>
        <v>30</v>
      </c>
    </row>
    <row r="1966" spans="2:19" x14ac:dyDescent="0.25">
      <c r="B1966" s="16"/>
      <c r="C1966" s="83"/>
      <c r="D1966" s="84"/>
      <c r="E1966" s="84"/>
      <c r="F1966" s="85"/>
      <c r="G1966" s="86"/>
      <c r="H1966" s="87"/>
      <c r="I1966" s="84"/>
      <c r="J1966" s="88"/>
      <c r="K1966" s="84"/>
      <c r="M1966" s="68"/>
      <c r="N1966" s="68"/>
      <c r="O1966" s="89"/>
      <c r="P1966" s="90"/>
      <c r="Q1966" s="68"/>
      <c r="R1966" s="90"/>
      <c r="S1966" s="68"/>
    </row>
    <row r="1967" spans="2:19" x14ac:dyDescent="0.25">
      <c r="B1967" t="s">
        <v>68</v>
      </c>
      <c r="C1967" s="40" t="s">
        <v>9</v>
      </c>
      <c r="D1967" s="40">
        <v>10</v>
      </c>
      <c r="E1967" s="44" t="s">
        <v>26</v>
      </c>
      <c r="F1967" s="44" t="s">
        <v>39</v>
      </c>
      <c r="G1967" s="44" t="s">
        <v>27</v>
      </c>
      <c r="H1967" s="44" t="s">
        <v>28</v>
      </c>
      <c r="I1967" s="44" t="s">
        <v>29</v>
      </c>
      <c r="J1967" s="44" t="s">
        <v>30</v>
      </c>
      <c r="K1967" s="42" t="s">
        <v>31</v>
      </c>
      <c r="M1967" s="42" t="s">
        <v>32</v>
      </c>
      <c r="N1967" s="42" t="s">
        <v>33</v>
      </c>
      <c r="O1967" s="42" t="s">
        <v>34</v>
      </c>
      <c r="P1967" s="42" t="s">
        <v>35</v>
      </c>
      <c r="Q1967" s="42" t="s">
        <v>36</v>
      </c>
      <c r="R1967" s="42" t="s">
        <v>37</v>
      </c>
      <c r="S1967" s="42" t="s">
        <v>38</v>
      </c>
    </row>
    <row r="1968" spans="2:19" x14ac:dyDescent="0.25">
      <c r="B1968" s="16">
        <v>4</v>
      </c>
      <c r="C1968" s="11" t="s">
        <v>12</v>
      </c>
      <c r="D1968" s="10"/>
      <c r="E1968" s="10">
        <f>D1935*R1968</f>
        <v>0</v>
      </c>
      <c r="F1968" s="3">
        <f>$G$5-$F$5</f>
        <v>7.8847376059883456E-3</v>
      </c>
      <c r="G1968" s="8">
        <f>EFA!$AD$2</f>
        <v>1.1479621662027979</v>
      </c>
      <c r="H1968" s="24">
        <f>LGD!$D$3</f>
        <v>0</v>
      </c>
      <c r="I1968" s="10">
        <f>E1968*F1968*G1968*H1968</f>
        <v>0</v>
      </c>
      <c r="J1968" s="41">
        <f>1/((1+($O$16/12))^(M1968-Q1968))</f>
        <v>0.64701815217486369</v>
      </c>
      <c r="K1968" s="10">
        <f>I1968*J1968</f>
        <v>0</v>
      </c>
      <c r="M1968" s="11">
        <v>120</v>
      </c>
      <c r="N1968" s="11">
        <v>1</v>
      </c>
      <c r="O1968" s="21">
        <f>$O$16</f>
        <v>0.125041534971747</v>
      </c>
      <c r="P1968" s="43">
        <f t="shared" ref="P1968:P1976" si="1740">PMT(O1968/12,M1968,-N1968,0,0)</f>
        <v>1.4640042575454214E-2</v>
      </c>
      <c r="Q1968" s="11">
        <f>M1968-S1968</f>
        <v>78</v>
      </c>
      <c r="R1968" s="43">
        <f>PV(O1968/12,Q1968,-P1968,0,0)</f>
        <v>0.77906398046160141</v>
      </c>
      <c r="S1968" s="11">
        <f>12+12+12+6</f>
        <v>42</v>
      </c>
    </row>
    <row r="1969" spans="2:19" x14ac:dyDescent="0.25">
      <c r="B1969" s="16">
        <v>4</v>
      </c>
      <c r="C1969" s="11" t="s">
        <v>13</v>
      </c>
      <c r="D1969" s="10"/>
      <c r="E1969" s="10">
        <f t="shared" ref="E1969:E1976" si="1741">D1936*R1969</f>
        <v>0</v>
      </c>
      <c r="F1969" s="3">
        <f t="shared" ref="F1969:F1976" si="1742">$G$5-$F$5</f>
        <v>7.8847376059883456E-3</v>
      </c>
      <c r="G1969" s="8">
        <f>EFA!$AD$2</f>
        <v>1.1479621662027979</v>
      </c>
      <c r="H1969" s="24">
        <f>LGD!$D$4</f>
        <v>0.6</v>
      </c>
      <c r="I1969" s="10">
        <f t="shared" ref="I1969:I1976" si="1743">E1969*F1969*G1969*H1969</f>
        <v>0</v>
      </c>
      <c r="J1969" s="41">
        <f t="shared" ref="J1969:J1976" si="1744">1/((1+($O$16/12))^(M1969-Q1969))</f>
        <v>0.64701815217486369</v>
      </c>
      <c r="K1969" s="10">
        <f t="shared" ref="K1969:K1976" si="1745">I1969*J1969</f>
        <v>0</v>
      </c>
      <c r="M1969" s="11">
        <v>120</v>
      </c>
      <c r="N1969" s="11">
        <v>1</v>
      </c>
      <c r="O1969" s="21">
        <f t="shared" ref="O1969:O1976" si="1746">$O$16</f>
        <v>0.125041534971747</v>
      </c>
      <c r="P1969" s="43">
        <f t="shared" si="1740"/>
        <v>1.4640042575454214E-2</v>
      </c>
      <c r="Q1969" s="11">
        <f t="shared" ref="Q1969:Q1976" si="1747">M1969-S1969</f>
        <v>78</v>
      </c>
      <c r="R1969" s="43">
        <f t="shared" ref="R1969:R1976" si="1748">PV(O1969/12,Q1969,-P1969,0,0)</f>
        <v>0.77906398046160141</v>
      </c>
      <c r="S1969" s="11">
        <f t="shared" ref="S1969:S1976" si="1749">12+12+12+6</f>
        <v>42</v>
      </c>
    </row>
    <row r="1970" spans="2:19" x14ac:dyDescent="0.25">
      <c r="B1970" s="16">
        <v>4</v>
      </c>
      <c r="C1970" s="11" t="s">
        <v>14</v>
      </c>
      <c r="D1970" s="10"/>
      <c r="E1970" s="10">
        <f t="shared" si="1741"/>
        <v>0</v>
      </c>
      <c r="F1970" s="3">
        <f t="shared" si="1742"/>
        <v>7.8847376059883456E-3</v>
      </c>
      <c r="G1970" s="8">
        <f>EFA!$AD$2</f>
        <v>1.1479621662027979</v>
      </c>
      <c r="H1970" s="24">
        <f>LGD!$D$5</f>
        <v>0.10763423667737435</v>
      </c>
      <c r="I1970" s="10">
        <f t="shared" si="1743"/>
        <v>0</v>
      </c>
      <c r="J1970" s="41">
        <f t="shared" si="1744"/>
        <v>0.64701815217486369</v>
      </c>
      <c r="K1970" s="10">
        <f t="shared" si="1745"/>
        <v>0</v>
      </c>
      <c r="M1970" s="11">
        <v>120</v>
      </c>
      <c r="N1970" s="11">
        <v>1</v>
      </c>
      <c r="O1970" s="21">
        <f t="shared" si="1746"/>
        <v>0.125041534971747</v>
      </c>
      <c r="P1970" s="43">
        <f t="shared" si="1740"/>
        <v>1.4640042575454214E-2</v>
      </c>
      <c r="Q1970" s="11">
        <f t="shared" si="1747"/>
        <v>78</v>
      </c>
      <c r="R1970" s="43">
        <f t="shared" si="1748"/>
        <v>0.77906398046160141</v>
      </c>
      <c r="S1970" s="11">
        <f t="shared" si="1749"/>
        <v>42</v>
      </c>
    </row>
    <row r="1971" spans="2:19" x14ac:dyDescent="0.25">
      <c r="B1971" s="16">
        <v>4</v>
      </c>
      <c r="C1971" s="11" t="s">
        <v>15</v>
      </c>
      <c r="D1971" s="10"/>
      <c r="E1971" s="10" t="e">
        <f t="shared" si="1741"/>
        <v>#N/A</v>
      </c>
      <c r="F1971" s="3">
        <f t="shared" si="1742"/>
        <v>7.8847376059883456E-3</v>
      </c>
      <c r="G1971" s="8">
        <f>EFA!$AD$2</f>
        <v>1.1479621662027979</v>
      </c>
      <c r="H1971" s="24">
        <f>LGD!$D$6</f>
        <v>0.31756987991080204</v>
      </c>
      <c r="I1971" s="10" t="e">
        <f t="shared" si="1743"/>
        <v>#N/A</v>
      </c>
      <c r="J1971" s="41">
        <f t="shared" si="1744"/>
        <v>0.64701815217486369</v>
      </c>
      <c r="K1971" s="10" t="e">
        <f t="shared" si="1745"/>
        <v>#N/A</v>
      </c>
      <c r="M1971" s="11">
        <v>120</v>
      </c>
      <c r="N1971" s="11">
        <v>1</v>
      </c>
      <c r="O1971" s="21">
        <f t="shared" si="1746"/>
        <v>0.125041534971747</v>
      </c>
      <c r="P1971" s="43">
        <f t="shared" si="1740"/>
        <v>1.4640042575454214E-2</v>
      </c>
      <c r="Q1971" s="11">
        <f t="shared" si="1747"/>
        <v>78</v>
      </c>
      <c r="R1971" s="43">
        <f t="shared" si="1748"/>
        <v>0.77906398046160141</v>
      </c>
      <c r="S1971" s="11">
        <f t="shared" si="1749"/>
        <v>42</v>
      </c>
    </row>
    <row r="1972" spans="2:19" x14ac:dyDescent="0.25">
      <c r="B1972" s="16">
        <v>4</v>
      </c>
      <c r="C1972" s="11" t="s">
        <v>16</v>
      </c>
      <c r="D1972" s="10"/>
      <c r="E1972" s="10">
        <f t="shared" si="1741"/>
        <v>0</v>
      </c>
      <c r="F1972" s="3">
        <f t="shared" si="1742"/>
        <v>7.8847376059883456E-3</v>
      </c>
      <c r="G1972" s="8">
        <f>EFA!$AD$2</f>
        <v>1.1479621662027979</v>
      </c>
      <c r="H1972" s="24">
        <f>LGD!$D$7</f>
        <v>0.35327139683478781</v>
      </c>
      <c r="I1972" s="10">
        <f t="shared" si="1743"/>
        <v>0</v>
      </c>
      <c r="J1972" s="41">
        <f t="shared" si="1744"/>
        <v>0.64701815217486369</v>
      </c>
      <c r="K1972" s="10">
        <f t="shared" si="1745"/>
        <v>0</v>
      </c>
      <c r="M1972" s="11">
        <v>120</v>
      </c>
      <c r="N1972" s="11">
        <v>1</v>
      </c>
      <c r="O1972" s="21">
        <f t="shared" si="1746"/>
        <v>0.125041534971747</v>
      </c>
      <c r="P1972" s="43">
        <f t="shared" si="1740"/>
        <v>1.4640042575454214E-2</v>
      </c>
      <c r="Q1972" s="11">
        <f t="shared" si="1747"/>
        <v>78</v>
      </c>
      <c r="R1972" s="43">
        <f t="shared" si="1748"/>
        <v>0.77906398046160141</v>
      </c>
      <c r="S1972" s="11">
        <f t="shared" si="1749"/>
        <v>42</v>
      </c>
    </row>
    <row r="1973" spans="2:19" x14ac:dyDescent="0.25">
      <c r="B1973" s="16">
        <v>4</v>
      </c>
      <c r="C1973" s="11" t="s">
        <v>17</v>
      </c>
      <c r="D1973" s="10"/>
      <c r="E1973" s="10">
        <f t="shared" si="1741"/>
        <v>0</v>
      </c>
      <c r="F1973" s="3">
        <f t="shared" si="1742"/>
        <v>7.8847376059883456E-3</v>
      </c>
      <c r="G1973" s="8">
        <f>EFA!$AD$2</f>
        <v>1.1479621662027979</v>
      </c>
      <c r="H1973" s="24">
        <f>LGD!$D$8</f>
        <v>4.6364209605119888E-2</v>
      </c>
      <c r="I1973" s="10">
        <f t="shared" si="1743"/>
        <v>0</v>
      </c>
      <c r="J1973" s="41">
        <f t="shared" si="1744"/>
        <v>0.64701815217486369</v>
      </c>
      <c r="K1973" s="10">
        <f t="shared" si="1745"/>
        <v>0</v>
      </c>
      <c r="M1973" s="11">
        <v>120</v>
      </c>
      <c r="N1973" s="11">
        <v>1</v>
      </c>
      <c r="O1973" s="21">
        <f t="shared" si="1746"/>
        <v>0.125041534971747</v>
      </c>
      <c r="P1973" s="43">
        <f t="shared" si="1740"/>
        <v>1.4640042575454214E-2</v>
      </c>
      <c r="Q1973" s="11">
        <f t="shared" si="1747"/>
        <v>78</v>
      </c>
      <c r="R1973" s="43">
        <f t="shared" si="1748"/>
        <v>0.77906398046160141</v>
      </c>
      <c r="S1973" s="11">
        <f t="shared" si="1749"/>
        <v>42</v>
      </c>
    </row>
    <row r="1974" spans="2:19" x14ac:dyDescent="0.25">
      <c r="B1974" s="16">
        <v>4</v>
      </c>
      <c r="C1974" s="11" t="s">
        <v>18</v>
      </c>
      <c r="D1974" s="10"/>
      <c r="E1974" s="10">
        <f t="shared" si="1741"/>
        <v>0</v>
      </c>
      <c r="F1974" s="3">
        <f t="shared" si="1742"/>
        <v>7.8847376059883456E-3</v>
      </c>
      <c r="G1974" s="8">
        <f>EFA!$AD$2</f>
        <v>1.1479621662027979</v>
      </c>
      <c r="H1974" s="24">
        <f>LGD!$D$9</f>
        <v>0.5</v>
      </c>
      <c r="I1974" s="10">
        <f t="shared" si="1743"/>
        <v>0</v>
      </c>
      <c r="J1974" s="41">
        <f t="shared" si="1744"/>
        <v>0.64701815217486369</v>
      </c>
      <c r="K1974" s="10">
        <f t="shared" si="1745"/>
        <v>0</v>
      </c>
      <c r="M1974" s="11">
        <v>120</v>
      </c>
      <c r="N1974" s="11">
        <v>1</v>
      </c>
      <c r="O1974" s="21">
        <f t="shared" si="1746"/>
        <v>0.125041534971747</v>
      </c>
      <c r="P1974" s="43">
        <f t="shared" si="1740"/>
        <v>1.4640042575454214E-2</v>
      </c>
      <c r="Q1974" s="11">
        <f t="shared" si="1747"/>
        <v>78</v>
      </c>
      <c r="R1974" s="43">
        <f t="shared" si="1748"/>
        <v>0.77906398046160141</v>
      </c>
      <c r="S1974" s="11">
        <f t="shared" si="1749"/>
        <v>42</v>
      </c>
    </row>
    <row r="1975" spans="2:19" x14ac:dyDescent="0.25">
      <c r="B1975" s="16">
        <v>4</v>
      </c>
      <c r="C1975" s="11" t="s">
        <v>19</v>
      </c>
      <c r="D1975" s="10"/>
      <c r="E1975" s="10">
        <f t="shared" si="1741"/>
        <v>0</v>
      </c>
      <c r="F1975" s="3">
        <f t="shared" si="1742"/>
        <v>7.8847376059883456E-3</v>
      </c>
      <c r="G1975" s="8">
        <f>EFA!$AD$2</f>
        <v>1.1479621662027979</v>
      </c>
      <c r="H1975" s="24">
        <f>LGD!$D$10</f>
        <v>0.4</v>
      </c>
      <c r="I1975" s="10">
        <f t="shared" si="1743"/>
        <v>0</v>
      </c>
      <c r="J1975" s="41">
        <f t="shared" si="1744"/>
        <v>0.64701815217486369</v>
      </c>
      <c r="K1975" s="10">
        <f t="shared" si="1745"/>
        <v>0</v>
      </c>
      <c r="M1975" s="11">
        <v>120</v>
      </c>
      <c r="N1975" s="11">
        <v>1</v>
      </c>
      <c r="O1975" s="21">
        <f t="shared" si="1746"/>
        <v>0.125041534971747</v>
      </c>
      <c r="P1975" s="43">
        <f t="shared" si="1740"/>
        <v>1.4640042575454214E-2</v>
      </c>
      <c r="Q1975" s="11">
        <f t="shared" si="1747"/>
        <v>78</v>
      </c>
      <c r="R1975" s="43">
        <f t="shared" si="1748"/>
        <v>0.77906398046160141</v>
      </c>
      <c r="S1975" s="11">
        <f t="shared" si="1749"/>
        <v>42</v>
      </c>
    </row>
    <row r="1976" spans="2:19" x14ac:dyDescent="0.25">
      <c r="B1976" s="16">
        <v>4</v>
      </c>
      <c r="C1976" s="11" t="s">
        <v>20</v>
      </c>
      <c r="D1976" s="10"/>
      <c r="E1976" s="10">
        <f t="shared" si="1741"/>
        <v>0</v>
      </c>
      <c r="F1976" s="3">
        <f t="shared" si="1742"/>
        <v>7.8847376059883456E-3</v>
      </c>
      <c r="G1976" s="8">
        <f>EFA!$AD$2</f>
        <v>1.1479621662027979</v>
      </c>
      <c r="H1976" s="24">
        <f>LGD!$D$11</f>
        <v>0.6</v>
      </c>
      <c r="I1976" s="10">
        <f t="shared" si="1743"/>
        <v>0</v>
      </c>
      <c r="J1976" s="41">
        <f t="shared" si="1744"/>
        <v>0.64701815217486369</v>
      </c>
      <c r="K1976" s="10">
        <f t="shared" si="1745"/>
        <v>0</v>
      </c>
      <c r="M1976" s="11">
        <v>120</v>
      </c>
      <c r="N1976" s="11">
        <v>1</v>
      </c>
      <c r="O1976" s="21">
        <f t="shared" si="1746"/>
        <v>0.125041534971747</v>
      </c>
      <c r="P1976" s="43">
        <f t="shared" si="1740"/>
        <v>1.4640042575454214E-2</v>
      </c>
      <c r="Q1976" s="11">
        <f t="shared" si="1747"/>
        <v>78</v>
      </c>
      <c r="R1976" s="43">
        <f t="shared" si="1748"/>
        <v>0.77906398046160141</v>
      </c>
      <c r="S1976" s="11">
        <f t="shared" si="1749"/>
        <v>42</v>
      </c>
    </row>
    <row r="1977" spans="2:19" x14ac:dyDescent="0.25">
      <c r="B1977" s="16"/>
      <c r="C1977" s="83"/>
      <c r="D1977" s="84"/>
      <c r="E1977" s="84"/>
      <c r="F1977" s="85"/>
      <c r="G1977" s="86"/>
      <c r="H1977" s="87"/>
      <c r="I1977" s="84"/>
      <c r="J1977" s="88"/>
      <c r="K1977" s="84"/>
      <c r="M1977" s="68"/>
      <c r="N1977" s="68"/>
      <c r="O1977" s="89"/>
      <c r="P1977" s="90"/>
      <c r="Q1977" s="68"/>
      <c r="R1977" s="90"/>
      <c r="S1977" s="68"/>
    </row>
    <row r="1978" spans="2:19" x14ac:dyDescent="0.25">
      <c r="B1978" t="s">
        <v>68</v>
      </c>
      <c r="C1978" s="40" t="s">
        <v>9</v>
      </c>
      <c r="D1978" s="40">
        <v>10</v>
      </c>
      <c r="E1978" s="44" t="s">
        <v>26</v>
      </c>
      <c r="F1978" s="44" t="s">
        <v>39</v>
      </c>
      <c r="G1978" s="44" t="s">
        <v>27</v>
      </c>
      <c r="H1978" s="44" t="s">
        <v>28</v>
      </c>
      <c r="I1978" s="44" t="s">
        <v>29</v>
      </c>
      <c r="J1978" s="44" t="s">
        <v>30</v>
      </c>
      <c r="K1978" s="42" t="s">
        <v>31</v>
      </c>
      <c r="M1978" s="42" t="s">
        <v>32</v>
      </c>
      <c r="N1978" s="42" t="s">
        <v>33</v>
      </c>
      <c r="O1978" s="42" t="s">
        <v>34</v>
      </c>
      <c r="P1978" s="42" t="s">
        <v>35</v>
      </c>
      <c r="Q1978" s="42" t="s">
        <v>36</v>
      </c>
      <c r="R1978" s="42" t="s">
        <v>37</v>
      </c>
      <c r="S1978" s="42" t="s">
        <v>38</v>
      </c>
    </row>
    <row r="1979" spans="2:19" x14ac:dyDescent="0.25">
      <c r="B1979" s="16">
        <v>5</v>
      </c>
      <c r="C1979" s="11" t="s">
        <v>12</v>
      </c>
      <c r="D1979" s="10"/>
      <c r="E1979" s="10">
        <f>D1935*R1979</f>
        <v>0</v>
      </c>
      <c r="F1979" s="3">
        <f>$H$5-$G$5</f>
        <v>5.2636074012400447E-3</v>
      </c>
      <c r="G1979" s="8">
        <f>EFA!$AD$2</f>
        <v>1.1479621662027979</v>
      </c>
      <c r="H1979" s="24">
        <f>LGD!$D$3</f>
        <v>0</v>
      </c>
      <c r="I1979" s="10">
        <f>E1979*F1979*G1979*H1979</f>
        <v>0</v>
      </c>
      <c r="J1979" s="41">
        <f>1/((1+($O$16/12))^(M1979-Q1979))</f>
        <v>0.57133732605149445</v>
      </c>
      <c r="K1979" s="10">
        <f>I1979*J1979</f>
        <v>0</v>
      </c>
      <c r="M1979" s="11">
        <v>120</v>
      </c>
      <c r="N1979" s="11">
        <v>1</v>
      </c>
      <c r="O1979" s="21">
        <f>$O$16</f>
        <v>0.125041534971747</v>
      </c>
      <c r="P1979" s="43">
        <f t="shared" ref="P1979:P1987" si="1750">PMT(O1979/12,M1979,-N1979,0,0)</f>
        <v>1.4640042575454214E-2</v>
      </c>
      <c r="Q1979" s="11">
        <f>M1979-S1979</f>
        <v>66</v>
      </c>
      <c r="R1979" s="43">
        <f>PV(O1979/12,Q1979,-P1979,0,0)</f>
        <v>0.69615388421211</v>
      </c>
      <c r="S1979" s="11">
        <f>12+12+12+12+6</f>
        <v>54</v>
      </c>
    </row>
    <row r="1980" spans="2:19" x14ac:dyDescent="0.25">
      <c r="B1980" s="16">
        <v>5</v>
      </c>
      <c r="C1980" s="11" t="s">
        <v>13</v>
      </c>
      <c r="D1980" s="10"/>
      <c r="E1980" s="10">
        <f t="shared" ref="E1980:E1987" si="1751">D1936*R1980</f>
        <v>0</v>
      </c>
      <c r="F1980" s="3">
        <f t="shared" ref="F1980:F1987" si="1752">$H$5-$G$5</f>
        <v>5.2636074012400447E-3</v>
      </c>
      <c r="G1980" s="8">
        <f>EFA!$AD$2</f>
        <v>1.1479621662027979</v>
      </c>
      <c r="H1980" s="24">
        <f>LGD!$D$4</f>
        <v>0.6</v>
      </c>
      <c r="I1980" s="10">
        <f t="shared" ref="I1980:I1987" si="1753">E1980*F1980*G1980*H1980</f>
        <v>0</v>
      </c>
      <c r="J1980" s="41">
        <f t="shared" ref="J1980:J1987" si="1754">1/((1+($O$16/12))^(M1980-Q1980))</f>
        <v>0.57133732605149445</v>
      </c>
      <c r="K1980" s="10">
        <f t="shared" ref="K1980:K1987" si="1755">I1980*J1980</f>
        <v>0</v>
      </c>
      <c r="M1980" s="11">
        <v>120</v>
      </c>
      <c r="N1980" s="11">
        <v>1</v>
      </c>
      <c r="O1980" s="21">
        <f t="shared" ref="O1980:O1987" si="1756">$O$16</f>
        <v>0.125041534971747</v>
      </c>
      <c r="P1980" s="43">
        <f t="shared" si="1750"/>
        <v>1.4640042575454214E-2</v>
      </c>
      <c r="Q1980" s="11">
        <f t="shared" ref="Q1980:Q1987" si="1757">M1980-S1980</f>
        <v>66</v>
      </c>
      <c r="R1980" s="43">
        <f t="shared" ref="R1980:R1987" si="1758">PV(O1980/12,Q1980,-P1980,0,0)</f>
        <v>0.69615388421211</v>
      </c>
      <c r="S1980" s="11">
        <f t="shared" ref="S1980:S1987" si="1759">12+12+12+12+6</f>
        <v>54</v>
      </c>
    </row>
    <row r="1981" spans="2:19" x14ac:dyDescent="0.25">
      <c r="B1981" s="16">
        <v>5</v>
      </c>
      <c r="C1981" s="11" t="s">
        <v>14</v>
      </c>
      <c r="D1981" s="10"/>
      <c r="E1981" s="10">
        <f t="shared" si="1751"/>
        <v>0</v>
      </c>
      <c r="F1981" s="3">
        <f t="shared" si="1752"/>
        <v>5.2636074012400447E-3</v>
      </c>
      <c r="G1981" s="8">
        <f>EFA!$AD$2</f>
        <v>1.1479621662027979</v>
      </c>
      <c r="H1981" s="24">
        <f>LGD!$D$5</f>
        <v>0.10763423667737435</v>
      </c>
      <c r="I1981" s="10">
        <f t="shared" si="1753"/>
        <v>0</v>
      </c>
      <c r="J1981" s="41">
        <f t="shared" si="1754"/>
        <v>0.57133732605149445</v>
      </c>
      <c r="K1981" s="10">
        <f t="shared" si="1755"/>
        <v>0</v>
      </c>
      <c r="M1981" s="11">
        <v>120</v>
      </c>
      <c r="N1981" s="11">
        <v>1</v>
      </c>
      <c r="O1981" s="21">
        <f t="shared" si="1756"/>
        <v>0.125041534971747</v>
      </c>
      <c r="P1981" s="43">
        <f t="shared" si="1750"/>
        <v>1.4640042575454214E-2</v>
      </c>
      <c r="Q1981" s="11">
        <f t="shared" si="1757"/>
        <v>66</v>
      </c>
      <c r="R1981" s="43">
        <f t="shared" si="1758"/>
        <v>0.69615388421211</v>
      </c>
      <c r="S1981" s="11">
        <f t="shared" si="1759"/>
        <v>54</v>
      </c>
    </row>
    <row r="1982" spans="2:19" x14ac:dyDescent="0.25">
      <c r="B1982" s="16">
        <v>5</v>
      </c>
      <c r="C1982" s="11" t="s">
        <v>15</v>
      </c>
      <c r="D1982" s="10"/>
      <c r="E1982" s="10" t="e">
        <f t="shared" si="1751"/>
        <v>#N/A</v>
      </c>
      <c r="F1982" s="3">
        <f t="shared" si="1752"/>
        <v>5.2636074012400447E-3</v>
      </c>
      <c r="G1982" s="8">
        <f>EFA!$AD$2</f>
        <v>1.1479621662027979</v>
      </c>
      <c r="H1982" s="24">
        <f>LGD!$D$6</f>
        <v>0.31756987991080204</v>
      </c>
      <c r="I1982" s="10" t="e">
        <f t="shared" si="1753"/>
        <v>#N/A</v>
      </c>
      <c r="J1982" s="41">
        <f t="shared" si="1754"/>
        <v>0.57133732605149445</v>
      </c>
      <c r="K1982" s="10" t="e">
        <f t="shared" si="1755"/>
        <v>#N/A</v>
      </c>
      <c r="M1982" s="11">
        <v>120</v>
      </c>
      <c r="N1982" s="11">
        <v>1</v>
      </c>
      <c r="O1982" s="21">
        <f t="shared" si="1756"/>
        <v>0.125041534971747</v>
      </c>
      <c r="P1982" s="43">
        <f t="shared" si="1750"/>
        <v>1.4640042575454214E-2</v>
      </c>
      <c r="Q1982" s="11">
        <f t="shared" si="1757"/>
        <v>66</v>
      </c>
      <c r="R1982" s="43">
        <f t="shared" si="1758"/>
        <v>0.69615388421211</v>
      </c>
      <c r="S1982" s="11">
        <f t="shared" si="1759"/>
        <v>54</v>
      </c>
    </row>
    <row r="1983" spans="2:19" x14ac:dyDescent="0.25">
      <c r="B1983" s="16">
        <v>5</v>
      </c>
      <c r="C1983" s="11" t="s">
        <v>16</v>
      </c>
      <c r="D1983" s="10"/>
      <c r="E1983" s="10">
        <f t="shared" si="1751"/>
        <v>0</v>
      </c>
      <c r="F1983" s="3">
        <f t="shared" si="1752"/>
        <v>5.2636074012400447E-3</v>
      </c>
      <c r="G1983" s="8">
        <f>EFA!$AD$2</f>
        <v>1.1479621662027979</v>
      </c>
      <c r="H1983" s="24">
        <f>LGD!$D$7</f>
        <v>0.35327139683478781</v>
      </c>
      <c r="I1983" s="10">
        <f t="shared" si="1753"/>
        <v>0</v>
      </c>
      <c r="J1983" s="41">
        <f t="shared" si="1754"/>
        <v>0.57133732605149445</v>
      </c>
      <c r="K1983" s="10">
        <f t="shared" si="1755"/>
        <v>0</v>
      </c>
      <c r="M1983" s="11">
        <v>120</v>
      </c>
      <c r="N1983" s="11">
        <v>1</v>
      </c>
      <c r="O1983" s="21">
        <f t="shared" si="1756"/>
        <v>0.125041534971747</v>
      </c>
      <c r="P1983" s="43">
        <f t="shared" si="1750"/>
        <v>1.4640042575454214E-2</v>
      </c>
      <c r="Q1983" s="11">
        <f t="shared" si="1757"/>
        <v>66</v>
      </c>
      <c r="R1983" s="43">
        <f t="shared" si="1758"/>
        <v>0.69615388421211</v>
      </c>
      <c r="S1983" s="11">
        <f t="shared" si="1759"/>
        <v>54</v>
      </c>
    </row>
    <row r="1984" spans="2:19" x14ac:dyDescent="0.25">
      <c r="B1984" s="16">
        <v>5</v>
      </c>
      <c r="C1984" s="11" t="s">
        <v>17</v>
      </c>
      <c r="D1984" s="10"/>
      <c r="E1984" s="10">
        <f t="shared" si="1751"/>
        <v>0</v>
      </c>
      <c r="F1984" s="3">
        <f t="shared" si="1752"/>
        <v>5.2636074012400447E-3</v>
      </c>
      <c r="G1984" s="8">
        <f>EFA!$AD$2</f>
        <v>1.1479621662027979</v>
      </c>
      <c r="H1984" s="24">
        <f>LGD!$D$8</f>
        <v>4.6364209605119888E-2</v>
      </c>
      <c r="I1984" s="10">
        <f t="shared" si="1753"/>
        <v>0</v>
      </c>
      <c r="J1984" s="41">
        <f t="shared" si="1754"/>
        <v>0.57133732605149445</v>
      </c>
      <c r="K1984" s="10">
        <f t="shared" si="1755"/>
        <v>0</v>
      </c>
      <c r="M1984" s="11">
        <v>120</v>
      </c>
      <c r="N1984" s="11">
        <v>1</v>
      </c>
      <c r="O1984" s="21">
        <f t="shared" si="1756"/>
        <v>0.125041534971747</v>
      </c>
      <c r="P1984" s="43">
        <f t="shared" si="1750"/>
        <v>1.4640042575454214E-2</v>
      </c>
      <c r="Q1984" s="11">
        <f t="shared" si="1757"/>
        <v>66</v>
      </c>
      <c r="R1984" s="43">
        <f t="shared" si="1758"/>
        <v>0.69615388421211</v>
      </c>
      <c r="S1984" s="11">
        <f t="shared" si="1759"/>
        <v>54</v>
      </c>
    </row>
    <row r="1985" spans="2:19" x14ac:dyDescent="0.25">
      <c r="B1985" s="16">
        <v>5</v>
      </c>
      <c r="C1985" s="11" t="s">
        <v>18</v>
      </c>
      <c r="D1985" s="10"/>
      <c r="E1985" s="10">
        <f t="shared" si="1751"/>
        <v>0</v>
      </c>
      <c r="F1985" s="3">
        <f t="shared" si="1752"/>
        <v>5.2636074012400447E-3</v>
      </c>
      <c r="G1985" s="8">
        <f>EFA!$AD$2</f>
        <v>1.1479621662027979</v>
      </c>
      <c r="H1985" s="24">
        <f>LGD!$D$9</f>
        <v>0.5</v>
      </c>
      <c r="I1985" s="10">
        <f t="shared" si="1753"/>
        <v>0</v>
      </c>
      <c r="J1985" s="41">
        <f t="shared" si="1754"/>
        <v>0.57133732605149445</v>
      </c>
      <c r="K1985" s="10">
        <f t="shared" si="1755"/>
        <v>0</v>
      </c>
      <c r="M1985" s="11">
        <v>120</v>
      </c>
      <c r="N1985" s="11">
        <v>1</v>
      </c>
      <c r="O1985" s="21">
        <f t="shared" si="1756"/>
        <v>0.125041534971747</v>
      </c>
      <c r="P1985" s="43">
        <f t="shared" si="1750"/>
        <v>1.4640042575454214E-2</v>
      </c>
      <c r="Q1985" s="11">
        <f t="shared" si="1757"/>
        <v>66</v>
      </c>
      <c r="R1985" s="43">
        <f t="shared" si="1758"/>
        <v>0.69615388421211</v>
      </c>
      <c r="S1985" s="11">
        <f t="shared" si="1759"/>
        <v>54</v>
      </c>
    </row>
    <row r="1986" spans="2:19" x14ac:dyDescent="0.25">
      <c r="B1986" s="16">
        <v>5</v>
      </c>
      <c r="C1986" s="11" t="s">
        <v>19</v>
      </c>
      <c r="D1986" s="10"/>
      <c r="E1986" s="10">
        <f t="shared" si="1751"/>
        <v>0</v>
      </c>
      <c r="F1986" s="3">
        <f t="shared" si="1752"/>
        <v>5.2636074012400447E-3</v>
      </c>
      <c r="G1986" s="8">
        <f>EFA!$AD$2</f>
        <v>1.1479621662027979</v>
      </c>
      <c r="H1986" s="24">
        <f>LGD!$D$10</f>
        <v>0.4</v>
      </c>
      <c r="I1986" s="10">
        <f t="shared" si="1753"/>
        <v>0</v>
      </c>
      <c r="J1986" s="41">
        <f t="shared" si="1754"/>
        <v>0.57133732605149445</v>
      </c>
      <c r="K1986" s="10">
        <f t="shared" si="1755"/>
        <v>0</v>
      </c>
      <c r="M1986" s="11">
        <v>120</v>
      </c>
      <c r="N1986" s="11">
        <v>1</v>
      </c>
      <c r="O1986" s="21">
        <f t="shared" si="1756"/>
        <v>0.125041534971747</v>
      </c>
      <c r="P1986" s="43">
        <f t="shared" si="1750"/>
        <v>1.4640042575454214E-2</v>
      </c>
      <c r="Q1986" s="11">
        <f t="shared" si="1757"/>
        <v>66</v>
      </c>
      <c r="R1986" s="43">
        <f t="shared" si="1758"/>
        <v>0.69615388421211</v>
      </c>
      <c r="S1986" s="11">
        <f t="shared" si="1759"/>
        <v>54</v>
      </c>
    </row>
    <row r="1987" spans="2:19" x14ac:dyDescent="0.25">
      <c r="B1987" s="16">
        <v>5</v>
      </c>
      <c r="C1987" s="11" t="s">
        <v>20</v>
      </c>
      <c r="D1987" s="10"/>
      <c r="E1987" s="10">
        <f t="shared" si="1751"/>
        <v>0</v>
      </c>
      <c r="F1987" s="3">
        <f t="shared" si="1752"/>
        <v>5.2636074012400447E-3</v>
      </c>
      <c r="G1987" s="8">
        <f>EFA!$AD$2</f>
        <v>1.1479621662027979</v>
      </c>
      <c r="H1987" s="24">
        <f>LGD!$D$11</f>
        <v>0.6</v>
      </c>
      <c r="I1987" s="10">
        <f t="shared" si="1753"/>
        <v>0</v>
      </c>
      <c r="J1987" s="41">
        <f t="shared" si="1754"/>
        <v>0.57133732605149445</v>
      </c>
      <c r="K1987" s="10">
        <f t="shared" si="1755"/>
        <v>0</v>
      </c>
      <c r="M1987" s="11">
        <v>120</v>
      </c>
      <c r="N1987" s="11">
        <v>1</v>
      </c>
      <c r="O1987" s="21">
        <f t="shared" si="1756"/>
        <v>0.125041534971747</v>
      </c>
      <c r="P1987" s="43">
        <f t="shared" si="1750"/>
        <v>1.4640042575454214E-2</v>
      </c>
      <c r="Q1987" s="11">
        <f t="shared" si="1757"/>
        <v>66</v>
      </c>
      <c r="R1987" s="43">
        <f t="shared" si="1758"/>
        <v>0.69615388421211</v>
      </c>
      <c r="S1987" s="11">
        <f t="shared" si="1759"/>
        <v>54</v>
      </c>
    </row>
    <row r="1988" spans="2:19" x14ac:dyDescent="0.25">
      <c r="B1988" s="16"/>
      <c r="C1988" s="83"/>
      <c r="D1988" s="84"/>
      <c r="E1988" s="84"/>
      <c r="F1988" s="85"/>
      <c r="G1988" s="86"/>
      <c r="H1988" s="87"/>
      <c r="I1988" s="84"/>
      <c r="J1988" s="88"/>
      <c r="K1988" s="84"/>
      <c r="M1988" s="68"/>
      <c r="N1988" s="68"/>
      <c r="O1988" s="89"/>
      <c r="P1988" s="90"/>
      <c r="Q1988" s="68"/>
      <c r="R1988" s="90"/>
      <c r="S1988" s="68"/>
    </row>
    <row r="1989" spans="2:19" x14ac:dyDescent="0.25">
      <c r="B1989" t="s">
        <v>68</v>
      </c>
      <c r="C1989" s="40" t="s">
        <v>9</v>
      </c>
      <c r="D1989" s="40">
        <v>10</v>
      </c>
      <c r="E1989" s="44" t="s">
        <v>26</v>
      </c>
      <c r="F1989" s="44" t="s">
        <v>39</v>
      </c>
      <c r="G1989" s="44" t="s">
        <v>27</v>
      </c>
      <c r="H1989" s="44" t="s">
        <v>28</v>
      </c>
      <c r="I1989" s="44" t="s">
        <v>29</v>
      </c>
      <c r="J1989" s="44" t="s">
        <v>30</v>
      </c>
      <c r="K1989" s="42" t="s">
        <v>31</v>
      </c>
      <c r="M1989" s="42" t="s">
        <v>32</v>
      </c>
      <c r="N1989" s="42" t="s">
        <v>33</v>
      </c>
      <c r="O1989" s="42" t="s">
        <v>34</v>
      </c>
      <c r="P1989" s="42" t="s">
        <v>35</v>
      </c>
      <c r="Q1989" s="42" t="s">
        <v>36</v>
      </c>
      <c r="R1989" s="42" t="s">
        <v>37</v>
      </c>
      <c r="S1989" s="42" t="s">
        <v>38</v>
      </c>
    </row>
    <row r="1990" spans="2:19" x14ac:dyDescent="0.25">
      <c r="B1990" s="16">
        <v>6</v>
      </c>
      <c r="C1990" s="11" t="s">
        <v>12</v>
      </c>
      <c r="D1990" s="10"/>
      <c r="E1990" s="10">
        <f>D1935*R1990</f>
        <v>0</v>
      </c>
      <c r="F1990" s="3">
        <f>$I$5-$H$5</f>
        <v>0.50548950414023874</v>
      </c>
      <c r="G1990" s="8">
        <f>EFA!$AD$2</f>
        <v>1.1479621662027979</v>
      </c>
      <c r="H1990" s="24">
        <f>LGD!$D$3</f>
        <v>0</v>
      </c>
      <c r="I1990" s="10">
        <f>E1990*F1990*G1990*H1990</f>
        <v>0</v>
      </c>
      <c r="J1990" s="41">
        <f>1/((1+($O$16/12))^(M1990-Q1990))</f>
        <v>0.50450878239263264</v>
      </c>
      <c r="K1990" s="10">
        <f>I1990*J1990</f>
        <v>0</v>
      </c>
      <c r="M1990" s="11">
        <v>120</v>
      </c>
      <c r="N1990" s="11">
        <v>1</v>
      </c>
      <c r="O1990" s="21">
        <f>$O$16</f>
        <v>0.125041534971747</v>
      </c>
      <c r="P1990" s="43">
        <f t="shared" ref="P1990:P1998" si="1760">PMT(O1990/12,M1990,-N1990,0,0)</f>
        <v>1.4640042575454214E-2</v>
      </c>
      <c r="Q1990" s="11">
        <f>M1990-S1990</f>
        <v>54</v>
      </c>
      <c r="R1990" s="43">
        <f>PV(O1990/12,Q1990,-P1990,0,0)</f>
        <v>0.60226130127389832</v>
      </c>
      <c r="S1990" s="11">
        <f>12+12+12+12+12+6</f>
        <v>66</v>
      </c>
    </row>
    <row r="1991" spans="2:19" x14ac:dyDescent="0.25">
      <c r="B1991" s="16">
        <v>6</v>
      </c>
      <c r="C1991" s="11" t="s">
        <v>13</v>
      </c>
      <c r="D1991" s="10"/>
      <c r="E1991" s="10">
        <f t="shared" ref="E1991:E1998" si="1761">D1936*R1991</f>
        <v>0</v>
      </c>
      <c r="F1991" s="3">
        <f t="shared" ref="F1991:F1998" si="1762">$I$5-$H$5</f>
        <v>0.50548950414023874</v>
      </c>
      <c r="G1991" s="8">
        <f>EFA!$AD$2</f>
        <v>1.1479621662027979</v>
      </c>
      <c r="H1991" s="24">
        <f>LGD!$D$4</f>
        <v>0.6</v>
      </c>
      <c r="I1991" s="10">
        <f t="shared" ref="I1991:I1998" si="1763">E1991*F1991*G1991*H1991</f>
        <v>0</v>
      </c>
      <c r="J1991" s="41">
        <f t="shared" ref="J1991:J1998" si="1764">1/((1+($O$16/12))^(M1991-Q1991))</f>
        <v>0.50450878239263264</v>
      </c>
      <c r="K1991" s="10">
        <f t="shared" ref="K1991:K1998" si="1765">I1991*J1991</f>
        <v>0</v>
      </c>
      <c r="M1991" s="11">
        <v>120</v>
      </c>
      <c r="N1991" s="11">
        <v>1</v>
      </c>
      <c r="O1991" s="21">
        <f t="shared" ref="O1991:O1998" si="1766">$O$16</f>
        <v>0.125041534971747</v>
      </c>
      <c r="P1991" s="43">
        <f t="shared" si="1760"/>
        <v>1.4640042575454214E-2</v>
      </c>
      <c r="Q1991" s="11">
        <f t="shared" ref="Q1991:Q1998" si="1767">M1991-S1991</f>
        <v>54</v>
      </c>
      <c r="R1991" s="43">
        <f t="shared" ref="R1991:R1998" si="1768">PV(O1991/12,Q1991,-P1991,0,0)</f>
        <v>0.60226130127389832</v>
      </c>
      <c r="S1991" s="11">
        <f t="shared" ref="S1991:S1998" si="1769">12+12+12+12+12+6</f>
        <v>66</v>
      </c>
    </row>
    <row r="1992" spans="2:19" x14ac:dyDescent="0.25">
      <c r="B1992" s="16">
        <v>6</v>
      </c>
      <c r="C1992" s="11" t="s">
        <v>14</v>
      </c>
      <c r="D1992" s="10"/>
      <c r="E1992" s="10">
        <f t="shared" si="1761"/>
        <v>0</v>
      </c>
      <c r="F1992" s="3">
        <f t="shared" si="1762"/>
        <v>0.50548950414023874</v>
      </c>
      <c r="G1992" s="8">
        <f>EFA!$AD$2</f>
        <v>1.1479621662027979</v>
      </c>
      <c r="H1992" s="24">
        <f>LGD!$D$5</f>
        <v>0.10763423667737435</v>
      </c>
      <c r="I1992" s="10">
        <f t="shared" si="1763"/>
        <v>0</v>
      </c>
      <c r="J1992" s="41">
        <f t="shared" si="1764"/>
        <v>0.50450878239263264</v>
      </c>
      <c r="K1992" s="10">
        <f t="shared" si="1765"/>
        <v>0</v>
      </c>
      <c r="M1992" s="11">
        <v>120</v>
      </c>
      <c r="N1992" s="11">
        <v>1</v>
      </c>
      <c r="O1992" s="21">
        <f t="shared" si="1766"/>
        <v>0.125041534971747</v>
      </c>
      <c r="P1992" s="43">
        <f t="shared" si="1760"/>
        <v>1.4640042575454214E-2</v>
      </c>
      <c r="Q1992" s="11">
        <f t="shared" si="1767"/>
        <v>54</v>
      </c>
      <c r="R1992" s="43">
        <f t="shared" si="1768"/>
        <v>0.60226130127389832</v>
      </c>
      <c r="S1992" s="11">
        <f t="shared" si="1769"/>
        <v>66</v>
      </c>
    </row>
    <row r="1993" spans="2:19" x14ac:dyDescent="0.25">
      <c r="B1993" s="16">
        <v>6</v>
      </c>
      <c r="C1993" s="11" t="s">
        <v>15</v>
      </c>
      <c r="D1993" s="10"/>
      <c r="E1993" s="10" t="e">
        <f t="shared" si="1761"/>
        <v>#N/A</v>
      </c>
      <c r="F1993" s="3">
        <f t="shared" si="1762"/>
        <v>0.50548950414023874</v>
      </c>
      <c r="G1993" s="8">
        <f>EFA!$AD$2</f>
        <v>1.1479621662027979</v>
      </c>
      <c r="H1993" s="24">
        <f>LGD!$D$6</f>
        <v>0.31756987991080204</v>
      </c>
      <c r="I1993" s="10" t="e">
        <f t="shared" si="1763"/>
        <v>#N/A</v>
      </c>
      <c r="J1993" s="41">
        <f t="shared" si="1764"/>
        <v>0.50450878239263264</v>
      </c>
      <c r="K1993" s="10" t="e">
        <f t="shared" si="1765"/>
        <v>#N/A</v>
      </c>
      <c r="M1993" s="11">
        <v>120</v>
      </c>
      <c r="N1993" s="11">
        <v>1</v>
      </c>
      <c r="O1993" s="21">
        <f t="shared" si="1766"/>
        <v>0.125041534971747</v>
      </c>
      <c r="P1993" s="43">
        <f t="shared" si="1760"/>
        <v>1.4640042575454214E-2</v>
      </c>
      <c r="Q1993" s="11">
        <f t="shared" si="1767"/>
        <v>54</v>
      </c>
      <c r="R1993" s="43">
        <f t="shared" si="1768"/>
        <v>0.60226130127389832</v>
      </c>
      <c r="S1993" s="11">
        <f t="shared" si="1769"/>
        <v>66</v>
      </c>
    </row>
    <row r="1994" spans="2:19" x14ac:dyDescent="0.25">
      <c r="B1994" s="16">
        <v>6</v>
      </c>
      <c r="C1994" s="11" t="s">
        <v>16</v>
      </c>
      <c r="D1994" s="10"/>
      <c r="E1994" s="10">
        <f t="shared" si="1761"/>
        <v>0</v>
      </c>
      <c r="F1994" s="3">
        <f t="shared" si="1762"/>
        <v>0.50548950414023874</v>
      </c>
      <c r="G1994" s="8">
        <f>EFA!$AD$2</f>
        <v>1.1479621662027979</v>
      </c>
      <c r="H1994" s="24">
        <f>LGD!$D$7</f>
        <v>0.35327139683478781</v>
      </c>
      <c r="I1994" s="10">
        <f t="shared" si="1763"/>
        <v>0</v>
      </c>
      <c r="J1994" s="41">
        <f t="shared" si="1764"/>
        <v>0.50450878239263264</v>
      </c>
      <c r="K1994" s="10">
        <f t="shared" si="1765"/>
        <v>0</v>
      </c>
      <c r="M1994" s="11">
        <v>120</v>
      </c>
      <c r="N1994" s="11">
        <v>1</v>
      </c>
      <c r="O1994" s="21">
        <f t="shared" si="1766"/>
        <v>0.125041534971747</v>
      </c>
      <c r="P1994" s="43">
        <f t="shared" si="1760"/>
        <v>1.4640042575454214E-2</v>
      </c>
      <c r="Q1994" s="11">
        <f t="shared" si="1767"/>
        <v>54</v>
      </c>
      <c r="R1994" s="43">
        <f t="shared" si="1768"/>
        <v>0.60226130127389832</v>
      </c>
      <c r="S1994" s="11">
        <f t="shared" si="1769"/>
        <v>66</v>
      </c>
    </row>
    <row r="1995" spans="2:19" x14ac:dyDescent="0.25">
      <c r="B1995" s="16">
        <v>6</v>
      </c>
      <c r="C1995" s="11" t="s">
        <v>17</v>
      </c>
      <c r="D1995" s="10"/>
      <c r="E1995" s="10">
        <f t="shared" si="1761"/>
        <v>0</v>
      </c>
      <c r="F1995" s="3">
        <f t="shared" si="1762"/>
        <v>0.50548950414023874</v>
      </c>
      <c r="G1995" s="8">
        <f>EFA!$AD$2</f>
        <v>1.1479621662027979</v>
      </c>
      <c r="H1995" s="24">
        <f>LGD!$D$8</f>
        <v>4.6364209605119888E-2</v>
      </c>
      <c r="I1995" s="10">
        <f t="shared" si="1763"/>
        <v>0</v>
      </c>
      <c r="J1995" s="41">
        <f t="shared" si="1764"/>
        <v>0.50450878239263264</v>
      </c>
      <c r="K1995" s="10">
        <f t="shared" si="1765"/>
        <v>0</v>
      </c>
      <c r="M1995" s="11">
        <v>120</v>
      </c>
      <c r="N1995" s="11">
        <v>1</v>
      </c>
      <c r="O1995" s="21">
        <f t="shared" si="1766"/>
        <v>0.125041534971747</v>
      </c>
      <c r="P1995" s="43">
        <f t="shared" si="1760"/>
        <v>1.4640042575454214E-2</v>
      </c>
      <c r="Q1995" s="11">
        <f t="shared" si="1767"/>
        <v>54</v>
      </c>
      <c r="R1995" s="43">
        <f t="shared" si="1768"/>
        <v>0.60226130127389832</v>
      </c>
      <c r="S1995" s="11">
        <f t="shared" si="1769"/>
        <v>66</v>
      </c>
    </row>
    <row r="1996" spans="2:19" x14ac:dyDescent="0.25">
      <c r="B1996" s="16">
        <v>6</v>
      </c>
      <c r="C1996" s="11" t="s">
        <v>18</v>
      </c>
      <c r="D1996" s="10"/>
      <c r="E1996" s="10">
        <f t="shared" si="1761"/>
        <v>0</v>
      </c>
      <c r="F1996" s="3">
        <f t="shared" si="1762"/>
        <v>0.50548950414023874</v>
      </c>
      <c r="G1996" s="8">
        <f>EFA!$AD$2</f>
        <v>1.1479621662027979</v>
      </c>
      <c r="H1996" s="24">
        <f>LGD!$D$9</f>
        <v>0.5</v>
      </c>
      <c r="I1996" s="10">
        <f t="shared" si="1763"/>
        <v>0</v>
      </c>
      <c r="J1996" s="41">
        <f t="shared" si="1764"/>
        <v>0.50450878239263264</v>
      </c>
      <c r="K1996" s="10">
        <f t="shared" si="1765"/>
        <v>0</v>
      </c>
      <c r="M1996" s="11">
        <v>120</v>
      </c>
      <c r="N1996" s="11">
        <v>1</v>
      </c>
      <c r="O1996" s="21">
        <f t="shared" si="1766"/>
        <v>0.125041534971747</v>
      </c>
      <c r="P1996" s="43">
        <f t="shared" si="1760"/>
        <v>1.4640042575454214E-2</v>
      </c>
      <c r="Q1996" s="11">
        <f t="shared" si="1767"/>
        <v>54</v>
      </c>
      <c r="R1996" s="43">
        <f t="shared" si="1768"/>
        <v>0.60226130127389832</v>
      </c>
      <c r="S1996" s="11">
        <f t="shared" si="1769"/>
        <v>66</v>
      </c>
    </row>
    <row r="1997" spans="2:19" x14ac:dyDescent="0.25">
      <c r="B1997" s="16">
        <v>6</v>
      </c>
      <c r="C1997" s="11" t="s">
        <v>19</v>
      </c>
      <c r="D1997" s="10"/>
      <c r="E1997" s="10">
        <f t="shared" si="1761"/>
        <v>0</v>
      </c>
      <c r="F1997" s="3">
        <f t="shared" si="1762"/>
        <v>0.50548950414023874</v>
      </c>
      <c r="G1997" s="8">
        <f>EFA!$AD$2</f>
        <v>1.1479621662027979</v>
      </c>
      <c r="H1997" s="24">
        <f>LGD!$D$10</f>
        <v>0.4</v>
      </c>
      <c r="I1997" s="10">
        <f t="shared" si="1763"/>
        <v>0</v>
      </c>
      <c r="J1997" s="41">
        <f t="shared" si="1764"/>
        <v>0.50450878239263264</v>
      </c>
      <c r="K1997" s="10">
        <f t="shared" si="1765"/>
        <v>0</v>
      </c>
      <c r="M1997" s="11">
        <v>120</v>
      </c>
      <c r="N1997" s="11">
        <v>1</v>
      </c>
      <c r="O1997" s="21">
        <f t="shared" si="1766"/>
        <v>0.125041534971747</v>
      </c>
      <c r="P1997" s="43">
        <f t="shared" si="1760"/>
        <v>1.4640042575454214E-2</v>
      </c>
      <c r="Q1997" s="11">
        <f t="shared" si="1767"/>
        <v>54</v>
      </c>
      <c r="R1997" s="43">
        <f t="shared" si="1768"/>
        <v>0.60226130127389832</v>
      </c>
      <c r="S1997" s="11">
        <f t="shared" si="1769"/>
        <v>66</v>
      </c>
    </row>
    <row r="1998" spans="2:19" x14ac:dyDescent="0.25">
      <c r="B1998" s="16">
        <v>6</v>
      </c>
      <c r="C1998" s="11" t="s">
        <v>20</v>
      </c>
      <c r="D1998" s="10"/>
      <c r="E1998" s="10">
        <f t="shared" si="1761"/>
        <v>0</v>
      </c>
      <c r="F1998" s="3">
        <f t="shared" si="1762"/>
        <v>0.50548950414023874</v>
      </c>
      <c r="G1998" s="8">
        <f>EFA!$AD$2</f>
        <v>1.1479621662027979</v>
      </c>
      <c r="H1998" s="24">
        <f>LGD!$D$11</f>
        <v>0.6</v>
      </c>
      <c r="I1998" s="10">
        <f t="shared" si="1763"/>
        <v>0</v>
      </c>
      <c r="J1998" s="41">
        <f t="shared" si="1764"/>
        <v>0.50450878239263264</v>
      </c>
      <c r="K1998" s="10">
        <f t="shared" si="1765"/>
        <v>0</v>
      </c>
      <c r="M1998" s="11">
        <v>120</v>
      </c>
      <c r="N1998" s="11">
        <v>1</v>
      </c>
      <c r="O1998" s="21">
        <f t="shared" si="1766"/>
        <v>0.125041534971747</v>
      </c>
      <c r="P1998" s="43">
        <f t="shared" si="1760"/>
        <v>1.4640042575454214E-2</v>
      </c>
      <c r="Q1998" s="11">
        <f t="shared" si="1767"/>
        <v>54</v>
      </c>
      <c r="R1998" s="43">
        <f t="shared" si="1768"/>
        <v>0.60226130127389832</v>
      </c>
      <c r="S1998" s="11">
        <f t="shared" si="1769"/>
        <v>66</v>
      </c>
    </row>
    <row r="1999" spans="2:19" x14ac:dyDescent="0.25">
      <c r="B1999" s="16"/>
      <c r="C1999" s="68"/>
      <c r="D1999" s="115"/>
      <c r="E1999" s="115"/>
      <c r="F1999" s="89"/>
      <c r="G1999" s="112"/>
      <c r="H1999" s="116"/>
      <c r="I1999" s="115"/>
      <c r="J1999" s="117"/>
      <c r="K1999" s="115"/>
    </row>
    <row r="2000" spans="2:19" x14ac:dyDescent="0.25">
      <c r="B2000" t="s">
        <v>68</v>
      </c>
      <c r="C2000" s="40" t="s">
        <v>9</v>
      </c>
      <c r="D2000" s="40">
        <v>10</v>
      </c>
      <c r="E2000" s="44" t="s">
        <v>26</v>
      </c>
      <c r="F2000" s="44" t="s">
        <v>39</v>
      </c>
      <c r="G2000" s="44" t="s">
        <v>27</v>
      </c>
      <c r="H2000" s="44" t="s">
        <v>28</v>
      </c>
      <c r="I2000" s="44" t="s">
        <v>29</v>
      </c>
      <c r="J2000" s="44" t="s">
        <v>30</v>
      </c>
      <c r="K2000" s="42" t="s">
        <v>31</v>
      </c>
      <c r="M2000" s="42" t="s">
        <v>32</v>
      </c>
      <c r="N2000" s="42" t="s">
        <v>33</v>
      </c>
      <c r="O2000" s="42" t="s">
        <v>34</v>
      </c>
      <c r="P2000" s="42" t="s">
        <v>35</v>
      </c>
      <c r="Q2000" s="42" t="s">
        <v>36</v>
      </c>
      <c r="R2000" s="42" t="s">
        <v>37</v>
      </c>
      <c r="S2000" s="42" t="s">
        <v>38</v>
      </c>
    </row>
    <row r="2001" spans="2:19" x14ac:dyDescent="0.25">
      <c r="B2001" s="16">
        <v>7</v>
      </c>
      <c r="C2001" s="11" t="s">
        <v>12</v>
      </c>
      <c r="D2001" s="10"/>
      <c r="E2001" s="10">
        <f>D1935*R2001</f>
        <v>0</v>
      </c>
      <c r="F2001" s="3">
        <f>$J$5-$I$5</f>
        <v>4.0244267863253524E-2</v>
      </c>
      <c r="G2001" s="8">
        <f>EFA!$AD$2</f>
        <v>1.1479621662027979</v>
      </c>
      <c r="H2001" s="24">
        <f>LGD!$D$3</f>
        <v>0</v>
      </c>
      <c r="I2001" s="10">
        <f>E2001*F2001*G2001*H2001</f>
        <v>0</v>
      </c>
      <c r="J2001" s="41">
        <f>1/((1+($O$16/12))^(M2001-Q2001))</f>
        <v>0.44549708185590559</v>
      </c>
      <c r="K2001" s="10">
        <f>I2001*J2001</f>
        <v>0</v>
      </c>
      <c r="M2001" s="11">
        <v>120</v>
      </c>
      <c r="N2001" s="11">
        <v>1</v>
      </c>
      <c r="O2001" s="21">
        <f>$O$16</f>
        <v>0.125041534971747</v>
      </c>
      <c r="P2001" s="43">
        <f t="shared" ref="P2001:P2009" si="1770">PMT(O2001/12,M2001,-N2001,0,0)</f>
        <v>1.4640042575454214E-2</v>
      </c>
      <c r="Q2001" s="11">
        <f>M2001-S2001</f>
        <v>42</v>
      </c>
      <c r="R2001" s="43">
        <f>PV(O2001/12,Q2001,-P2001,0,0)</f>
        <v>0.49593146293574775</v>
      </c>
      <c r="S2001" s="11">
        <v>78</v>
      </c>
    </row>
    <row r="2002" spans="2:19" x14ac:dyDescent="0.25">
      <c r="B2002" s="16">
        <v>7</v>
      </c>
      <c r="C2002" s="11" t="s">
        <v>13</v>
      </c>
      <c r="D2002" s="10"/>
      <c r="E2002" s="10">
        <f t="shared" ref="E2002:E2009" si="1771">D1936*R2002</f>
        <v>0</v>
      </c>
      <c r="F2002" s="3">
        <f t="shared" ref="F2002:F2009" si="1772">$J$5-$I$5</f>
        <v>4.0244267863253524E-2</v>
      </c>
      <c r="G2002" s="8">
        <f>EFA!$AD$2</f>
        <v>1.1479621662027979</v>
      </c>
      <c r="H2002" s="24">
        <f>LGD!$D$4</f>
        <v>0.6</v>
      </c>
      <c r="I2002" s="10">
        <f t="shared" ref="I2002:I2009" si="1773">E2002*F2002*G2002*H2002</f>
        <v>0</v>
      </c>
      <c r="J2002" s="41">
        <f t="shared" ref="J2002:J2009" si="1774">1/((1+($O$16/12))^(M2002-Q2002))</f>
        <v>0.44549708185590559</v>
      </c>
      <c r="K2002" s="10">
        <f t="shared" ref="K2002:K2009" si="1775">I2002*J2002</f>
        <v>0</v>
      </c>
      <c r="M2002" s="11">
        <v>120</v>
      </c>
      <c r="N2002" s="11">
        <v>1</v>
      </c>
      <c r="O2002" s="21">
        <f t="shared" ref="O2002:O2009" si="1776">$O$16</f>
        <v>0.125041534971747</v>
      </c>
      <c r="P2002" s="43">
        <f t="shared" si="1770"/>
        <v>1.4640042575454214E-2</v>
      </c>
      <c r="Q2002" s="11">
        <f t="shared" ref="Q2002:Q2009" si="1777">M2002-S2002</f>
        <v>42</v>
      </c>
      <c r="R2002" s="43">
        <f t="shared" ref="R2002:R2009" si="1778">PV(O2002/12,Q2002,-P2002,0,0)</f>
        <v>0.49593146293574775</v>
      </c>
      <c r="S2002" s="11">
        <v>78</v>
      </c>
    </row>
    <row r="2003" spans="2:19" x14ac:dyDescent="0.25">
      <c r="B2003" s="16">
        <v>7</v>
      </c>
      <c r="C2003" s="11" t="s">
        <v>14</v>
      </c>
      <c r="D2003" s="10"/>
      <c r="E2003" s="10">
        <f t="shared" si="1771"/>
        <v>0</v>
      </c>
      <c r="F2003" s="3">
        <f t="shared" si="1772"/>
        <v>4.0244267863253524E-2</v>
      </c>
      <c r="G2003" s="8">
        <f>EFA!$AD$2</f>
        <v>1.1479621662027979</v>
      </c>
      <c r="H2003" s="24">
        <f>LGD!$D$5</f>
        <v>0.10763423667737435</v>
      </c>
      <c r="I2003" s="10">
        <f t="shared" si="1773"/>
        <v>0</v>
      </c>
      <c r="J2003" s="41">
        <f t="shared" si="1774"/>
        <v>0.44549708185590559</v>
      </c>
      <c r="K2003" s="10">
        <f t="shared" si="1775"/>
        <v>0</v>
      </c>
      <c r="M2003" s="11">
        <v>120</v>
      </c>
      <c r="N2003" s="11">
        <v>1</v>
      </c>
      <c r="O2003" s="21">
        <f t="shared" si="1776"/>
        <v>0.125041534971747</v>
      </c>
      <c r="P2003" s="43">
        <f t="shared" si="1770"/>
        <v>1.4640042575454214E-2</v>
      </c>
      <c r="Q2003" s="11">
        <f t="shared" si="1777"/>
        <v>42</v>
      </c>
      <c r="R2003" s="43">
        <f t="shared" si="1778"/>
        <v>0.49593146293574775</v>
      </c>
      <c r="S2003" s="11">
        <v>78</v>
      </c>
    </row>
    <row r="2004" spans="2:19" x14ac:dyDescent="0.25">
      <c r="B2004" s="16">
        <v>7</v>
      </c>
      <c r="C2004" s="11" t="s">
        <v>15</v>
      </c>
      <c r="D2004" s="10"/>
      <c r="E2004" s="10" t="e">
        <f t="shared" si="1771"/>
        <v>#N/A</v>
      </c>
      <c r="F2004" s="3">
        <f t="shared" si="1772"/>
        <v>4.0244267863253524E-2</v>
      </c>
      <c r="G2004" s="8">
        <f>EFA!$AD$2</f>
        <v>1.1479621662027979</v>
      </c>
      <c r="H2004" s="24">
        <f>LGD!$D$6</f>
        <v>0.31756987991080204</v>
      </c>
      <c r="I2004" s="10" t="e">
        <f t="shared" si="1773"/>
        <v>#N/A</v>
      </c>
      <c r="J2004" s="41">
        <f t="shared" si="1774"/>
        <v>0.44549708185590559</v>
      </c>
      <c r="K2004" s="10" t="e">
        <f t="shared" si="1775"/>
        <v>#N/A</v>
      </c>
      <c r="M2004" s="11">
        <v>120</v>
      </c>
      <c r="N2004" s="11">
        <v>1</v>
      </c>
      <c r="O2004" s="21">
        <f t="shared" si="1776"/>
        <v>0.125041534971747</v>
      </c>
      <c r="P2004" s="43">
        <f t="shared" si="1770"/>
        <v>1.4640042575454214E-2</v>
      </c>
      <c r="Q2004" s="11">
        <f t="shared" si="1777"/>
        <v>42</v>
      </c>
      <c r="R2004" s="43">
        <f t="shared" si="1778"/>
        <v>0.49593146293574775</v>
      </c>
      <c r="S2004" s="11">
        <v>78</v>
      </c>
    </row>
    <row r="2005" spans="2:19" x14ac:dyDescent="0.25">
      <c r="B2005" s="16">
        <v>7</v>
      </c>
      <c r="C2005" s="11" t="s">
        <v>16</v>
      </c>
      <c r="D2005" s="10"/>
      <c r="E2005" s="10">
        <f t="shared" si="1771"/>
        <v>0</v>
      </c>
      <c r="F2005" s="3">
        <f t="shared" si="1772"/>
        <v>4.0244267863253524E-2</v>
      </c>
      <c r="G2005" s="8">
        <f>EFA!$AD$2</f>
        <v>1.1479621662027979</v>
      </c>
      <c r="H2005" s="24">
        <f>LGD!$D$7</f>
        <v>0.35327139683478781</v>
      </c>
      <c r="I2005" s="10">
        <f t="shared" si="1773"/>
        <v>0</v>
      </c>
      <c r="J2005" s="41">
        <f t="shared" si="1774"/>
        <v>0.44549708185590559</v>
      </c>
      <c r="K2005" s="10">
        <f t="shared" si="1775"/>
        <v>0</v>
      </c>
      <c r="M2005" s="11">
        <v>120</v>
      </c>
      <c r="N2005" s="11">
        <v>1</v>
      </c>
      <c r="O2005" s="21">
        <f t="shared" si="1776"/>
        <v>0.125041534971747</v>
      </c>
      <c r="P2005" s="43">
        <f t="shared" si="1770"/>
        <v>1.4640042575454214E-2</v>
      </c>
      <c r="Q2005" s="11">
        <f t="shared" si="1777"/>
        <v>42</v>
      </c>
      <c r="R2005" s="43">
        <f t="shared" si="1778"/>
        <v>0.49593146293574775</v>
      </c>
      <c r="S2005" s="11">
        <v>78</v>
      </c>
    </row>
    <row r="2006" spans="2:19" x14ac:dyDescent="0.25">
      <c r="B2006" s="16">
        <v>7</v>
      </c>
      <c r="C2006" s="11" t="s">
        <v>17</v>
      </c>
      <c r="D2006" s="10"/>
      <c r="E2006" s="10">
        <f t="shared" si="1771"/>
        <v>0</v>
      </c>
      <c r="F2006" s="3">
        <f t="shared" si="1772"/>
        <v>4.0244267863253524E-2</v>
      </c>
      <c r="G2006" s="8">
        <f>EFA!$AD$2</f>
        <v>1.1479621662027979</v>
      </c>
      <c r="H2006" s="24">
        <f>LGD!$D$8</f>
        <v>4.6364209605119888E-2</v>
      </c>
      <c r="I2006" s="10">
        <f t="shared" si="1773"/>
        <v>0</v>
      </c>
      <c r="J2006" s="41">
        <f t="shared" si="1774"/>
        <v>0.44549708185590559</v>
      </c>
      <c r="K2006" s="10">
        <f t="shared" si="1775"/>
        <v>0</v>
      </c>
      <c r="M2006" s="11">
        <v>120</v>
      </c>
      <c r="N2006" s="11">
        <v>1</v>
      </c>
      <c r="O2006" s="21">
        <f t="shared" si="1776"/>
        <v>0.125041534971747</v>
      </c>
      <c r="P2006" s="43">
        <f t="shared" si="1770"/>
        <v>1.4640042575454214E-2</v>
      </c>
      <c r="Q2006" s="11">
        <f t="shared" si="1777"/>
        <v>42</v>
      </c>
      <c r="R2006" s="43">
        <f t="shared" si="1778"/>
        <v>0.49593146293574775</v>
      </c>
      <c r="S2006" s="11">
        <v>78</v>
      </c>
    </row>
    <row r="2007" spans="2:19" x14ac:dyDescent="0.25">
      <c r="B2007" s="16">
        <v>7</v>
      </c>
      <c r="C2007" s="11" t="s">
        <v>18</v>
      </c>
      <c r="D2007" s="10"/>
      <c r="E2007" s="10">
        <f t="shared" si="1771"/>
        <v>0</v>
      </c>
      <c r="F2007" s="3">
        <f t="shared" si="1772"/>
        <v>4.0244267863253524E-2</v>
      </c>
      <c r="G2007" s="8">
        <f>EFA!$AD$2</f>
        <v>1.1479621662027979</v>
      </c>
      <c r="H2007" s="24">
        <f>LGD!$D$9</f>
        <v>0.5</v>
      </c>
      <c r="I2007" s="10">
        <f t="shared" si="1773"/>
        <v>0</v>
      </c>
      <c r="J2007" s="41">
        <f t="shared" si="1774"/>
        <v>0.44549708185590559</v>
      </c>
      <c r="K2007" s="10">
        <f t="shared" si="1775"/>
        <v>0</v>
      </c>
      <c r="M2007" s="11">
        <v>120</v>
      </c>
      <c r="N2007" s="11">
        <v>1</v>
      </c>
      <c r="O2007" s="21">
        <f t="shared" si="1776"/>
        <v>0.125041534971747</v>
      </c>
      <c r="P2007" s="43">
        <f t="shared" si="1770"/>
        <v>1.4640042575454214E-2</v>
      </c>
      <c r="Q2007" s="11">
        <f t="shared" si="1777"/>
        <v>42</v>
      </c>
      <c r="R2007" s="43">
        <f t="shared" si="1778"/>
        <v>0.49593146293574775</v>
      </c>
      <c r="S2007" s="11">
        <v>78</v>
      </c>
    </row>
    <row r="2008" spans="2:19" x14ac:dyDescent="0.25">
      <c r="B2008" s="16">
        <v>7</v>
      </c>
      <c r="C2008" s="11" t="s">
        <v>19</v>
      </c>
      <c r="D2008" s="10"/>
      <c r="E2008" s="10">
        <f t="shared" si="1771"/>
        <v>0</v>
      </c>
      <c r="F2008" s="3">
        <f t="shared" si="1772"/>
        <v>4.0244267863253524E-2</v>
      </c>
      <c r="G2008" s="8">
        <f>EFA!$AD$2</f>
        <v>1.1479621662027979</v>
      </c>
      <c r="H2008" s="24">
        <f>LGD!$D$10</f>
        <v>0.4</v>
      </c>
      <c r="I2008" s="10">
        <f t="shared" si="1773"/>
        <v>0</v>
      </c>
      <c r="J2008" s="41">
        <f t="shared" si="1774"/>
        <v>0.44549708185590559</v>
      </c>
      <c r="K2008" s="10">
        <f t="shared" si="1775"/>
        <v>0</v>
      </c>
      <c r="M2008" s="11">
        <v>120</v>
      </c>
      <c r="N2008" s="11">
        <v>1</v>
      </c>
      <c r="O2008" s="21">
        <f t="shared" si="1776"/>
        <v>0.125041534971747</v>
      </c>
      <c r="P2008" s="43">
        <f t="shared" si="1770"/>
        <v>1.4640042575454214E-2</v>
      </c>
      <c r="Q2008" s="11">
        <f t="shared" si="1777"/>
        <v>42</v>
      </c>
      <c r="R2008" s="43">
        <f t="shared" si="1778"/>
        <v>0.49593146293574775</v>
      </c>
      <c r="S2008" s="11">
        <v>78</v>
      </c>
    </row>
    <row r="2009" spans="2:19" x14ac:dyDescent="0.25">
      <c r="B2009" s="16">
        <v>7</v>
      </c>
      <c r="C2009" s="11" t="s">
        <v>20</v>
      </c>
      <c r="D2009" s="10"/>
      <c r="E2009" s="10">
        <f t="shared" si="1771"/>
        <v>0</v>
      </c>
      <c r="F2009" s="3">
        <f t="shared" si="1772"/>
        <v>4.0244267863253524E-2</v>
      </c>
      <c r="G2009" s="8">
        <f>EFA!$AD$2</f>
        <v>1.1479621662027979</v>
      </c>
      <c r="H2009" s="24">
        <f>LGD!$D$11</f>
        <v>0.6</v>
      </c>
      <c r="I2009" s="10">
        <f t="shared" si="1773"/>
        <v>0</v>
      </c>
      <c r="J2009" s="41">
        <f t="shared" si="1774"/>
        <v>0.44549708185590559</v>
      </c>
      <c r="K2009" s="10">
        <f t="shared" si="1775"/>
        <v>0</v>
      </c>
      <c r="M2009" s="11">
        <v>120</v>
      </c>
      <c r="N2009" s="11">
        <v>1</v>
      </c>
      <c r="O2009" s="21">
        <f t="shared" si="1776"/>
        <v>0.125041534971747</v>
      </c>
      <c r="P2009" s="43">
        <f t="shared" si="1770"/>
        <v>1.4640042575454214E-2</v>
      </c>
      <c r="Q2009" s="11">
        <f t="shared" si="1777"/>
        <v>42</v>
      </c>
      <c r="R2009" s="43">
        <f t="shared" si="1778"/>
        <v>0.49593146293574775</v>
      </c>
      <c r="S2009" s="11">
        <v>78</v>
      </c>
    </row>
    <row r="2010" spans="2:19" x14ac:dyDescent="0.25">
      <c r="B2010" s="16"/>
      <c r="C2010" s="68"/>
      <c r="D2010" s="115"/>
      <c r="E2010" s="115"/>
      <c r="F2010" s="89"/>
      <c r="G2010" s="112"/>
      <c r="H2010" s="116"/>
      <c r="I2010" s="115"/>
      <c r="J2010" s="117"/>
      <c r="K2010" s="115"/>
    </row>
    <row r="2011" spans="2:19" x14ac:dyDescent="0.25">
      <c r="B2011" t="s">
        <v>68</v>
      </c>
      <c r="C2011" s="40" t="s">
        <v>9</v>
      </c>
      <c r="D2011" s="40">
        <v>10</v>
      </c>
      <c r="E2011" s="44" t="s">
        <v>26</v>
      </c>
      <c r="F2011" s="44" t="s">
        <v>39</v>
      </c>
      <c r="G2011" s="44" t="s">
        <v>27</v>
      </c>
      <c r="H2011" s="44" t="s">
        <v>28</v>
      </c>
      <c r="I2011" s="44" t="s">
        <v>29</v>
      </c>
      <c r="J2011" s="44" t="s">
        <v>30</v>
      </c>
      <c r="K2011" s="42" t="s">
        <v>31</v>
      </c>
      <c r="M2011" s="42" t="s">
        <v>32</v>
      </c>
      <c r="N2011" s="42" t="s">
        <v>33</v>
      </c>
      <c r="O2011" s="42" t="s">
        <v>34</v>
      </c>
      <c r="P2011" s="42" t="s">
        <v>35</v>
      </c>
      <c r="Q2011" s="42" t="s">
        <v>36</v>
      </c>
      <c r="R2011" s="42" t="s">
        <v>37</v>
      </c>
      <c r="S2011" s="42" t="s">
        <v>38</v>
      </c>
    </row>
    <row r="2012" spans="2:19" x14ac:dyDescent="0.25">
      <c r="B2012" s="16">
        <v>8</v>
      </c>
      <c r="C2012" s="11" t="s">
        <v>12</v>
      </c>
      <c r="D2012" s="10"/>
      <c r="E2012" s="10">
        <f>D1935*R2012</f>
        <v>0</v>
      </c>
      <c r="F2012" s="3">
        <f>$K$5-$J$5</f>
        <v>2.9244167980631008E-2</v>
      </c>
      <c r="G2012" s="8">
        <f>EFA!$AD$2</f>
        <v>1.1479621662027979</v>
      </c>
      <c r="H2012" s="24">
        <f>LGD!$D$3</f>
        <v>0</v>
      </c>
      <c r="I2012" s="10">
        <f>E2012*F2012*G2012*H2012</f>
        <v>0</v>
      </c>
      <c r="J2012" s="41">
        <f>1/((1+($O$16/12))^(M2012-Q2012))</f>
        <v>0.39338789901911059</v>
      </c>
      <c r="K2012" s="10">
        <f>I2012*J2012</f>
        <v>0</v>
      </c>
      <c r="M2012" s="11">
        <v>120</v>
      </c>
      <c r="N2012" s="11">
        <v>1</v>
      </c>
      <c r="O2012" s="21">
        <f>$O$16</f>
        <v>0.125041534971747</v>
      </c>
      <c r="P2012" s="43">
        <f t="shared" ref="P2012:P2020" si="1779">PMT(O2012/12,M2012,-N2012,0,0)</f>
        <v>1.4640042575454214E-2</v>
      </c>
      <c r="Q2012" s="11">
        <f>M2012-S2012</f>
        <v>30</v>
      </c>
      <c r="R2012" s="43">
        <f>PV(O2012/12,Q2012,-P2012,0,0)</f>
        <v>0.37551689804453026</v>
      </c>
      <c r="S2012" s="11">
        <v>90</v>
      </c>
    </row>
    <row r="2013" spans="2:19" x14ac:dyDescent="0.25">
      <c r="B2013" s="16">
        <v>8</v>
      </c>
      <c r="C2013" s="11" t="s">
        <v>13</v>
      </c>
      <c r="D2013" s="10"/>
      <c r="E2013" s="10">
        <f t="shared" ref="E2013:E2020" si="1780">D1936*R2013</f>
        <v>0</v>
      </c>
      <c r="F2013" s="3">
        <f t="shared" ref="F2013:F2020" si="1781">$K$5-$J$5</f>
        <v>2.9244167980631008E-2</v>
      </c>
      <c r="G2013" s="8">
        <f>EFA!$AD$2</f>
        <v>1.1479621662027979</v>
      </c>
      <c r="H2013" s="24">
        <f>LGD!$D$4</f>
        <v>0.6</v>
      </c>
      <c r="I2013" s="10">
        <f t="shared" ref="I2013:I2020" si="1782">E2013*F2013*G2013*H2013</f>
        <v>0</v>
      </c>
      <c r="J2013" s="41">
        <f t="shared" ref="J2013:J2020" si="1783">1/((1+($O$16/12))^(M2013-Q2013))</f>
        <v>0.39338789901911059</v>
      </c>
      <c r="K2013" s="10">
        <f t="shared" ref="K2013:K2020" si="1784">I2013*J2013</f>
        <v>0</v>
      </c>
      <c r="M2013" s="11">
        <v>120</v>
      </c>
      <c r="N2013" s="11">
        <v>1</v>
      </c>
      <c r="O2013" s="21">
        <f t="shared" ref="O2013:O2020" si="1785">$O$16</f>
        <v>0.125041534971747</v>
      </c>
      <c r="P2013" s="43">
        <f t="shared" si="1779"/>
        <v>1.4640042575454214E-2</v>
      </c>
      <c r="Q2013" s="11">
        <f t="shared" ref="Q2013:Q2020" si="1786">M2013-S2013</f>
        <v>30</v>
      </c>
      <c r="R2013" s="43">
        <f t="shared" ref="R2013:R2020" si="1787">PV(O2013/12,Q2013,-P2013,0,0)</f>
        <v>0.37551689804453026</v>
      </c>
      <c r="S2013" s="11">
        <v>90</v>
      </c>
    </row>
    <row r="2014" spans="2:19" x14ac:dyDescent="0.25">
      <c r="B2014" s="16">
        <v>8</v>
      </c>
      <c r="C2014" s="11" t="s">
        <v>14</v>
      </c>
      <c r="D2014" s="10"/>
      <c r="E2014" s="10">
        <f t="shared" si="1780"/>
        <v>0</v>
      </c>
      <c r="F2014" s="3">
        <f t="shared" si="1781"/>
        <v>2.9244167980631008E-2</v>
      </c>
      <c r="G2014" s="8">
        <f>EFA!$AD$2</f>
        <v>1.1479621662027979</v>
      </c>
      <c r="H2014" s="24">
        <f>LGD!$D$5</f>
        <v>0.10763423667737435</v>
      </c>
      <c r="I2014" s="10">
        <f t="shared" si="1782"/>
        <v>0</v>
      </c>
      <c r="J2014" s="41">
        <f t="shared" si="1783"/>
        <v>0.39338789901911059</v>
      </c>
      <c r="K2014" s="10">
        <f t="shared" si="1784"/>
        <v>0</v>
      </c>
      <c r="M2014" s="11">
        <v>120</v>
      </c>
      <c r="N2014" s="11">
        <v>1</v>
      </c>
      <c r="O2014" s="21">
        <f t="shared" si="1785"/>
        <v>0.125041534971747</v>
      </c>
      <c r="P2014" s="43">
        <f t="shared" si="1779"/>
        <v>1.4640042575454214E-2</v>
      </c>
      <c r="Q2014" s="11">
        <f t="shared" si="1786"/>
        <v>30</v>
      </c>
      <c r="R2014" s="43">
        <f t="shared" si="1787"/>
        <v>0.37551689804453026</v>
      </c>
      <c r="S2014" s="11">
        <v>90</v>
      </c>
    </row>
    <row r="2015" spans="2:19" x14ac:dyDescent="0.25">
      <c r="B2015" s="16">
        <v>8</v>
      </c>
      <c r="C2015" s="11" t="s">
        <v>15</v>
      </c>
      <c r="D2015" s="10"/>
      <c r="E2015" s="10" t="e">
        <f t="shared" si="1780"/>
        <v>#N/A</v>
      </c>
      <c r="F2015" s="3">
        <f t="shared" si="1781"/>
        <v>2.9244167980631008E-2</v>
      </c>
      <c r="G2015" s="8">
        <f>EFA!$AD$2</f>
        <v>1.1479621662027979</v>
      </c>
      <c r="H2015" s="24">
        <f>LGD!$D$6</f>
        <v>0.31756987991080204</v>
      </c>
      <c r="I2015" s="10" t="e">
        <f t="shared" si="1782"/>
        <v>#N/A</v>
      </c>
      <c r="J2015" s="41">
        <f t="shared" si="1783"/>
        <v>0.39338789901911059</v>
      </c>
      <c r="K2015" s="10" t="e">
        <f t="shared" si="1784"/>
        <v>#N/A</v>
      </c>
      <c r="M2015" s="11">
        <v>120</v>
      </c>
      <c r="N2015" s="11">
        <v>1</v>
      </c>
      <c r="O2015" s="21">
        <f t="shared" si="1785"/>
        <v>0.125041534971747</v>
      </c>
      <c r="P2015" s="43">
        <f t="shared" si="1779"/>
        <v>1.4640042575454214E-2</v>
      </c>
      <c r="Q2015" s="11">
        <f t="shared" si="1786"/>
        <v>30</v>
      </c>
      <c r="R2015" s="43">
        <f t="shared" si="1787"/>
        <v>0.37551689804453026</v>
      </c>
      <c r="S2015" s="11">
        <v>90</v>
      </c>
    </row>
    <row r="2016" spans="2:19" x14ac:dyDescent="0.25">
      <c r="B2016" s="16">
        <v>8</v>
      </c>
      <c r="C2016" s="11" t="s">
        <v>16</v>
      </c>
      <c r="D2016" s="10"/>
      <c r="E2016" s="10">
        <f t="shared" si="1780"/>
        <v>0</v>
      </c>
      <c r="F2016" s="3">
        <f t="shared" si="1781"/>
        <v>2.9244167980631008E-2</v>
      </c>
      <c r="G2016" s="8">
        <f>EFA!$AD$2</f>
        <v>1.1479621662027979</v>
      </c>
      <c r="H2016" s="24">
        <f>LGD!$D$7</f>
        <v>0.35327139683478781</v>
      </c>
      <c r="I2016" s="10">
        <f t="shared" si="1782"/>
        <v>0</v>
      </c>
      <c r="J2016" s="41">
        <f t="shared" si="1783"/>
        <v>0.39338789901911059</v>
      </c>
      <c r="K2016" s="10">
        <f t="shared" si="1784"/>
        <v>0</v>
      </c>
      <c r="M2016" s="11">
        <v>120</v>
      </c>
      <c r="N2016" s="11">
        <v>1</v>
      </c>
      <c r="O2016" s="21">
        <f t="shared" si="1785"/>
        <v>0.125041534971747</v>
      </c>
      <c r="P2016" s="43">
        <f t="shared" si="1779"/>
        <v>1.4640042575454214E-2</v>
      </c>
      <c r="Q2016" s="11">
        <f t="shared" si="1786"/>
        <v>30</v>
      </c>
      <c r="R2016" s="43">
        <f t="shared" si="1787"/>
        <v>0.37551689804453026</v>
      </c>
      <c r="S2016" s="11">
        <v>90</v>
      </c>
    </row>
    <row r="2017" spans="2:19" x14ac:dyDescent="0.25">
      <c r="B2017" s="16">
        <v>8</v>
      </c>
      <c r="C2017" s="11" t="s">
        <v>17</v>
      </c>
      <c r="D2017" s="10"/>
      <c r="E2017" s="10">
        <f t="shared" si="1780"/>
        <v>0</v>
      </c>
      <c r="F2017" s="3">
        <f t="shared" si="1781"/>
        <v>2.9244167980631008E-2</v>
      </c>
      <c r="G2017" s="8">
        <f>EFA!$AD$2</f>
        <v>1.1479621662027979</v>
      </c>
      <c r="H2017" s="24">
        <f>LGD!$D$8</f>
        <v>4.6364209605119888E-2</v>
      </c>
      <c r="I2017" s="10">
        <f t="shared" si="1782"/>
        <v>0</v>
      </c>
      <c r="J2017" s="41">
        <f t="shared" si="1783"/>
        <v>0.39338789901911059</v>
      </c>
      <c r="K2017" s="10">
        <f t="shared" si="1784"/>
        <v>0</v>
      </c>
      <c r="M2017" s="11">
        <v>120</v>
      </c>
      <c r="N2017" s="11">
        <v>1</v>
      </c>
      <c r="O2017" s="21">
        <f t="shared" si="1785"/>
        <v>0.125041534971747</v>
      </c>
      <c r="P2017" s="43">
        <f t="shared" si="1779"/>
        <v>1.4640042575454214E-2</v>
      </c>
      <c r="Q2017" s="11">
        <f t="shared" si="1786"/>
        <v>30</v>
      </c>
      <c r="R2017" s="43">
        <f t="shared" si="1787"/>
        <v>0.37551689804453026</v>
      </c>
      <c r="S2017" s="11">
        <v>90</v>
      </c>
    </row>
    <row r="2018" spans="2:19" x14ac:dyDescent="0.25">
      <c r="B2018" s="16">
        <v>8</v>
      </c>
      <c r="C2018" s="11" t="s">
        <v>18</v>
      </c>
      <c r="D2018" s="10"/>
      <c r="E2018" s="10">
        <f t="shared" si="1780"/>
        <v>0</v>
      </c>
      <c r="F2018" s="3">
        <f t="shared" si="1781"/>
        <v>2.9244167980631008E-2</v>
      </c>
      <c r="G2018" s="8">
        <f>EFA!$AD$2</f>
        <v>1.1479621662027979</v>
      </c>
      <c r="H2018" s="24">
        <f>LGD!$D$9</f>
        <v>0.5</v>
      </c>
      <c r="I2018" s="10">
        <f t="shared" si="1782"/>
        <v>0</v>
      </c>
      <c r="J2018" s="41">
        <f t="shared" si="1783"/>
        <v>0.39338789901911059</v>
      </c>
      <c r="K2018" s="10">
        <f t="shared" si="1784"/>
        <v>0</v>
      </c>
      <c r="M2018" s="11">
        <v>120</v>
      </c>
      <c r="N2018" s="11">
        <v>1</v>
      </c>
      <c r="O2018" s="21">
        <f t="shared" si="1785"/>
        <v>0.125041534971747</v>
      </c>
      <c r="P2018" s="43">
        <f t="shared" si="1779"/>
        <v>1.4640042575454214E-2</v>
      </c>
      <c r="Q2018" s="11">
        <f t="shared" si="1786"/>
        <v>30</v>
      </c>
      <c r="R2018" s="43">
        <f t="shared" si="1787"/>
        <v>0.37551689804453026</v>
      </c>
      <c r="S2018" s="11">
        <v>90</v>
      </c>
    </row>
    <row r="2019" spans="2:19" x14ac:dyDescent="0.25">
      <c r="B2019" s="16">
        <v>8</v>
      </c>
      <c r="C2019" s="11" t="s">
        <v>19</v>
      </c>
      <c r="D2019" s="10"/>
      <c r="E2019" s="10">
        <f t="shared" si="1780"/>
        <v>0</v>
      </c>
      <c r="F2019" s="3">
        <f t="shared" si="1781"/>
        <v>2.9244167980631008E-2</v>
      </c>
      <c r="G2019" s="8">
        <f>EFA!$AD$2</f>
        <v>1.1479621662027979</v>
      </c>
      <c r="H2019" s="24">
        <f>LGD!$D$10</f>
        <v>0.4</v>
      </c>
      <c r="I2019" s="10">
        <f t="shared" si="1782"/>
        <v>0</v>
      </c>
      <c r="J2019" s="41">
        <f t="shared" si="1783"/>
        <v>0.39338789901911059</v>
      </c>
      <c r="K2019" s="10">
        <f t="shared" si="1784"/>
        <v>0</v>
      </c>
      <c r="M2019" s="11">
        <v>120</v>
      </c>
      <c r="N2019" s="11">
        <v>1</v>
      </c>
      <c r="O2019" s="21">
        <f t="shared" si="1785"/>
        <v>0.125041534971747</v>
      </c>
      <c r="P2019" s="43">
        <f t="shared" si="1779"/>
        <v>1.4640042575454214E-2</v>
      </c>
      <c r="Q2019" s="11">
        <f t="shared" si="1786"/>
        <v>30</v>
      </c>
      <c r="R2019" s="43">
        <f t="shared" si="1787"/>
        <v>0.37551689804453026</v>
      </c>
      <c r="S2019" s="11">
        <v>90</v>
      </c>
    </row>
    <row r="2020" spans="2:19" x14ac:dyDescent="0.25">
      <c r="B2020" s="16">
        <v>8</v>
      </c>
      <c r="C2020" s="11" t="s">
        <v>20</v>
      </c>
      <c r="D2020" s="10"/>
      <c r="E2020" s="10">
        <f t="shared" si="1780"/>
        <v>0</v>
      </c>
      <c r="F2020" s="3">
        <f t="shared" si="1781"/>
        <v>2.9244167980631008E-2</v>
      </c>
      <c r="G2020" s="8">
        <f>EFA!$AD$2</f>
        <v>1.1479621662027979</v>
      </c>
      <c r="H2020" s="24">
        <f>LGD!$D$11</f>
        <v>0.6</v>
      </c>
      <c r="I2020" s="10">
        <f t="shared" si="1782"/>
        <v>0</v>
      </c>
      <c r="J2020" s="41">
        <f t="shared" si="1783"/>
        <v>0.39338789901911059</v>
      </c>
      <c r="K2020" s="10">
        <f t="shared" si="1784"/>
        <v>0</v>
      </c>
      <c r="M2020" s="11">
        <v>120</v>
      </c>
      <c r="N2020" s="11">
        <v>1</v>
      </c>
      <c r="O2020" s="21">
        <f t="shared" si="1785"/>
        <v>0.125041534971747</v>
      </c>
      <c r="P2020" s="43">
        <f t="shared" si="1779"/>
        <v>1.4640042575454214E-2</v>
      </c>
      <c r="Q2020" s="11">
        <f t="shared" si="1786"/>
        <v>30</v>
      </c>
      <c r="R2020" s="43">
        <f t="shared" si="1787"/>
        <v>0.37551689804453026</v>
      </c>
      <c r="S2020" s="11">
        <v>90</v>
      </c>
    </row>
    <row r="2021" spans="2:19" x14ac:dyDescent="0.25">
      <c r="B2021" s="16"/>
      <c r="C2021" s="68"/>
      <c r="D2021" s="115"/>
      <c r="E2021" s="115"/>
      <c r="F2021" s="89"/>
      <c r="G2021" s="112"/>
      <c r="H2021" s="116"/>
      <c r="I2021" s="115"/>
      <c r="J2021" s="117"/>
      <c r="K2021" s="115"/>
    </row>
    <row r="2022" spans="2:19" x14ac:dyDescent="0.25">
      <c r="B2022" t="s">
        <v>68</v>
      </c>
      <c r="C2022" s="40" t="s">
        <v>9</v>
      </c>
      <c r="D2022" s="40">
        <v>10</v>
      </c>
      <c r="E2022" s="44" t="s">
        <v>26</v>
      </c>
      <c r="F2022" s="44" t="s">
        <v>39</v>
      </c>
      <c r="G2022" s="44" t="s">
        <v>27</v>
      </c>
      <c r="H2022" s="44" t="s">
        <v>28</v>
      </c>
      <c r="I2022" s="44" t="s">
        <v>29</v>
      </c>
      <c r="J2022" s="44" t="s">
        <v>30</v>
      </c>
      <c r="K2022" s="42" t="s">
        <v>31</v>
      </c>
      <c r="M2022" s="42" t="s">
        <v>32</v>
      </c>
      <c r="N2022" s="42" t="s">
        <v>33</v>
      </c>
      <c r="O2022" s="42" t="s">
        <v>34</v>
      </c>
      <c r="P2022" s="42" t="s">
        <v>35</v>
      </c>
      <c r="Q2022" s="42" t="s">
        <v>36</v>
      </c>
      <c r="R2022" s="42" t="s">
        <v>37</v>
      </c>
      <c r="S2022" s="42" t="s">
        <v>38</v>
      </c>
    </row>
    <row r="2023" spans="2:19" x14ac:dyDescent="0.25">
      <c r="B2023" s="16">
        <v>9</v>
      </c>
      <c r="C2023" s="11" t="s">
        <v>12</v>
      </c>
      <c r="D2023" s="10"/>
      <c r="E2023" s="10">
        <f>D1935*R2023</f>
        <v>0</v>
      </c>
      <c r="F2023" s="3">
        <f>$L$5-$K$5</f>
        <v>2.1250762065925133E-2</v>
      </c>
      <c r="G2023" s="8">
        <f>EFA!$AD$2</f>
        <v>1.1479621662027979</v>
      </c>
      <c r="H2023" s="24">
        <f>LGD!$D$3</f>
        <v>0</v>
      </c>
      <c r="I2023" s="10">
        <f>E2023*F2023*G2023*H2023</f>
        <v>0</v>
      </c>
      <c r="J2023" s="41">
        <f>1/((1+($O$16/12))^(M2023-Q2023))</f>
        <v>0.34737385585103475</v>
      </c>
      <c r="K2023" s="10">
        <f>I2023*J2023</f>
        <v>0</v>
      </c>
      <c r="M2023" s="11">
        <v>120</v>
      </c>
      <c r="N2023" s="11">
        <v>1</v>
      </c>
      <c r="O2023" s="21">
        <f>$O$16</f>
        <v>0.125041534971747</v>
      </c>
      <c r="P2023" s="43">
        <f t="shared" ref="P2023:P2031" si="1788">PMT(O2023/12,M2023,-N2023,0,0)</f>
        <v>1.4640042575454214E-2</v>
      </c>
      <c r="Q2023" s="11">
        <f>M2023-S2023</f>
        <v>18</v>
      </c>
      <c r="R2023" s="43">
        <f>PV(O2023/12,Q2023,-P2023,0,0)</f>
        <v>0.23915190713925621</v>
      </c>
      <c r="S2023" s="11">
        <v>102</v>
      </c>
    </row>
    <row r="2024" spans="2:19" x14ac:dyDescent="0.25">
      <c r="B2024" s="16">
        <v>9</v>
      </c>
      <c r="C2024" s="11" t="s">
        <v>13</v>
      </c>
      <c r="D2024" s="10"/>
      <c r="E2024" s="10">
        <f t="shared" ref="E2024:E2031" si="1789">D1936*R2024</f>
        <v>0</v>
      </c>
      <c r="F2024" s="3">
        <f t="shared" ref="F2024:F2031" si="1790">$L$5-$K$5</f>
        <v>2.1250762065925133E-2</v>
      </c>
      <c r="G2024" s="8">
        <f>EFA!$AD$2</f>
        <v>1.1479621662027979</v>
      </c>
      <c r="H2024" s="24">
        <f>LGD!$D$4</f>
        <v>0.6</v>
      </c>
      <c r="I2024" s="10">
        <f t="shared" ref="I2024:I2031" si="1791">E2024*F2024*G2024*H2024</f>
        <v>0</v>
      </c>
      <c r="J2024" s="41">
        <f t="shared" ref="J2024:J2031" si="1792">1/((1+($O$16/12))^(M2024-Q2024))</f>
        <v>0.34737385585103475</v>
      </c>
      <c r="K2024" s="10">
        <f t="shared" ref="K2024:K2031" si="1793">I2024*J2024</f>
        <v>0</v>
      </c>
      <c r="M2024" s="11">
        <v>120</v>
      </c>
      <c r="N2024" s="11">
        <v>1</v>
      </c>
      <c r="O2024" s="21">
        <f t="shared" ref="O2024:O2031" si="1794">$O$16</f>
        <v>0.125041534971747</v>
      </c>
      <c r="P2024" s="43">
        <f t="shared" si="1788"/>
        <v>1.4640042575454214E-2</v>
      </c>
      <c r="Q2024" s="11">
        <f t="shared" ref="Q2024:Q2031" si="1795">M2024-S2024</f>
        <v>18</v>
      </c>
      <c r="R2024" s="43">
        <f t="shared" ref="R2024:R2031" si="1796">PV(O2024/12,Q2024,-P2024,0,0)</f>
        <v>0.23915190713925621</v>
      </c>
      <c r="S2024" s="11">
        <v>102</v>
      </c>
    </row>
    <row r="2025" spans="2:19" x14ac:dyDescent="0.25">
      <c r="B2025" s="16">
        <v>9</v>
      </c>
      <c r="C2025" s="11" t="s">
        <v>14</v>
      </c>
      <c r="D2025" s="10"/>
      <c r="E2025" s="10">
        <f t="shared" si="1789"/>
        <v>0</v>
      </c>
      <c r="F2025" s="3">
        <f t="shared" si="1790"/>
        <v>2.1250762065925133E-2</v>
      </c>
      <c r="G2025" s="8">
        <f>EFA!$AD$2</f>
        <v>1.1479621662027979</v>
      </c>
      <c r="H2025" s="24">
        <f>LGD!$D$5</f>
        <v>0.10763423667737435</v>
      </c>
      <c r="I2025" s="10">
        <f t="shared" si="1791"/>
        <v>0</v>
      </c>
      <c r="J2025" s="41">
        <f t="shared" si="1792"/>
        <v>0.34737385585103475</v>
      </c>
      <c r="K2025" s="10">
        <f t="shared" si="1793"/>
        <v>0</v>
      </c>
      <c r="M2025" s="11">
        <v>120</v>
      </c>
      <c r="N2025" s="11">
        <v>1</v>
      </c>
      <c r="O2025" s="21">
        <f t="shared" si="1794"/>
        <v>0.125041534971747</v>
      </c>
      <c r="P2025" s="43">
        <f t="shared" si="1788"/>
        <v>1.4640042575454214E-2</v>
      </c>
      <c r="Q2025" s="11">
        <f t="shared" si="1795"/>
        <v>18</v>
      </c>
      <c r="R2025" s="43">
        <f t="shared" si="1796"/>
        <v>0.23915190713925621</v>
      </c>
      <c r="S2025" s="11">
        <v>102</v>
      </c>
    </row>
    <row r="2026" spans="2:19" x14ac:dyDescent="0.25">
      <c r="B2026" s="16">
        <v>9</v>
      </c>
      <c r="C2026" s="11" t="s">
        <v>15</v>
      </c>
      <c r="D2026" s="10"/>
      <c r="E2026" s="10" t="e">
        <f t="shared" si="1789"/>
        <v>#N/A</v>
      </c>
      <c r="F2026" s="3">
        <f t="shared" si="1790"/>
        <v>2.1250762065925133E-2</v>
      </c>
      <c r="G2026" s="8">
        <f>EFA!$AD$2</f>
        <v>1.1479621662027979</v>
      </c>
      <c r="H2026" s="24">
        <f>LGD!$D$6</f>
        <v>0.31756987991080204</v>
      </c>
      <c r="I2026" s="10" t="e">
        <f t="shared" si="1791"/>
        <v>#N/A</v>
      </c>
      <c r="J2026" s="41">
        <f t="shared" si="1792"/>
        <v>0.34737385585103475</v>
      </c>
      <c r="K2026" s="10" t="e">
        <f t="shared" si="1793"/>
        <v>#N/A</v>
      </c>
      <c r="M2026" s="11">
        <v>120</v>
      </c>
      <c r="N2026" s="11">
        <v>1</v>
      </c>
      <c r="O2026" s="21">
        <f t="shared" si="1794"/>
        <v>0.125041534971747</v>
      </c>
      <c r="P2026" s="43">
        <f t="shared" si="1788"/>
        <v>1.4640042575454214E-2</v>
      </c>
      <c r="Q2026" s="11">
        <f t="shared" si="1795"/>
        <v>18</v>
      </c>
      <c r="R2026" s="43">
        <f t="shared" si="1796"/>
        <v>0.23915190713925621</v>
      </c>
      <c r="S2026" s="11">
        <v>102</v>
      </c>
    </row>
    <row r="2027" spans="2:19" x14ac:dyDescent="0.25">
      <c r="B2027" s="16">
        <v>9</v>
      </c>
      <c r="C2027" s="11" t="s">
        <v>16</v>
      </c>
      <c r="D2027" s="10"/>
      <c r="E2027" s="10">
        <f t="shared" si="1789"/>
        <v>0</v>
      </c>
      <c r="F2027" s="3">
        <f t="shared" si="1790"/>
        <v>2.1250762065925133E-2</v>
      </c>
      <c r="G2027" s="8">
        <f>EFA!$AD$2</f>
        <v>1.1479621662027979</v>
      </c>
      <c r="H2027" s="24">
        <f>LGD!$D$7</f>
        <v>0.35327139683478781</v>
      </c>
      <c r="I2027" s="10">
        <f t="shared" si="1791"/>
        <v>0</v>
      </c>
      <c r="J2027" s="41">
        <f t="shared" si="1792"/>
        <v>0.34737385585103475</v>
      </c>
      <c r="K2027" s="10">
        <f t="shared" si="1793"/>
        <v>0</v>
      </c>
      <c r="M2027" s="11">
        <v>120</v>
      </c>
      <c r="N2027" s="11">
        <v>1</v>
      </c>
      <c r="O2027" s="21">
        <f t="shared" si="1794"/>
        <v>0.125041534971747</v>
      </c>
      <c r="P2027" s="43">
        <f t="shared" si="1788"/>
        <v>1.4640042575454214E-2</v>
      </c>
      <c r="Q2027" s="11">
        <f t="shared" si="1795"/>
        <v>18</v>
      </c>
      <c r="R2027" s="43">
        <f t="shared" si="1796"/>
        <v>0.23915190713925621</v>
      </c>
      <c r="S2027" s="11">
        <v>102</v>
      </c>
    </row>
    <row r="2028" spans="2:19" x14ac:dyDescent="0.25">
      <c r="B2028" s="16">
        <v>9</v>
      </c>
      <c r="C2028" s="11" t="s">
        <v>17</v>
      </c>
      <c r="D2028" s="10"/>
      <c r="E2028" s="10">
        <f t="shared" si="1789"/>
        <v>0</v>
      </c>
      <c r="F2028" s="3">
        <f t="shared" si="1790"/>
        <v>2.1250762065925133E-2</v>
      </c>
      <c r="G2028" s="8">
        <f>EFA!$AD$2</f>
        <v>1.1479621662027979</v>
      </c>
      <c r="H2028" s="24">
        <f>LGD!$D$8</f>
        <v>4.6364209605119888E-2</v>
      </c>
      <c r="I2028" s="10">
        <f t="shared" si="1791"/>
        <v>0</v>
      </c>
      <c r="J2028" s="41">
        <f t="shared" si="1792"/>
        <v>0.34737385585103475</v>
      </c>
      <c r="K2028" s="10">
        <f t="shared" si="1793"/>
        <v>0</v>
      </c>
      <c r="M2028" s="11">
        <v>120</v>
      </c>
      <c r="N2028" s="11">
        <v>1</v>
      </c>
      <c r="O2028" s="21">
        <f t="shared" si="1794"/>
        <v>0.125041534971747</v>
      </c>
      <c r="P2028" s="43">
        <f t="shared" si="1788"/>
        <v>1.4640042575454214E-2</v>
      </c>
      <c r="Q2028" s="11">
        <f t="shared" si="1795"/>
        <v>18</v>
      </c>
      <c r="R2028" s="43">
        <f t="shared" si="1796"/>
        <v>0.23915190713925621</v>
      </c>
      <c r="S2028" s="11">
        <v>102</v>
      </c>
    </row>
    <row r="2029" spans="2:19" x14ac:dyDescent="0.25">
      <c r="B2029" s="16">
        <v>9</v>
      </c>
      <c r="C2029" s="11" t="s">
        <v>18</v>
      </c>
      <c r="D2029" s="10"/>
      <c r="E2029" s="10">
        <f t="shared" si="1789"/>
        <v>0</v>
      </c>
      <c r="F2029" s="3">
        <f t="shared" si="1790"/>
        <v>2.1250762065925133E-2</v>
      </c>
      <c r="G2029" s="8">
        <f>EFA!$AD$2</f>
        <v>1.1479621662027979</v>
      </c>
      <c r="H2029" s="24">
        <f>LGD!$D$9</f>
        <v>0.5</v>
      </c>
      <c r="I2029" s="10">
        <f t="shared" si="1791"/>
        <v>0</v>
      </c>
      <c r="J2029" s="41">
        <f t="shared" si="1792"/>
        <v>0.34737385585103475</v>
      </c>
      <c r="K2029" s="10">
        <f t="shared" si="1793"/>
        <v>0</v>
      </c>
      <c r="M2029" s="11">
        <v>120</v>
      </c>
      <c r="N2029" s="11">
        <v>1</v>
      </c>
      <c r="O2029" s="21">
        <f t="shared" si="1794"/>
        <v>0.125041534971747</v>
      </c>
      <c r="P2029" s="43">
        <f t="shared" si="1788"/>
        <v>1.4640042575454214E-2</v>
      </c>
      <c r="Q2029" s="11">
        <f t="shared" si="1795"/>
        <v>18</v>
      </c>
      <c r="R2029" s="43">
        <f t="shared" si="1796"/>
        <v>0.23915190713925621</v>
      </c>
      <c r="S2029" s="11">
        <v>102</v>
      </c>
    </row>
    <row r="2030" spans="2:19" x14ac:dyDescent="0.25">
      <c r="B2030" s="16">
        <v>9</v>
      </c>
      <c r="C2030" s="11" t="s">
        <v>19</v>
      </c>
      <c r="D2030" s="10"/>
      <c r="E2030" s="10">
        <f t="shared" si="1789"/>
        <v>0</v>
      </c>
      <c r="F2030" s="3">
        <f t="shared" si="1790"/>
        <v>2.1250762065925133E-2</v>
      </c>
      <c r="G2030" s="8">
        <f>EFA!$AD$2</f>
        <v>1.1479621662027979</v>
      </c>
      <c r="H2030" s="24">
        <f>LGD!$D$10</f>
        <v>0.4</v>
      </c>
      <c r="I2030" s="10">
        <f t="shared" si="1791"/>
        <v>0</v>
      </c>
      <c r="J2030" s="41">
        <f t="shared" si="1792"/>
        <v>0.34737385585103475</v>
      </c>
      <c r="K2030" s="10">
        <f t="shared" si="1793"/>
        <v>0</v>
      </c>
      <c r="M2030" s="11">
        <v>120</v>
      </c>
      <c r="N2030" s="11">
        <v>1</v>
      </c>
      <c r="O2030" s="21">
        <f t="shared" si="1794"/>
        <v>0.125041534971747</v>
      </c>
      <c r="P2030" s="43">
        <f t="shared" si="1788"/>
        <v>1.4640042575454214E-2</v>
      </c>
      <c r="Q2030" s="11">
        <f t="shared" si="1795"/>
        <v>18</v>
      </c>
      <c r="R2030" s="43">
        <f t="shared" si="1796"/>
        <v>0.23915190713925621</v>
      </c>
      <c r="S2030" s="11">
        <v>102</v>
      </c>
    </row>
    <row r="2031" spans="2:19" x14ac:dyDescent="0.25">
      <c r="B2031" s="16">
        <v>9</v>
      </c>
      <c r="C2031" s="11" t="s">
        <v>20</v>
      </c>
      <c r="D2031" s="10"/>
      <c r="E2031" s="10">
        <f t="shared" si="1789"/>
        <v>0</v>
      </c>
      <c r="F2031" s="3">
        <f t="shared" si="1790"/>
        <v>2.1250762065925133E-2</v>
      </c>
      <c r="G2031" s="8">
        <f>EFA!$AD$2</f>
        <v>1.1479621662027979</v>
      </c>
      <c r="H2031" s="24">
        <f>LGD!$D$11</f>
        <v>0.6</v>
      </c>
      <c r="I2031" s="10">
        <f t="shared" si="1791"/>
        <v>0</v>
      </c>
      <c r="J2031" s="41">
        <f t="shared" si="1792"/>
        <v>0.34737385585103475</v>
      </c>
      <c r="K2031" s="10">
        <f t="shared" si="1793"/>
        <v>0</v>
      </c>
      <c r="M2031" s="11">
        <v>120</v>
      </c>
      <c r="N2031" s="11">
        <v>1</v>
      </c>
      <c r="O2031" s="21">
        <f t="shared" si="1794"/>
        <v>0.125041534971747</v>
      </c>
      <c r="P2031" s="43">
        <f t="shared" si="1788"/>
        <v>1.4640042575454214E-2</v>
      </c>
      <c r="Q2031" s="11">
        <f t="shared" si="1795"/>
        <v>18</v>
      </c>
      <c r="R2031" s="43">
        <f t="shared" si="1796"/>
        <v>0.23915190713925621</v>
      </c>
      <c r="S2031" s="11">
        <v>102</v>
      </c>
    </row>
    <row r="2032" spans="2:19" ht="15.75" thickBot="1" x14ac:dyDescent="0.3">
      <c r="B2032" s="16"/>
      <c r="C2032" s="51"/>
      <c r="D2032" s="60"/>
      <c r="E2032" s="60"/>
      <c r="F2032" s="56"/>
      <c r="G2032" s="57"/>
      <c r="H2032" s="58"/>
      <c r="I2032" s="60"/>
      <c r="J2032" s="59"/>
      <c r="K2032" s="60"/>
    </row>
    <row r="2033" spans="2:19" x14ac:dyDescent="0.25">
      <c r="B2033" t="s">
        <v>68</v>
      </c>
      <c r="C2033" s="40" t="s">
        <v>9</v>
      </c>
      <c r="D2033" s="40">
        <v>10</v>
      </c>
      <c r="E2033" s="44" t="s">
        <v>26</v>
      </c>
      <c r="F2033" s="44" t="s">
        <v>39</v>
      </c>
      <c r="G2033" s="44" t="s">
        <v>27</v>
      </c>
      <c r="H2033" s="44" t="s">
        <v>28</v>
      </c>
      <c r="I2033" s="44" t="s">
        <v>29</v>
      </c>
      <c r="J2033" s="44" t="s">
        <v>30</v>
      </c>
      <c r="K2033" s="42" t="s">
        <v>31</v>
      </c>
      <c r="M2033" s="42" t="s">
        <v>32</v>
      </c>
      <c r="N2033" s="42" t="s">
        <v>33</v>
      </c>
      <c r="O2033" s="42" t="s">
        <v>34</v>
      </c>
      <c r="P2033" s="42" t="s">
        <v>35</v>
      </c>
      <c r="Q2033" s="42" t="s">
        <v>36</v>
      </c>
      <c r="R2033" s="42" t="s">
        <v>37</v>
      </c>
      <c r="S2033" s="42" t="s">
        <v>38</v>
      </c>
    </row>
    <row r="2034" spans="2:19" x14ac:dyDescent="0.25">
      <c r="B2034" s="16">
        <v>10</v>
      </c>
      <c r="C2034" s="11" t="s">
        <v>12</v>
      </c>
      <c r="D2034" s="10"/>
      <c r="E2034" s="10">
        <f>D1935*R2034</f>
        <v>0</v>
      </c>
      <c r="F2034" s="3">
        <f>$M$5-$L$5</f>
        <v>1.5442220434572329E-2</v>
      </c>
      <c r="G2034" s="8">
        <f>EFA!$AD$2</f>
        <v>1.1479621662027979</v>
      </c>
      <c r="H2034" s="24">
        <f>LGD!$D$3</f>
        <v>0</v>
      </c>
      <c r="I2034" s="10">
        <f>E2034*F2034*G2034*H2034</f>
        <v>0</v>
      </c>
      <c r="J2034" s="41">
        <f>1/((1+($O$16/12))^(M2034-Q2034))</f>
        <v>0.30674201222176745</v>
      </c>
      <c r="K2034" s="10">
        <f>I2034*J2034</f>
        <v>0</v>
      </c>
      <c r="M2034" s="11">
        <v>120</v>
      </c>
      <c r="N2034" s="11">
        <v>1</v>
      </c>
      <c r="O2034" s="21">
        <f>$O$16</f>
        <v>0.125041534971747</v>
      </c>
      <c r="P2034" s="43">
        <f t="shared" ref="P2034:P2042" si="1797">PMT(O2034/12,M2034,-N2034,0,0)</f>
        <v>1.4640042575454214E-2</v>
      </c>
      <c r="Q2034" s="11">
        <f>M2034-S2034</f>
        <v>6</v>
      </c>
      <c r="R2034" s="43">
        <f>PV(O2034/12,Q2034,-P2034,0,0)</f>
        <v>8.4723655362615821E-2</v>
      </c>
      <c r="S2034" s="11">
        <v>114</v>
      </c>
    </row>
    <row r="2035" spans="2:19" x14ac:dyDescent="0.25">
      <c r="B2035" s="16">
        <v>10</v>
      </c>
      <c r="C2035" s="11" t="s">
        <v>13</v>
      </c>
      <c r="D2035" s="10"/>
      <c r="E2035" s="10">
        <f t="shared" ref="E2035:E2042" si="1798">D1936*R2035</f>
        <v>0</v>
      </c>
      <c r="F2035" s="3">
        <f t="shared" ref="F2035:F2042" si="1799">$M$5-$L$5</f>
        <v>1.5442220434572329E-2</v>
      </c>
      <c r="G2035" s="8">
        <f>EFA!$AD$2</f>
        <v>1.1479621662027979</v>
      </c>
      <c r="H2035" s="24">
        <f>LGD!$D$4</f>
        <v>0.6</v>
      </c>
      <c r="I2035" s="10">
        <f t="shared" ref="I2035:I2042" si="1800">E2035*F2035*G2035*H2035</f>
        <v>0</v>
      </c>
      <c r="J2035" s="41">
        <f t="shared" ref="J2035:J2042" si="1801">1/((1+($O$16/12))^(M2035-Q2035))</f>
        <v>0.30674201222176745</v>
      </c>
      <c r="K2035" s="10">
        <f t="shared" ref="K2035:K2042" si="1802">I2035*J2035</f>
        <v>0</v>
      </c>
      <c r="M2035" s="11">
        <v>120</v>
      </c>
      <c r="N2035" s="11">
        <v>1</v>
      </c>
      <c r="O2035" s="21">
        <f t="shared" ref="O2035:O2042" si="1803">$O$16</f>
        <v>0.125041534971747</v>
      </c>
      <c r="P2035" s="43">
        <f t="shared" si="1797"/>
        <v>1.4640042575454214E-2</v>
      </c>
      <c r="Q2035" s="11">
        <f t="shared" ref="Q2035:Q2042" si="1804">M2035-S2035</f>
        <v>6</v>
      </c>
      <c r="R2035" s="43">
        <f t="shared" ref="R2035:R2042" si="1805">PV(O2035/12,Q2035,-P2035,0,0)</f>
        <v>8.4723655362615821E-2</v>
      </c>
      <c r="S2035" s="11">
        <v>114</v>
      </c>
    </row>
    <row r="2036" spans="2:19" x14ac:dyDescent="0.25">
      <c r="B2036" s="16">
        <v>10</v>
      </c>
      <c r="C2036" s="11" t="s">
        <v>14</v>
      </c>
      <c r="D2036" s="10"/>
      <c r="E2036" s="10">
        <f t="shared" si="1798"/>
        <v>0</v>
      </c>
      <c r="F2036" s="3">
        <f t="shared" si="1799"/>
        <v>1.5442220434572329E-2</v>
      </c>
      <c r="G2036" s="8">
        <f>EFA!$AD$2</f>
        <v>1.1479621662027979</v>
      </c>
      <c r="H2036" s="24">
        <f>LGD!$D$5</f>
        <v>0.10763423667737435</v>
      </c>
      <c r="I2036" s="10">
        <f t="shared" si="1800"/>
        <v>0</v>
      </c>
      <c r="J2036" s="41">
        <f t="shared" si="1801"/>
        <v>0.30674201222176745</v>
      </c>
      <c r="K2036" s="10">
        <f t="shared" si="1802"/>
        <v>0</v>
      </c>
      <c r="M2036" s="11">
        <v>120</v>
      </c>
      <c r="N2036" s="11">
        <v>1</v>
      </c>
      <c r="O2036" s="21">
        <f t="shared" si="1803"/>
        <v>0.125041534971747</v>
      </c>
      <c r="P2036" s="43">
        <f t="shared" si="1797"/>
        <v>1.4640042575454214E-2</v>
      </c>
      <c r="Q2036" s="11">
        <f t="shared" si="1804"/>
        <v>6</v>
      </c>
      <c r="R2036" s="43">
        <f t="shared" si="1805"/>
        <v>8.4723655362615821E-2</v>
      </c>
      <c r="S2036" s="11">
        <v>114</v>
      </c>
    </row>
    <row r="2037" spans="2:19" x14ac:dyDescent="0.25">
      <c r="B2037" s="16">
        <v>10</v>
      </c>
      <c r="C2037" s="11" t="s">
        <v>15</v>
      </c>
      <c r="D2037" s="10"/>
      <c r="E2037" s="10" t="e">
        <f t="shared" si="1798"/>
        <v>#N/A</v>
      </c>
      <c r="F2037" s="3">
        <f t="shared" si="1799"/>
        <v>1.5442220434572329E-2</v>
      </c>
      <c r="G2037" s="8">
        <f>EFA!$AD$2</f>
        <v>1.1479621662027979</v>
      </c>
      <c r="H2037" s="24">
        <f>LGD!$D$6</f>
        <v>0.31756987991080204</v>
      </c>
      <c r="I2037" s="10" t="e">
        <f t="shared" si="1800"/>
        <v>#N/A</v>
      </c>
      <c r="J2037" s="41">
        <f t="shared" si="1801"/>
        <v>0.30674201222176745</v>
      </c>
      <c r="K2037" s="10" t="e">
        <f t="shared" si="1802"/>
        <v>#N/A</v>
      </c>
      <c r="M2037" s="11">
        <v>120</v>
      </c>
      <c r="N2037" s="11">
        <v>1</v>
      </c>
      <c r="O2037" s="21">
        <f t="shared" si="1803"/>
        <v>0.125041534971747</v>
      </c>
      <c r="P2037" s="43">
        <f t="shared" si="1797"/>
        <v>1.4640042575454214E-2</v>
      </c>
      <c r="Q2037" s="11">
        <f t="shared" si="1804"/>
        <v>6</v>
      </c>
      <c r="R2037" s="43">
        <f t="shared" si="1805"/>
        <v>8.4723655362615821E-2</v>
      </c>
      <c r="S2037" s="11">
        <v>114</v>
      </c>
    </row>
    <row r="2038" spans="2:19" x14ac:dyDescent="0.25">
      <c r="B2038" s="16">
        <v>10</v>
      </c>
      <c r="C2038" s="11" t="s">
        <v>16</v>
      </c>
      <c r="D2038" s="10"/>
      <c r="E2038" s="10">
        <f t="shared" si="1798"/>
        <v>0</v>
      </c>
      <c r="F2038" s="3">
        <f t="shared" si="1799"/>
        <v>1.5442220434572329E-2</v>
      </c>
      <c r="G2038" s="8">
        <f>EFA!$AD$2</f>
        <v>1.1479621662027979</v>
      </c>
      <c r="H2038" s="24">
        <f>LGD!$D$7</f>
        <v>0.35327139683478781</v>
      </c>
      <c r="I2038" s="10">
        <f t="shared" si="1800"/>
        <v>0</v>
      </c>
      <c r="J2038" s="41">
        <f t="shared" si="1801"/>
        <v>0.30674201222176745</v>
      </c>
      <c r="K2038" s="10">
        <f t="shared" si="1802"/>
        <v>0</v>
      </c>
      <c r="M2038" s="11">
        <v>120</v>
      </c>
      <c r="N2038" s="11">
        <v>1</v>
      </c>
      <c r="O2038" s="21">
        <f t="shared" si="1803"/>
        <v>0.125041534971747</v>
      </c>
      <c r="P2038" s="43">
        <f t="shared" si="1797"/>
        <v>1.4640042575454214E-2</v>
      </c>
      <c r="Q2038" s="11">
        <f t="shared" si="1804"/>
        <v>6</v>
      </c>
      <c r="R2038" s="43">
        <f t="shared" si="1805"/>
        <v>8.4723655362615821E-2</v>
      </c>
      <c r="S2038" s="11">
        <v>114</v>
      </c>
    </row>
    <row r="2039" spans="2:19" x14ac:dyDescent="0.25">
      <c r="B2039" s="16">
        <v>10</v>
      </c>
      <c r="C2039" s="11" t="s">
        <v>17</v>
      </c>
      <c r="D2039" s="10"/>
      <c r="E2039" s="10">
        <f t="shared" si="1798"/>
        <v>0</v>
      </c>
      <c r="F2039" s="3">
        <f t="shared" si="1799"/>
        <v>1.5442220434572329E-2</v>
      </c>
      <c r="G2039" s="8">
        <f>EFA!$AD$2</f>
        <v>1.1479621662027979</v>
      </c>
      <c r="H2039" s="24">
        <f>LGD!$D$8</f>
        <v>4.6364209605119888E-2</v>
      </c>
      <c r="I2039" s="10">
        <f t="shared" si="1800"/>
        <v>0</v>
      </c>
      <c r="J2039" s="41">
        <f t="shared" si="1801"/>
        <v>0.30674201222176745</v>
      </c>
      <c r="K2039" s="10">
        <f t="shared" si="1802"/>
        <v>0</v>
      </c>
      <c r="M2039" s="11">
        <v>120</v>
      </c>
      <c r="N2039" s="11">
        <v>1</v>
      </c>
      <c r="O2039" s="21">
        <f t="shared" si="1803"/>
        <v>0.125041534971747</v>
      </c>
      <c r="P2039" s="43">
        <f t="shared" si="1797"/>
        <v>1.4640042575454214E-2</v>
      </c>
      <c r="Q2039" s="11">
        <f t="shared" si="1804"/>
        <v>6</v>
      </c>
      <c r="R2039" s="43">
        <f t="shared" si="1805"/>
        <v>8.4723655362615821E-2</v>
      </c>
      <c r="S2039" s="11">
        <v>114</v>
      </c>
    </row>
    <row r="2040" spans="2:19" x14ac:dyDescent="0.25">
      <c r="B2040" s="16">
        <v>10</v>
      </c>
      <c r="C2040" s="11" t="s">
        <v>18</v>
      </c>
      <c r="D2040" s="10"/>
      <c r="E2040" s="10">
        <f t="shared" si="1798"/>
        <v>0</v>
      </c>
      <c r="F2040" s="3">
        <f t="shared" si="1799"/>
        <v>1.5442220434572329E-2</v>
      </c>
      <c r="G2040" s="8">
        <f>EFA!$AD$2</f>
        <v>1.1479621662027979</v>
      </c>
      <c r="H2040" s="24">
        <f>LGD!$D$9</f>
        <v>0.5</v>
      </c>
      <c r="I2040" s="10">
        <f t="shared" si="1800"/>
        <v>0</v>
      </c>
      <c r="J2040" s="41">
        <f t="shared" si="1801"/>
        <v>0.30674201222176745</v>
      </c>
      <c r="K2040" s="10">
        <f t="shared" si="1802"/>
        <v>0</v>
      </c>
      <c r="M2040" s="11">
        <v>120</v>
      </c>
      <c r="N2040" s="11">
        <v>1</v>
      </c>
      <c r="O2040" s="21">
        <f t="shared" si="1803"/>
        <v>0.125041534971747</v>
      </c>
      <c r="P2040" s="43">
        <f t="shared" si="1797"/>
        <v>1.4640042575454214E-2</v>
      </c>
      <c r="Q2040" s="11">
        <f t="shared" si="1804"/>
        <v>6</v>
      </c>
      <c r="R2040" s="43">
        <f t="shared" si="1805"/>
        <v>8.4723655362615821E-2</v>
      </c>
      <c r="S2040" s="11">
        <v>114</v>
      </c>
    </row>
    <row r="2041" spans="2:19" x14ac:dyDescent="0.25">
      <c r="B2041" s="16">
        <v>10</v>
      </c>
      <c r="C2041" s="11" t="s">
        <v>19</v>
      </c>
      <c r="D2041" s="10"/>
      <c r="E2041" s="10">
        <f t="shared" si="1798"/>
        <v>0</v>
      </c>
      <c r="F2041" s="3">
        <f t="shared" si="1799"/>
        <v>1.5442220434572329E-2</v>
      </c>
      <c r="G2041" s="8">
        <f>EFA!$AD$2</f>
        <v>1.1479621662027979</v>
      </c>
      <c r="H2041" s="24">
        <f>LGD!$D$10</f>
        <v>0.4</v>
      </c>
      <c r="I2041" s="10">
        <f t="shared" si="1800"/>
        <v>0</v>
      </c>
      <c r="J2041" s="41">
        <f t="shared" si="1801"/>
        <v>0.30674201222176745</v>
      </c>
      <c r="K2041" s="10">
        <f t="shared" si="1802"/>
        <v>0</v>
      </c>
      <c r="M2041" s="11">
        <v>120</v>
      </c>
      <c r="N2041" s="11">
        <v>1</v>
      </c>
      <c r="O2041" s="21">
        <f t="shared" si="1803"/>
        <v>0.125041534971747</v>
      </c>
      <c r="P2041" s="43">
        <f t="shared" si="1797"/>
        <v>1.4640042575454214E-2</v>
      </c>
      <c r="Q2041" s="11">
        <f t="shared" si="1804"/>
        <v>6</v>
      </c>
      <c r="R2041" s="43">
        <f t="shared" si="1805"/>
        <v>8.4723655362615821E-2</v>
      </c>
      <c r="S2041" s="11">
        <v>114</v>
      </c>
    </row>
    <row r="2042" spans="2:19" x14ac:dyDescent="0.25">
      <c r="B2042" s="16">
        <v>10</v>
      </c>
      <c r="C2042" s="11" t="s">
        <v>20</v>
      </c>
      <c r="D2042" s="10"/>
      <c r="E2042" s="10">
        <f t="shared" si="1798"/>
        <v>0</v>
      </c>
      <c r="F2042" s="3">
        <f t="shared" si="1799"/>
        <v>1.5442220434572329E-2</v>
      </c>
      <c r="G2042" s="8">
        <f>EFA!$AD$2</f>
        <v>1.1479621662027979</v>
      </c>
      <c r="H2042" s="24">
        <f>LGD!$D$11</f>
        <v>0.6</v>
      </c>
      <c r="I2042" s="10">
        <f t="shared" si="1800"/>
        <v>0</v>
      </c>
      <c r="J2042" s="41">
        <f t="shared" si="1801"/>
        <v>0.30674201222176745</v>
      </c>
      <c r="K2042" s="10">
        <f t="shared" si="1802"/>
        <v>0</v>
      </c>
      <c r="M2042" s="11">
        <v>120</v>
      </c>
      <c r="N2042" s="11">
        <v>1</v>
      </c>
      <c r="O2042" s="21">
        <f t="shared" si="1803"/>
        <v>0.125041534971747</v>
      </c>
      <c r="P2042" s="43">
        <f t="shared" si="1797"/>
        <v>1.4640042575454214E-2</v>
      </c>
      <c r="Q2042" s="11">
        <f t="shared" si="1804"/>
        <v>6</v>
      </c>
      <c r="R2042" s="43">
        <f t="shared" si="1805"/>
        <v>8.4723655362615821E-2</v>
      </c>
      <c r="S2042" s="11">
        <v>114</v>
      </c>
    </row>
    <row r="2043" spans="2:19" ht="15.75" thickBot="1" x14ac:dyDescent="0.3">
      <c r="B2043" s="16"/>
      <c r="C2043" s="51"/>
      <c r="D2043" s="60" t="e">
        <f>SUM(D2034:D2042,D2023:D2031,D2012:D2020,D2001:D2009,D1990:D1998,D1979:D1987,D1968:D1976,D1957:D1965,D1946:D1954,D1935:D1943,D1924:D1932,D1913:D1921,D1902:D1910,D1891:D1899,D1880:D1888,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1448)</f>
        <v>#N/A</v>
      </c>
      <c r="E2043" s="60" t="e">
        <f>SUM(E2034:E2042,E2023:E2031,E2012:E2020,E2001:E2009,E1990:E1998,E1979:E1987,E1968:E1976,E1957:E1965,E1946:E1954,E1935:E1943,E1924:E1932,E1913:E1921,E1902:E1910,E1891:E1899,E1880:E1888,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1448)</f>
        <v>#N/A</v>
      </c>
      <c r="F2043" s="56"/>
      <c r="G2043" s="57"/>
      <c r="H2043" s="58"/>
      <c r="I2043" s="60" t="e">
        <f>SUM(I2034:I2042,I2023:I2031,I2012:I2020,I2001:I2009,I1990:I1998,I1979:I1987,I1968:I1976,I1957:I1965,I1946:I1954,I1935:I1943,I1924:I1932,I1913:I1921,I1902:I1910,I1891:I1899,I1880:I1888,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1448)</f>
        <v>#N/A</v>
      </c>
      <c r="J2043" s="59"/>
      <c r="K2043" s="60" t="e">
        <f>SUM(K2034:K2042,K2023:K2031,K2012:K2020,K2001:K2009,K1990:K1998,K1979:K1987,K1968:K1976,K1957:K1965,K1946:K1954,K1935:K1943,K1924:K1932,K1913:K1921,K1902:K1910,K1891:K1899,K1880:K1888,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1448)</f>
        <v>#N/A</v>
      </c>
    </row>
    <row r="2044" spans="2:19" x14ac:dyDescent="0.25">
      <c r="B2044" s="120"/>
      <c r="C2044" s="68"/>
      <c r="D2044" s="67"/>
      <c r="E2044" s="67"/>
      <c r="F2044" s="121"/>
      <c r="G2044" s="112"/>
      <c r="H2044" s="116"/>
      <c r="I2044" s="67"/>
      <c r="J2044" s="117"/>
      <c r="K2044" s="67"/>
      <c r="L2044" s="68"/>
      <c r="M2044" s="68"/>
      <c r="N2044" s="68"/>
      <c r="O2044" s="89"/>
      <c r="P2044" s="90"/>
      <c r="Q2044" s="68"/>
      <c r="R2044" s="90"/>
      <c r="S2044" s="68"/>
    </row>
    <row r="2045" spans="2:19" x14ac:dyDescent="0.25">
      <c r="B2045" s="301" t="s">
        <v>73</v>
      </c>
      <c r="C2045" s="301"/>
      <c r="D2045" s="301"/>
      <c r="E2045" s="301"/>
      <c r="F2045" s="301"/>
      <c r="G2045" s="301"/>
      <c r="H2045" s="301"/>
      <c r="I2045" s="301"/>
      <c r="J2045" s="301"/>
    </row>
    <row r="2047" spans="2:19" x14ac:dyDescent="0.25">
      <c r="B2047" s="47" t="s">
        <v>74</v>
      </c>
      <c r="C2047" s="47" t="s">
        <v>79</v>
      </c>
      <c r="D2047" s="47" t="s">
        <v>78</v>
      </c>
      <c r="E2047" s="48" t="s">
        <v>76</v>
      </c>
      <c r="F2047" s="49" t="s">
        <v>27</v>
      </c>
      <c r="G2047" s="49" t="s">
        <v>28</v>
      </c>
      <c r="H2047" s="49" t="s">
        <v>77</v>
      </c>
      <c r="I2047" s="49" t="s">
        <v>29</v>
      </c>
      <c r="J2047" s="49" t="s">
        <v>30</v>
      </c>
      <c r="K2047" s="48" t="s">
        <v>31</v>
      </c>
    </row>
    <row r="2048" spans="2:19" x14ac:dyDescent="0.25">
      <c r="B2048" s="46" t="s">
        <v>23</v>
      </c>
      <c r="C2048" s="11" t="s">
        <v>12</v>
      </c>
      <c r="D2048" s="6">
        <f>'Above 90 days'!C15</f>
        <v>0</v>
      </c>
      <c r="E2048" s="50">
        <v>1</v>
      </c>
      <c r="F2048" s="50">
        <v>1</v>
      </c>
      <c r="G2048" s="50">
        <f>LGD!D3</f>
        <v>0</v>
      </c>
      <c r="H2048" s="50">
        <f>E2048*F2048*G2048</f>
        <v>0</v>
      </c>
      <c r="I2048" s="12">
        <f>D2048*H2048</f>
        <v>0</v>
      </c>
      <c r="J2048">
        <v>1</v>
      </c>
      <c r="K2048" s="12">
        <f>I2048*J2048</f>
        <v>0</v>
      </c>
    </row>
    <row r="2049" spans="2:11" x14ac:dyDescent="0.25">
      <c r="C2049" s="11" t="s">
        <v>13</v>
      </c>
      <c r="D2049" s="6">
        <f>'Above 90 days'!D15</f>
        <v>0</v>
      </c>
      <c r="E2049" s="50">
        <v>1</v>
      </c>
      <c r="F2049" s="50">
        <v>1</v>
      </c>
      <c r="G2049" s="50">
        <f>LGD!D4</f>
        <v>0.6</v>
      </c>
      <c r="H2049" s="50">
        <f t="shared" ref="H2049:H2056" si="1806">E2049*F2049*G2049</f>
        <v>0.6</v>
      </c>
      <c r="I2049" s="12">
        <f t="shared" ref="I2049:I2056" si="1807">D2049*H2049</f>
        <v>0</v>
      </c>
      <c r="J2049">
        <v>1</v>
      </c>
      <c r="K2049" s="12">
        <f t="shared" ref="K2049:K2056" si="1808">I2049*J2049</f>
        <v>0</v>
      </c>
    </row>
    <row r="2050" spans="2:11" x14ac:dyDescent="0.25">
      <c r="C2050" s="11" t="s">
        <v>14</v>
      </c>
      <c r="D2050" s="6">
        <f>'Above 90 days'!E15</f>
        <v>0</v>
      </c>
      <c r="E2050" s="50">
        <v>1</v>
      </c>
      <c r="F2050" s="50">
        <v>1</v>
      </c>
      <c r="G2050" s="50">
        <f>LGD!D5</f>
        <v>0.10763423667737435</v>
      </c>
      <c r="H2050" s="50">
        <f t="shared" si="1806"/>
        <v>0.10763423667737435</v>
      </c>
      <c r="I2050" s="12">
        <f t="shared" si="1807"/>
        <v>0</v>
      </c>
      <c r="J2050">
        <v>1</v>
      </c>
      <c r="K2050" s="12">
        <f t="shared" si="1808"/>
        <v>0</v>
      </c>
    </row>
    <row r="2051" spans="2:11" x14ac:dyDescent="0.25">
      <c r="C2051" s="11" t="s">
        <v>15</v>
      </c>
      <c r="D2051" s="6" t="e">
        <f>'Above 90 days'!F15</f>
        <v>#N/A</v>
      </c>
      <c r="E2051" s="50">
        <v>1</v>
      </c>
      <c r="F2051" s="50">
        <v>1</v>
      </c>
      <c r="G2051" s="50">
        <f>LGD!D6</f>
        <v>0.31756987991080204</v>
      </c>
      <c r="H2051" s="50">
        <f t="shared" si="1806"/>
        <v>0.31756987991080204</v>
      </c>
      <c r="I2051" s="12" t="e">
        <f t="shared" si="1807"/>
        <v>#N/A</v>
      </c>
      <c r="J2051">
        <v>1</v>
      </c>
      <c r="K2051" s="12" t="e">
        <f t="shared" si="1808"/>
        <v>#N/A</v>
      </c>
    </row>
    <row r="2052" spans="2:11" x14ac:dyDescent="0.25">
      <c r="C2052" s="11" t="s">
        <v>16</v>
      </c>
      <c r="D2052" s="6">
        <f>'Above 90 days'!G15</f>
        <v>0</v>
      </c>
      <c r="E2052" s="50">
        <v>1</v>
      </c>
      <c r="F2052" s="50">
        <v>1</v>
      </c>
      <c r="G2052" s="50">
        <f>LGD!D7</f>
        <v>0.35327139683478781</v>
      </c>
      <c r="H2052" s="50">
        <f t="shared" si="1806"/>
        <v>0.35327139683478781</v>
      </c>
      <c r="I2052" s="12">
        <f t="shared" si="1807"/>
        <v>0</v>
      </c>
      <c r="J2052">
        <v>1</v>
      </c>
      <c r="K2052" s="12">
        <f t="shared" si="1808"/>
        <v>0</v>
      </c>
    </row>
    <row r="2053" spans="2:11" x14ac:dyDescent="0.25">
      <c r="C2053" s="11" t="s">
        <v>17</v>
      </c>
      <c r="D2053" s="6">
        <f>'Above 90 days'!H15</f>
        <v>0</v>
      </c>
      <c r="E2053" s="50">
        <v>1</v>
      </c>
      <c r="F2053" s="50">
        <v>1</v>
      </c>
      <c r="G2053" s="50">
        <f>LGD!D8</f>
        <v>4.6364209605119888E-2</v>
      </c>
      <c r="H2053" s="50">
        <f t="shared" si="1806"/>
        <v>4.6364209605119888E-2</v>
      </c>
      <c r="I2053" s="12">
        <f t="shared" si="1807"/>
        <v>0</v>
      </c>
      <c r="J2053">
        <v>1</v>
      </c>
      <c r="K2053" s="12">
        <f t="shared" si="1808"/>
        <v>0</v>
      </c>
    </row>
    <row r="2054" spans="2:11" x14ac:dyDescent="0.25">
      <c r="C2054" s="11" t="s">
        <v>18</v>
      </c>
      <c r="D2054" s="6">
        <f>'Above 90 days'!I15</f>
        <v>0</v>
      </c>
      <c r="E2054" s="50">
        <v>1</v>
      </c>
      <c r="F2054" s="50">
        <v>1</v>
      </c>
      <c r="G2054" s="50">
        <f>LGD!D9</f>
        <v>0.5</v>
      </c>
      <c r="H2054" s="50">
        <f t="shared" si="1806"/>
        <v>0.5</v>
      </c>
      <c r="I2054" s="12">
        <f t="shared" si="1807"/>
        <v>0</v>
      </c>
      <c r="J2054">
        <v>1</v>
      </c>
      <c r="K2054" s="12">
        <f t="shared" si="1808"/>
        <v>0</v>
      </c>
    </row>
    <row r="2055" spans="2:11" x14ac:dyDescent="0.25">
      <c r="C2055" s="11" t="s">
        <v>19</v>
      </c>
      <c r="D2055" s="6">
        <f>'Above 90 days'!J15</f>
        <v>0</v>
      </c>
      <c r="E2055" s="50">
        <v>1</v>
      </c>
      <c r="F2055" s="50">
        <v>1</v>
      </c>
      <c r="G2055" s="50">
        <f>LGD!D10</f>
        <v>0.4</v>
      </c>
      <c r="H2055" s="50">
        <f t="shared" si="1806"/>
        <v>0.4</v>
      </c>
      <c r="I2055" s="12">
        <f t="shared" si="1807"/>
        <v>0</v>
      </c>
      <c r="J2055">
        <v>1</v>
      </c>
      <c r="K2055" s="12">
        <f t="shared" si="1808"/>
        <v>0</v>
      </c>
    </row>
    <row r="2056" spans="2:11" x14ac:dyDescent="0.25">
      <c r="C2056" s="11" t="s">
        <v>20</v>
      </c>
      <c r="D2056" s="6">
        <f>'Above 90 days'!K15</f>
        <v>0</v>
      </c>
      <c r="E2056" s="50">
        <v>1</v>
      </c>
      <c r="F2056" s="50">
        <v>1</v>
      </c>
      <c r="G2056" s="50">
        <f>LGD!D11</f>
        <v>0.6</v>
      </c>
      <c r="H2056" s="50">
        <f t="shared" si="1806"/>
        <v>0.6</v>
      </c>
      <c r="I2056" s="12">
        <f t="shared" si="1807"/>
        <v>0</v>
      </c>
      <c r="J2056">
        <v>1</v>
      </c>
      <c r="K2056" s="12">
        <f t="shared" si="1808"/>
        <v>0</v>
      </c>
    </row>
    <row r="2057" spans="2:11" ht="15.75" thickBot="1" x14ac:dyDescent="0.3">
      <c r="B2057" s="51" t="s">
        <v>82</v>
      </c>
      <c r="D2057" s="52" t="e">
        <f>SUM(D2048:D2056)</f>
        <v>#N/A</v>
      </c>
      <c r="I2057" s="52" t="e">
        <f>SUM(I2048:I2056)</f>
        <v>#N/A</v>
      </c>
      <c r="K2057" s="52" t="e">
        <f>SUM(K2048:K2056)</f>
        <v>#N/A</v>
      </c>
    </row>
    <row r="2059" spans="2:11" x14ac:dyDescent="0.25">
      <c r="B2059" s="2" t="s">
        <v>122</v>
      </c>
    </row>
    <row r="2060" spans="2:11" x14ac:dyDescent="0.25">
      <c r="B2060" s="299" t="s">
        <v>83</v>
      </c>
      <c r="C2060" s="299"/>
      <c r="D2060" s="299"/>
      <c r="E2060" s="299"/>
      <c r="F2060" s="299"/>
      <c r="G2060" s="299"/>
      <c r="H2060" s="2"/>
      <c r="I2060" s="2"/>
    </row>
    <row r="2061" spans="2:11" x14ac:dyDescent="0.25">
      <c r="B2061" s="152" t="s">
        <v>84</v>
      </c>
      <c r="C2061" s="152" t="s">
        <v>85</v>
      </c>
      <c r="D2061" s="153" t="s">
        <v>86</v>
      </c>
      <c r="E2061" s="152" t="s">
        <v>87</v>
      </c>
      <c r="F2061" s="152" t="s">
        <v>88</v>
      </c>
      <c r="G2061" s="152" t="s">
        <v>102</v>
      </c>
      <c r="H2061" s="152" t="s">
        <v>89</v>
      </c>
      <c r="I2061" s="2"/>
    </row>
    <row r="2062" spans="2:11" x14ac:dyDescent="0.25">
      <c r="B2062" s="154" t="s">
        <v>90</v>
      </c>
      <c r="C2062" s="155" t="s">
        <v>91</v>
      </c>
      <c r="D2062" s="156" t="e">
        <f>D25</f>
        <v>#N/A</v>
      </c>
      <c r="E2062" s="156" t="e">
        <f>K25</f>
        <v>#N/A</v>
      </c>
      <c r="F2062" s="156"/>
      <c r="G2062" s="156"/>
      <c r="H2062" s="156"/>
      <c r="I2062" s="2"/>
    </row>
    <row r="2063" spans="2:11" x14ac:dyDescent="0.25">
      <c r="B2063" s="157" t="s">
        <v>92</v>
      </c>
      <c r="C2063" s="155" t="s">
        <v>91</v>
      </c>
      <c r="D2063" s="156" t="e">
        <f>D36</f>
        <v>#N/A</v>
      </c>
      <c r="E2063" s="156" t="e">
        <f>K36</f>
        <v>#N/A</v>
      </c>
      <c r="F2063" s="156"/>
      <c r="G2063" s="156"/>
      <c r="H2063" s="156"/>
      <c r="I2063" s="2"/>
    </row>
    <row r="2064" spans="2:11" x14ac:dyDescent="0.25">
      <c r="B2064" s="158" t="s">
        <v>67</v>
      </c>
      <c r="C2064" s="155" t="s">
        <v>93</v>
      </c>
      <c r="D2064" s="283" t="e">
        <f>D1435</f>
        <v>#N/A</v>
      </c>
      <c r="E2064" s="286" t="e">
        <f>K1435</f>
        <v>#N/A</v>
      </c>
      <c r="F2064" s="156"/>
      <c r="G2064" s="156"/>
      <c r="H2064" s="156"/>
      <c r="I2064" s="2"/>
    </row>
    <row r="2065" spans="2:9" x14ac:dyDescent="0.25">
      <c r="B2065" s="158" t="s">
        <v>94</v>
      </c>
      <c r="C2065" s="155" t="s">
        <v>93</v>
      </c>
      <c r="D2065" s="156" t="e">
        <f>D2043</f>
        <v>#N/A</v>
      </c>
      <c r="E2065" s="156" t="e">
        <f>K2043</f>
        <v>#N/A</v>
      </c>
      <c r="F2065" s="156"/>
      <c r="G2065" s="156"/>
      <c r="H2065" s="156"/>
      <c r="I2065" s="2"/>
    </row>
    <row r="2066" spans="2:9" x14ac:dyDescent="0.25">
      <c r="B2066" s="154" t="s">
        <v>75</v>
      </c>
      <c r="C2066" s="155" t="s">
        <v>93</v>
      </c>
      <c r="D2066" s="156" t="e">
        <f>D2057</f>
        <v>#N/A</v>
      </c>
      <c r="E2066" s="156" t="e">
        <f>K2057</f>
        <v>#N/A</v>
      </c>
      <c r="F2066" s="156"/>
      <c r="G2066" s="156"/>
      <c r="H2066" s="156"/>
      <c r="I2066" s="2"/>
    </row>
    <row r="2067" spans="2:9" ht="15.75" thickBot="1" x14ac:dyDescent="0.3">
      <c r="B2067" s="159" t="s">
        <v>22</v>
      </c>
      <c r="C2067" s="160"/>
      <c r="D2067" s="161" t="e">
        <f>SUM(D2062:D2066)</f>
        <v>#N/A</v>
      </c>
      <c r="E2067" s="161" t="e">
        <f>SUM(E2062:E2066)</f>
        <v>#N/A</v>
      </c>
      <c r="F2067" s="161">
        <v>28313979.752257884</v>
      </c>
      <c r="G2067" s="161">
        <v>141746952.27696112</v>
      </c>
      <c r="H2067" s="161"/>
      <c r="I2067" s="2"/>
    </row>
    <row r="2068" spans="2:9" x14ac:dyDescent="0.25">
      <c r="B2068" s="155"/>
      <c r="C2068" s="2"/>
      <c r="D2068" s="162"/>
      <c r="E2068" s="2"/>
      <c r="F2068" s="82"/>
      <c r="G2068" s="2"/>
      <c r="H2068" s="2"/>
      <c r="I2068" s="2"/>
    </row>
    <row r="2069" spans="2:9" x14ac:dyDescent="0.25">
      <c r="B2069" s="2"/>
      <c r="C2069" s="155"/>
      <c r="D2069" s="82"/>
      <c r="E2069" s="95" t="e">
        <f>E2067/D2067</f>
        <v>#N/A</v>
      </c>
      <c r="F2069" s="2"/>
      <c r="G2069" s="2"/>
      <c r="H2069" s="2"/>
      <c r="I2069" s="2"/>
    </row>
    <row r="2070" spans="2:9" x14ac:dyDescent="0.25">
      <c r="B2070" s="70"/>
      <c r="C2070" s="70"/>
      <c r="D2070" s="70"/>
      <c r="E2070" s="70"/>
      <c r="F2070" s="70"/>
      <c r="G2070" s="70"/>
      <c r="H2070" s="70"/>
      <c r="I2070" s="2"/>
    </row>
    <row r="2071" spans="2:9" x14ac:dyDescent="0.25">
      <c r="B2071" s="298"/>
      <c r="C2071" s="298"/>
      <c r="D2071" s="298"/>
      <c r="E2071" s="298"/>
      <c r="F2071" s="298"/>
      <c r="G2071" s="298"/>
      <c r="H2071" s="70"/>
      <c r="I2071" s="2"/>
    </row>
    <row r="2072" spans="2:9" x14ac:dyDescent="0.25">
      <c r="B2072" s="165"/>
      <c r="C2072" s="165"/>
      <c r="D2072" s="166"/>
      <c r="E2072" s="165"/>
      <c r="F2072" s="165"/>
      <c r="G2072" s="165"/>
      <c r="H2072" s="70"/>
      <c r="I2072" s="2"/>
    </row>
    <row r="2073" spans="2:9" x14ac:dyDescent="0.25">
      <c r="B2073" s="167"/>
      <c r="C2073" s="168"/>
      <c r="D2073" s="69"/>
      <c r="E2073" s="69"/>
      <c r="F2073" s="69"/>
      <c r="G2073" s="69"/>
      <c r="H2073" s="70"/>
      <c r="I2073" s="2"/>
    </row>
    <row r="2074" spans="2:9" x14ac:dyDescent="0.25">
      <c r="B2074" s="169"/>
      <c r="C2074" s="168"/>
      <c r="D2074" s="69"/>
      <c r="E2074" s="69"/>
      <c r="F2074" s="69"/>
      <c r="G2074" s="69"/>
      <c r="H2074" s="70"/>
      <c r="I2074" s="2"/>
    </row>
    <row r="2075" spans="2:9" x14ac:dyDescent="0.25">
      <c r="B2075" s="170"/>
      <c r="C2075" s="168"/>
      <c r="D2075" s="69"/>
      <c r="E2075" s="69"/>
      <c r="F2075" s="69"/>
      <c r="G2075" s="69"/>
      <c r="H2075" s="70"/>
      <c r="I2075" s="2"/>
    </row>
    <row r="2076" spans="2:9" x14ac:dyDescent="0.25">
      <c r="B2076" s="170"/>
      <c r="C2076" s="168"/>
      <c r="D2076" s="69"/>
      <c r="E2076" s="69"/>
      <c r="F2076" s="69"/>
      <c r="G2076" s="69"/>
      <c r="H2076" s="70"/>
      <c r="I2076" s="2"/>
    </row>
    <row r="2077" spans="2:9" x14ac:dyDescent="0.25">
      <c r="B2077" s="167"/>
      <c r="C2077" s="168"/>
      <c r="D2077" s="69"/>
      <c r="E2077" s="69"/>
      <c r="F2077" s="69"/>
      <c r="G2077" s="69"/>
      <c r="H2077" s="70"/>
      <c r="I2077" s="2"/>
    </row>
    <row r="2078" spans="2:9" x14ac:dyDescent="0.25">
      <c r="B2078" s="171"/>
      <c r="C2078" s="70"/>
      <c r="D2078" s="69"/>
      <c r="E2078" s="69"/>
      <c r="F2078" s="69"/>
      <c r="G2078" s="69"/>
      <c r="H2078" s="70"/>
      <c r="I2078" s="2"/>
    </row>
    <row r="2079" spans="2:9" x14ac:dyDescent="0.25">
      <c r="B2079" s="70"/>
      <c r="C2079" s="70"/>
      <c r="D2079" s="70"/>
      <c r="E2079" s="70"/>
      <c r="F2079" s="172"/>
      <c r="G2079" s="70"/>
      <c r="H2079" s="70"/>
      <c r="I2079" s="2"/>
    </row>
    <row r="2080" spans="2:9" x14ac:dyDescent="0.25">
      <c r="B2080" s="298"/>
      <c r="C2080" s="298"/>
      <c r="D2080" s="298"/>
      <c r="E2080" s="298"/>
      <c r="F2080" s="298"/>
      <c r="G2080" s="298"/>
      <c r="H2080" s="70"/>
      <c r="I2080" s="2"/>
    </row>
    <row r="2081" spans="2:9" x14ac:dyDescent="0.25">
      <c r="B2081" s="165"/>
      <c r="C2081" s="165"/>
      <c r="D2081" s="166"/>
      <c r="E2081" s="165"/>
      <c r="F2081" s="165"/>
      <c r="G2081" s="165"/>
      <c r="H2081" s="70"/>
      <c r="I2081" s="2"/>
    </row>
    <row r="2082" spans="2:9" x14ac:dyDescent="0.25">
      <c r="B2082" s="167"/>
      <c r="C2082" s="168"/>
      <c r="D2082" s="69"/>
      <c r="E2082" s="69"/>
      <c r="F2082" s="69"/>
      <c r="G2082" s="69"/>
      <c r="H2082" s="70"/>
      <c r="I2082" s="2"/>
    </row>
    <row r="2083" spans="2:9" x14ac:dyDescent="0.25">
      <c r="B2083" s="169"/>
      <c r="C2083" s="168"/>
      <c r="D2083" s="69"/>
      <c r="E2083" s="69"/>
      <c r="F2083" s="69"/>
      <c r="G2083" s="69"/>
      <c r="H2083" s="70"/>
      <c r="I2083" s="2"/>
    </row>
    <row r="2084" spans="2:9" x14ac:dyDescent="0.25">
      <c r="B2084" s="170"/>
      <c r="C2084" s="168"/>
      <c r="D2084" s="69"/>
      <c r="E2084" s="69"/>
      <c r="F2084" s="69"/>
      <c r="G2084" s="69"/>
      <c r="H2084" s="70"/>
      <c r="I2084" s="2"/>
    </row>
    <row r="2085" spans="2:9" x14ac:dyDescent="0.25">
      <c r="B2085" s="170"/>
      <c r="C2085" s="168"/>
      <c r="D2085" s="69"/>
      <c r="E2085" s="69"/>
      <c r="F2085" s="69"/>
      <c r="G2085" s="69"/>
      <c r="H2085" s="70"/>
      <c r="I2085" s="2"/>
    </row>
    <row r="2086" spans="2:9" x14ac:dyDescent="0.25">
      <c r="B2086" s="167"/>
      <c r="C2086" s="168"/>
      <c r="D2086" s="69"/>
      <c r="E2086" s="69"/>
      <c r="F2086" s="69"/>
      <c r="G2086" s="69"/>
      <c r="H2086" s="70"/>
      <c r="I2086" s="2"/>
    </row>
    <row r="2087" spans="2:9" x14ac:dyDescent="0.25">
      <c r="B2087" s="171"/>
      <c r="C2087" s="70"/>
      <c r="D2087" s="69"/>
      <c r="E2087" s="69"/>
      <c r="F2087" s="69"/>
      <c r="G2087" s="69"/>
      <c r="H2087" s="70"/>
      <c r="I2087" s="2"/>
    </row>
    <row r="2088" spans="2:9" x14ac:dyDescent="0.25">
      <c r="B2088" s="70"/>
      <c r="C2088" s="70"/>
      <c r="D2088" s="70"/>
      <c r="E2088" s="70"/>
      <c r="F2088" s="172"/>
      <c r="G2088" s="70"/>
      <c r="H2088" s="70"/>
      <c r="I2088" s="2"/>
    </row>
    <row r="2089" spans="2:9" x14ac:dyDescent="0.25">
      <c r="B2089" s="70"/>
      <c r="C2089" s="70"/>
      <c r="D2089" s="172"/>
      <c r="E2089" s="172"/>
      <c r="F2089" s="172"/>
      <c r="G2089" s="70"/>
      <c r="H2089" s="70"/>
      <c r="I2089" s="2"/>
    </row>
    <row r="2090" spans="2:9" x14ac:dyDescent="0.25">
      <c r="B2090" s="70"/>
      <c r="C2090" s="70"/>
      <c r="D2090" s="70"/>
      <c r="E2090" s="70"/>
      <c r="F2090" s="172"/>
      <c r="G2090" s="70"/>
      <c r="H2090" s="70"/>
      <c r="I2090" s="2"/>
    </row>
    <row r="2091" spans="2:9" x14ac:dyDescent="0.25">
      <c r="B2091" s="70"/>
      <c r="C2091" s="70"/>
      <c r="D2091" s="70"/>
      <c r="E2091" s="70"/>
      <c r="F2091" s="70"/>
      <c r="G2091" s="70"/>
      <c r="H2091" s="70"/>
      <c r="I2091" s="2"/>
    </row>
    <row r="2092" spans="2:9" x14ac:dyDescent="0.25">
      <c r="B2092" s="68"/>
      <c r="C2092" s="68"/>
      <c r="D2092" s="68"/>
      <c r="E2092" s="68"/>
      <c r="F2092" s="68"/>
      <c r="G2092" s="68"/>
      <c r="H2092" s="68"/>
    </row>
  </sheetData>
  <mergeCells count="7">
    <mergeCell ref="B2071:G2071"/>
    <mergeCell ref="B2080:G2080"/>
    <mergeCell ref="B2060:G2060"/>
    <mergeCell ref="B13:S13"/>
    <mergeCell ref="B38:S38"/>
    <mergeCell ref="B1437:S1437"/>
    <mergeCell ref="B2045:J20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s="289" customFormat="1" ht="15.75" thickBot="1" x14ac:dyDescent="0.3">
      <c r="A2" s="289" t="s">
        <v>152</v>
      </c>
      <c r="B2" s="291" t="s">
        <v>24</v>
      </c>
      <c r="C2" s="291" t="s">
        <v>162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522309.36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69404646.900000006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0</v>
      </c>
      <c r="H7" s="163">
        <v>761313.46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439013720.75999999</v>
      </c>
      <c r="H8" s="163">
        <v>479273.12</v>
      </c>
      <c r="I8" s="163">
        <v>0</v>
      </c>
      <c r="J8" s="163">
        <v>10</v>
      </c>
      <c r="K8" s="163">
        <v>0</v>
      </c>
      <c r="L8" s="163">
        <v>792027.12000001909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117780510.41999999</v>
      </c>
      <c r="H9" s="163">
        <v>971944.98</v>
      </c>
      <c r="I9" s="163">
        <v>0</v>
      </c>
      <c r="J9" s="163">
        <v>373650924.98000002</v>
      </c>
      <c r="K9" s="163">
        <v>0</v>
      </c>
      <c r="L9" s="163">
        <v>3.200000524520874E-2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7553561.4800000004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120449211.09999999</v>
      </c>
      <c r="H11" s="163">
        <v>0</v>
      </c>
      <c r="I11" s="163">
        <v>0</v>
      </c>
      <c r="J11" s="163">
        <v>0</v>
      </c>
      <c r="K11" s="163">
        <v>0</v>
      </c>
      <c r="L11" s="163">
        <v>-1.600000262260437E-2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5371013.7000000002</v>
      </c>
      <c r="H14" s="163">
        <v>2931010.27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759572664.36000001</v>
      </c>
      <c r="H30" s="295">
        <f t="shared" si="0"/>
        <v>5665851.1899999995</v>
      </c>
      <c r="I30" s="295">
        <f t="shared" si="0"/>
        <v>0</v>
      </c>
      <c r="J30" s="295">
        <f t="shared" si="0"/>
        <v>373650934.98000002</v>
      </c>
      <c r="K30" s="296">
        <f t="shared" si="0"/>
        <v>0</v>
      </c>
      <c r="L30" s="296">
        <f t="shared" si="0"/>
        <v>792027.13600002171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t="s">
        <v>163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2398491.216</v>
      </c>
      <c r="H4" s="163">
        <v>0</v>
      </c>
      <c r="I4" s="163">
        <v>0</v>
      </c>
      <c r="J4" s="163">
        <v>0</v>
      </c>
      <c r="K4" s="163">
        <v>0</v>
      </c>
      <c r="L4" s="163">
        <v>-1.999999862164259E-3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0</v>
      </c>
      <c r="I5" s="163">
        <v>0</v>
      </c>
      <c r="J5" s="163">
        <v>10</v>
      </c>
      <c r="K5" s="163">
        <v>0</v>
      </c>
      <c r="L5" s="163">
        <v>1419871.8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3450495.9</v>
      </c>
      <c r="H6" s="163">
        <v>935168.40999999992</v>
      </c>
      <c r="I6" s="163">
        <v>0</v>
      </c>
      <c r="J6" s="163">
        <v>5076</v>
      </c>
      <c r="K6" s="163">
        <v>0</v>
      </c>
      <c r="L6" s="163">
        <v>1029507367.5639999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0</v>
      </c>
      <c r="H7" s="163">
        <v>4687663.34</v>
      </c>
      <c r="I7" s="163">
        <v>0</v>
      </c>
      <c r="J7" s="163">
        <v>1350800.99</v>
      </c>
      <c r="K7" s="163">
        <v>0</v>
      </c>
      <c r="L7" s="163">
        <v>310684150.00800002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3315104.48</v>
      </c>
      <c r="H8" s="163">
        <v>2200844.06</v>
      </c>
      <c r="I8" s="163">
        <v>0</v>
      </c>
      <c r="J8" s="163">
        <v>183675332.40000001</v>
      </c>
      <c r="K8" s="163">
        <v>0</v>
      </c>
      <c r="L8" s="163">
        <v>1.5999972820281982E-2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886605458</v>
      </c>
      <c r="H9" s="163">
        <v>0</v>
      </c>
      <c r="I9" s="163">
        <v>0</v>
      </c>
      <c r="J9" s="163">
        <v>0</v>
      </c>
      <c r="K9" s="163">
        <v>0</v>
      </c>
      <c r="L9" s="163">
        <v>2.9999971389770508E-2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1542571994.48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103842850.09999999</v>
      </c>
      <c r="H11" s="163">
        <v>2808422.84</v>
      </c>
      <c r="I11" s="163">
        <v>0</v>
      </c>
      <c r="J11" s="163">
        <v>10</v>
      </c>
      <c r="K11" s="163">
        <v>0</v>
      </c>
      <c r="L11" s="163">
        <v>23279836.830000002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144335169.77000001</v>
      </c>
      <c r="H12" s="163">
        <v>2567178.59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227983210.15000004</v>
      </c>
      <c r="H14" s="163">
        <v>0</v>
      </c>
      <c r="I14" s="163">
        <v>0</v>
      </c>
      <c r="J14" s="163">
        <v>0</v>
      </c>
      <c r="K14" s="163">
        <v>0</v>
      </c>
      <c r="L14" s="163">
        <v>-3.9999991655349731E-2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2914502774.0960002</v>
      </c>
      <c r="H30" s="295">
        <f t="shared" si="0"/>
        <v>13199277.24</v>
      </c>
      <c r="I30" s="295">
        <f t="shared" si="0"/>
        <v>0</v>
      </c>
      <c r="J30" s="295">
        <f t="shared" si="0"/>
        <v>185031229.39000002</v>
      </c>
      <c r="K30" s="296">
        <f t="shared" si="0"/>
        <v>0</v>
      </c>
      <c r="L30" s="296">
        <f t="shared" si="0"/>
        <v>1364891226.2059999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165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108272.8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35821917.399999999</v>
      </c>
      <c r="H6" s="163">
        <v>948163.95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0</v>
      </c>
      <c r="H9" s="163">
        <v>2879429.44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7449086.5199999996</v>
      </c>
      <c r="H11" s="163">
        <v>3084082.19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43271003.920000002</v>
      </c>
      <c r="H30" s="295">
        <f t="shared" si="0"/>
        <v>7019948.3799999999</v>
      </c>
      <c r="I30" s="295">
        <f t="shared" si="0"/>
        <v>0</v>
      </c>
      <c r="J30" s="295">
        <f t="shared" si="0"/>
        <v>0</v>
      </c>
      <c r="K30" s="296">
        <f t="shared" si="0"/>
        <v>0</v>
      </c>
      <c r="L30" s="296">
        <f t="shared" si="0"/>
        <v>0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166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0</v>
      </c>
      <c r="I4" s="163">
        <v>0</v>
      </c>
      <c r="J4" s="163">
        <v>0</v>
      </c>
      <c r="K4" s="163">
        <v>0</v>
      </c>
      <c r="L4" s="163">
        <v>0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0</v>
      </c>
      <c r="H6" s="163">
        <v>0</v>
      </c>
      <c r="I6" s="163">
        <v>0</v>
      </c>
      <c r="J6" s="163">
        <v>0</v>
      </c>
      <c r="K6" s="163">
        <v>0</v>
      </c>
      <c r="L6" s="163">
        <v>0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0</v>
      </c>
      <c r="H30" s="295">
        <f t="shared" si="0"/>
        <v>0</v>
      </c>
      <c r="I30" s="295">
        <f t="shared" si="0"/>
        <v>0</v>
      </c>
      <c r="J30" s="295">
        <f t="shared" si="0"/>
        <v>0</v>
      </c>
      <c r="K30" s="296">
        <f t="shared" si="0"/>
        <v>0</v>
      </c>
      <c r="L30" s="296">
        <f t="shared" si="0"/>
        <v>0</v>
      </c>
    </row>
    <row r="31" spans="1:18" ht="15.75" thickTop="1" x14ac:dyDescent="0.25">
      <c r="B31" s="69"/>
      <c r="C31" s="69"/>
      <c r="D31" s="69"/>
      <c r="E31" s="70"/>
      <c r="F31" s="70"/>
      <c r="G31" s="70"/>
      <c r="H31" s="70"/>
      <c r="I31" s="70"/>
      <c r="J31" s="70"/>
    </row>
    <row r="32" spans="1:18" x14ac:dyDescent="0.25">
      <c r="B32" s="69"/>
      <c r="C32" s="69"/>
      <c r="D32" s="69"/>
      <c r="E32" s="70"/>
      <c r="F32" s="70"/>
      <c r="G32" s="70"/>
      <c r="H32" s="70"/>
      <c r="I32" s="70"/>
      <c r="J32" s="70"/>
    </row>
    <row r="33" spans="1:10" x14ac:dyDescent="0.25">
      <c r="B33" s="69"/>
      <c r="C33" s="69"/>
      <c r="D33" s="69"/>
      <c r="E33" s="70"/>
      <c r="F33" s="70"/>
      <c r="G33" s="70"/>
      <c r="H33" s="70"/>
      <c r="I33" s="70"/>
      <c r="J33" s="70"/>
    </row>
    <row r="34" spans="1:10" x14ac:dyDescent="0.25">
      <c r="B34" s="69"/>
      <c r="C34" s="69"/>
      <c r="D34" s="69"/>
      <c r="E34" s="70"/>
      <c r="F34" s="70"/>
      <c r="G34" s="70"/>
      <c r="H34" s="70"/>
      <c r="I34" s="70"/>
      <c r="J34" s="70"/>
    </row>
    <row r="35" spans="1:10" x14ac:dyDescent="0.25">
      <c r="B35" s="69"/>
      <c r="C35" s="69"/>
      <c r="D35" s="69"/>
      <c r="E35" s="69"/>
      <c r="F35" s="71"/>
      <c r="G35" s="71"/>
      <c r="H35" s="72"/>
      <c r="I35" s="72"/>
      <c r="J35" s="70"/>
    </row>
    <row r="36" spans="1:10" x14ac:dyDescent="0.25">
      <c r="B36" s="69"/>
      <c r="C36" s="69"/>
      <c r="D36" s="69"/>
      <c r="E36" s="69"/>
      <c r="F36" s="69"/>
      <c r="G36" s="69"/>
      <c r="H36" s="73"/>
      <c r="I36" s="73"/>
      <c r="J36" s="70"/>
    </row>
    <row r="37" spans="1:10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0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0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0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0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0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0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0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0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1" max="1" width="9.140625" style="28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87" customFormat="1" x14ac:dyDescent="0.25">
      <c r="A1" s="287" t="s">
        <v>148</v>
      </c>
      <c r="B1" s="287" t="s">
        <v>149</v>
      </c>
      <c r="C1" s="288" t="s">
        <v>9</v>
      </c>
      <c r="D1" s="288" t="s">
        <v>150</v>
      </c>
      <c r="E1" s="288" t="s">
        <v>151</v>
      </c>
      <c r="F1" s="288"/>
      <c r="G1" s="288"/>
      <c r="H1" s="288"/>
      <c r="I1" s="288"/>
      <c r="J1" s="288"/>
      <c r="K1" s="288"/>
    </row>
    <row r="2" spans="1:16" ht="15.75" thickBot="1" x14ac:dyDescent="0.3">
      <c r="A2" s="289" t="s">
        <v>152</v>
      </c>
      <c r="B2" s="14" t="s">
        <v>24</v>
      </c>
      <c r="C2" s="14" t="s">
        <v>153</v>
      </c>
    </row>
    <row r="3" spans="1:16" s="2" customFormat="1" x14ac:dyDescent="0.25">
      <c r="A3" s="297" t="s">
        <v>168</v>
      </c>
      <c r="B3" s="130" t="s">
        <v>9</v>
      </c>
      <c r="C3" s="290" t="s">
        <v>154</v>
      </c>
      <c r="D3" s="290" t="s">
        <v>155</v>
      </c>
      <c r="E3" s="290" t="s">
        <v>156</v>
      </c>
      <c r="F3" s="290" t="s">
        <v>167</v>
      </c>
      <c r="G3" s="290" t="s">
        <v>157</v>
      </c>
      <c r="H3" s="290" t="s">
        <v>158</v>
      </c>
      <c r="I3" s="290" t="s">
        <v>47</v>
      </c>
      <c r="J3" s="290" t="s">
        <v>159</v>
      </c>
      <c r="K3" s="290" t="s">
        <v>160</v>
      </c>
      <c r="L3" s="290" t="s">
        <v>161</v>
      </c>
      <c r="M3" s="75"/>
      <c r="N3" s="75"/>
      <c r="O3" s="74"/>
      <c r="P3" s="76"/>
    </row>
    <row r="4" spans="1:16" s="2" customFormat="1" x14ac:dyDescent="0.25">
      <c r="A4" s="287" t="s">
        <v>164</v>
      </c>
      <c r="B4" s="131">
        <v>0</v>
      </c>
      <c r="C4" s="163">
        <v>0</v>
      </c>
      <c r="D4" s="163">
        <v>0</v>
      </c>
      <c r="E4" s="163">
        <v>0</v>
      </c>
      <c r="F4" s="163" t="e">
        <v>#N/A</v>
      </c>
      <c r="G4" s="163">
        <v>0</v>
      </c>
      <c r="H4" s="163">
        <v>101442.45</v>
      </c>
      <c r="I4" s="163">
        <v>0</v>
      </c>
      <c r="J4" s="163">
        <v>0</v>
      </c>
      <c r="K4" s="163">
        <v>0</v>
      </c>
      <c r="L4" s="163">
        <v>13248.929999999993</v>
      </c>
      <c r="M4" s="78"/>
      <c r="N4" s="79"/>
      <c r="O4" s="77"/>
      <c r="P4" s="79"/>
    </row>
    <row r="5" spans="1:16" s="2" customFormat="1" x14ac:dyDescent="0.25">
      <c r="A5" s="287"/>
      <c r="B5" s="131">
        <v>1</v>
      </c>
      <c r="C5" s="163">
        <v>0</v>
      </c>
      <c r="D5" s="163">
        <v>0</v>
      </c>
      <c r="E5" s="163">
        <v>0</v>
      </c>
      <c r="F5" s="163" t="e">
        <v>#N/A</v>
      </c>
      <c r="G5" s="163">
        <v>0</v>
      </c>
      <c r="H5" s="163">
        <v>0</v>
      </c>
      <c r="I5" s="163">
        <v>0</v>
      </c>
      <c r="J5" s="163">
        <v>0</v>
      </c>
      <c r="K5" s="163">
        <v>0</v>
      </c>
      <c r="L5" s="163">
        <v>0</v>
      </c>
      <c r="M5" s="78"/>
      <c r="N5" s="79"/>
      <c r="O5" s="77"/>
      <c r="P5" s="79"/>
    </row>
    <row r="6" spans="1:16" s="2" customFormat="1" x14ac:dyDescent="0.25">
      <c r="A6" s="287"/>
      <c r="B6" s="27">
        <v>2</v>
      </c>
      <c r="C6" s="163">
        <v>0</v>
      </c>
      <c r="D6" s="163">
        <v>0</v>
      </c>
      <c r="E6" s="163">
        <v>0</v>
      </c>
      <c r="F6" s="163" t="e">
        <v>#N/A</v>
      </c>
      <c r="G6" s="163">
        <v>0</v>
      </c>
      <c r="H6" s="163">
        <v>2551136.16</v>
      </c>
      <c r="I6" s="163">
        <v>0</v>
      </c>
      <c r="J6" s="163">
        <v>0</v>
      </c>
      <c r="K6" s="163">
        <v>0</v>
      </c>
      <c r="L6" s="163">
        <v>260112.32999999996</v>
      </c>
      <c r="M6" s="78"/>
      <c r="N6" s="79"/>
      <c r="O6" s="77"/>
      <c r="P6" s="79"/>
    </row>
    <row r="7" spans="1:16" s="2" customFormat="1" x14ac:dyDescent="0.25">
      <c r="A7" s="287"/>
      <c r="B7" s="27">
        <v>3</v>
      </c>
      <c r="C7" s="163">
        <v>0</v>
      </c>
      <c r="D7" s="163">
        <v>0</v>
      </c>
      <c r="E7" s="163">
        <v>0</v>
      </c>
      <c r="F7" s="163" t="e">
        <v>#N/A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78"/>
      <c r="N7" s="79"/>
      <c r="O7" s="77"/>
      <c r="P7" s="79"/>
    </row>
    <row r="8" spans="1:16" s="2" customFormat="1" x14ac:dyDescent="0.25">
      <c r="A8" s="287"/>
      <c r="B8" s="131">
        <v>4</v>
      </c>
      <c r="C8" s="163">
        <v>0</v>
      </c>
      <c r="D8" s="163">
        <v>0</v>
      </c>
      <c r="E8" s="163">
        <v>0</v>
      </c>
      <c r="F8" s="163" t="e">
        <v>#N/A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78"/>
      <c r="N8" s="79"/>
      <c r="O8" s="77"/>
      <c r="P8" s="79"/>
    </row>
    <row r="9" spans="1:16" s="2" customFormat="1" x14ac:dyDescent="0.25">
      <c r="A9" s="287"/>
      <c r="B9" s="131">
        <v>5</v>
      </c>
      <c r="C9" s="163">
        <v>0</v>
      </c>
      <c r="D9" s="163">
        <v>0</v>
      </c>
      <c r="E9" s="163">
        <v>0</v>
      </c>
      <c r="F9" s="163" t="e">
        <v>#N/A</v>
      </c>
      <c r="G9" s="163">
        <v>0</v>
      </c>
      <c r="H9" s="163">
        <v>0</v>
      </c>
      <c r="I9" s="163">
        <v>0</v>
      </c>
      <c r="J9" s="163">
        <v>0</v>
      </c>
      <c r="K9" s="163">
        <v>0</v>
      </c>
      <c r="L9" s="163">
        <v>0</v>
      </c>
      <c r="M9" s="78"/>
      <c r="N9" s="79"/>
      <c r="O9" s="77"/>
      <c r="P9" s="79"/>
    </row>
    <row r="10" spans="1:16" s="2" customFormat="1" x14ac:dyDescent="0.25">
      <c r="A10" s="287"/>
      <c r="B10" s="27">
        <v>6</v>
      </c>
      <c r="C10" s="163">
        <v>0</v>
      </c>
      <c r="D10" s="163">
        <v>0</v>
      </c>
      <c r="E10" s="163">
        <v>0</v>
      </c>
      <c r="F10" s="163" t="e">
        <v>#N/A</v>
      </c>
      <c r="G10" s="163">
        <v>0</v>
      </c>
      <c r="H10" s="163">
        <v>0</v>
      </c>
      <c r="I10" s="163">
        <v>0</v>
      </c>
      <c r="J10" s="163">
        <v>0</v>
      </c>
      <c r="K10" s="163">
        <v>0</v>
      </c>
      <c r="L10" s="163">
        <v>0</v>
      </c>
      <c r="M10" s="78"/>
      <c r="N10" s="79"/>
      <c r="O10" s="77"/>
      <c r="P10" s="79"/>
    </row>
    <row r="11" spans="1:16" s="2" customFormat="1" x14ac:dyDescent="0.25">
      <c r="A11" s="287"/>
      <c r="B11" s="27">
        <v>7</v>
      </c>
      <c r="C11" s="163">
        <v>0</v>
      </c>
      <c r="D11" s="163">
        <v>0</v>
      </c>
      <c r="E11" s="163">
        <v>0</v>
      </c>
      <c r="F11" s="163" t="e">
        <v>#N/A</v>
      </c>
      <c r="G11" s="163">
        <v>0</v>
      </c>
      <c r="H11" s="163">
        <v>0</v>
      </c>
      <c r="I11" s="163">
        <v>0</v>
      </c>
      <c r="J11" s="163">
        <v>0</v>
      </c>
      <c r="K11" s="163">
        <v>0</v>
      </c>
      <c r="L11" s="163">
        <v>0</v>
      </c>
      <c r="M11" s="80"/>
      <c r="N11" s="80"/>
      <c r="O11" s="80"/>
      <c r="P11" s="80"/>
    </row>
    <row r="12" spans="1:16" s="2" customFormat="1" x14ac:dyDescent="0.25">
      <c r="A12" s="287"/>
      <c r="B12" s="131">
        <v>8</v>
      </c>
      <c r="C12" s="163">
        <v>0</v>
      </c>
      <c r="D12" s="163">
        <v>0</v>
      </c>
      <c r="E12" s="163">
        <v>0</v>
      </c>
      <c r="F12" s="163" t="e">
        <v>#N/A</v>
      </c>
      <c r="G12" s="163">
        <v>0</v>
      </c>
      <c r="H12" s="163">
        <v>0</v>
      </c>
      <c r="I12" s="163">
        <v>0</v>
      </c>
      <c r="J12" s="163">
        <v>0</v>
      </c>
      <c r="K12" s="163">
        <v>0</v>
      </c>
      <c r="L12" s="163">
        <v>0</v>
      </c>
    </row>
    <row r="13" spans="1:16" s="2" customFormat="1" x14ac:dyDescent="0.25">
      <c r="A13" s="287"/>
      <c r="B13" s="131">
        <v>9</v>
      </c>
      <c r="C13" s="163">
        <v>0</v>
      </c>
      <c r="D13" s="163">
        <v>0</v>
      </c>
      <c r="E13" s="163">
        <v>0</v>
      </c>
      <c r="F13" s="163" t="e">
        <v>#N/A</v>
      </c>
      <c r="G13" s="163">
        <v>0</v>
      </c>
      <c r="H13" s="163">
        <v>0</v>
      </c>
      <c r="I13" s="163">
        <v>0</v>
      </c>
      <c r="J13" s="163">
        <v>0</v>
      </c>
      <c r="K13" s="163">
        <v>0</v>
      </c>
      <c r="L13" s="163">
        <v>0</v>
      </c>
    </row>
    <row r="14" spans="1:16" s="2" customFormat="1" x14ac:dyDescent="0.25">
      <c r="A14" s="287"/>
      <c r="B14" s="27">
        <v>10</v>
      </c>
      <c r="C14" s="163">
        <v>0</v>
      </c>
      <c r="D14" s="163">
        <v>0</v>
      </c>
      <c r="E14" s="163">
        <v>0</v>
      </c>
      <c r="F14" s="163" t="e">
        <v>#N/A</v>
      </c>
      <c r="G14" s="163">
        <v>0</v>
      </c>
      <c r="H14" s="163">
        <v>0</v>
      </c>
      <c r="I14" s="163">
        <v>0</v>
      </c>
      <c r="J14" s="163">
        <v>0</v>
      </c>
      <c r="K14" s="163">
        <v>0</v>
      </c>
      <c r="L14" s="163">
        <v>0</v>
      </c>
    </row>
    <row r="15" spans="1:16" s="2" customFormat="1" x14ac:dyDescent="0.25">
      <c r="A15" s="287"/>
      <c r="B15" s="27">
        <v>11</v>
      </c>
      <c r="C15" s="163">
        <v>0</v>
      </c>
      <c r="D15" s="163">
        <v>0</v>
      </c>
      <c r="E15" s="163">
        <v>0</v>
      </c>
      <c r="F15" s="163" t="e">
        <v>#N/A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</row>
    <row r="16" spans="1:16" s="2" customFormat="1" x14ac:dyDescent="0.25">
      <c r="A16" s="287"/>
      <c r="B16" s="131">
        <v>12</v>
      </c>
      <c r="C16" s="163">
        <v>0</v>
      </c>
      <c r="D16" s="163">
        <v>0</v>
      </c>
      <c r="E16" s="163">
        <v>0</v>
      </c>
      <c r="F16" s="163" t="e">
        <v>#N/A</v>
      </c>
      <c r="G16" s="163">
        <v>0</v>
      </c>
      <c r="H16" s="163">
        <v>0</v>
      </c>
      <c r="I16" s="163">
        <v>0</v>
      </c>
      <c r="J16" s="163">
        <v>0</v>
      </c>
      <c r="K16" s="163">
        <v>0</v>
      </c>
      <c r="L16" s="163">
        <v>0</v>
      </c>
    </row>
    <row r="17" spans="1:18" s="2" customFormat="1" x14ac:dyDescent="0.25">
      <c r="A17" s="287"/>
      <c r="B17" s="131">
        <v>13</v>
      </c>
      <c r="C17" s="163">
        <v>0</v>
      </c>
      <c r="D17" s="163">
        <v>0</v>
      </c>
      <c r="E17" s="163">
        <v>0</v>
      </c>
      <c r="F17" s="163" t="e">
        <v>#N/A</v>
      </c>
      <c r="G17" s="163">
        <v>0</v>
      </c>
      <c r="H17" s="163">
        <v>0</v>
      </c>
      <c r="I17" s="163">
        <v>0</v>
      </c>
      <c r="J17" s="163">
        <v>0</v>
      </c>
      <c r="K17" s="163">
        <v>0</v>
      </c>
      <c r="L17" s="163">
        <v>0</v>
      </c>
    </row>
    <row r="18" spans="1:18" s="2" customFormat="1" x14ac:dyDescent="0.25">
      <c r="A18" s="287"/>
      <c r="B18" s="27">
        <v>14</v>
      </c>
      <c r="C18" s="163">
        <v>0</v>
      </c>
      <c r="D18" s="163">
        <v>0</v>
      </c>
      <c r="E18" s="163">
        <v>0</v>
      </c>
      <c r="F18" s="163" t="e">
        <v>#N/A</v>
      </c>
      <c r="G18" s="163">
        <v>0</v>
      </c>
      <c r="H18" s="163">
        <v>0</v>
      </c>
      <c r="I18" s="163">
        <v>0</v>
      </c>
      <c r="J18" s="163">
        <v>0</v>
      </c>
      <c r="K18" s="163">
        <v>0</v>
      </c>
      <c r="L18" s="163">
        <v>0</v>
      </c>
    </row>
    <row r="19" spans="1:18" s="2" customFormat="1" x14ac:dyDescent="0.25">
      <c r="A19" s="287"/>
      <c r="B19" s="27">
        <v>15</v>
      </c>
      <c r="C19" s="163">
        <v>0</v>
      </c>
      <c r="D19" s="163">
        <v>0</v>
      </c>
      <c r="E19" s="163">
        <v>0</v>
      </c>
      <c r="F19" s="163" t="e">
        <v>#N/A</v>
      </c>
      <c r="G19" s="163">
        <v>0</v>
      </c>
      <c r="H19" s="163">
        <v>0</v>
      </c>
      <c r="I19" s="163">
        <v>0</v>
      </c>
      <c r="J19" s="163">
        <v>0</v>
      </c>
      <c r="K19" s="163">
        <v>0</v>
      </c>
      <c r="L19" s="163">
        <v>0</v>
      </c>
    </row>
    <row r="20" spans="1:18" s="2" customFormat="1" x14ac:dyDescent="0.25">
      <c r="A20" s="287"/>
      <c r="B20" s="131">
        <v>16</v>
      </c>
      <c r="C20" s="163">
        <v>0</v>
      </c>
      <c r="D20" s="163">
        <v>0</v>
      </c>
      <c r="E20" s="163">
        <v>0</v>
      </c>
      <c r="F20" s="163" t="e">
        <v>#N/A</v>
      </c>
      <c r="G20" s="163">
        <v>0</v>
      </c>
      <c r="H20" s="163">
        <v>0</v>
      </c>
      <c r="I20" s="163">
        <v>0</v>
      </c>
      <c r="J20" s="163">
        <v>0</v>
      </c>
      <c r="K20" s="163">
        <v>0</v>
      </c>
      <c r="L20" s="163">
        <v>0</v>
      </c>
    </row>
    <row r="21" spans="1:18" s="2" customFormat="1" x14ac:dyDescent="0.25">
      <c r="A21" s="287"/>
      <c r="B21" s="131">
        <v>17</v>
      </c>
      <c r="C21" s="163">
        <v>0</v>
      </c>
      <c r="D21" s="163">
        <v>0</v>
      </c>
      <c r="E21" s="163">
        <v>0</v>
      </c>
      <c r="F21" s="163" t="e">
        <v>#N/A</v>
      </c>
      <c r="G21" s="163">
        <v>0</v>
      </c>
      <c r="H21" s="163">
        <v>0</v>
      </c>
      <c r="I21" s="163">
        <v>0</v>
      </c>
      <c r="J21" s="163">
        <v>0</v>
      </c>
      <c r="K21" s="163">
        <v>0</v>
      </c>
      <c r="L21" s="163">
        <v>0</v>
      </c>
    </row>
    <row r="22" spans="1:18" s="2" customFormat="1" x14ac:dyDescent="0.25">
      <c r="A22" s="287"/>
      <c r="B22" s="27">
        <v>18</v>
      </c>
      <c r="C22" s="163">
        <v>0</v>
      </c>
      <c r="D22" s="163">
        <v>0</v>
      </c>
      <c r="E22" s="163">
        <v>0</v>
      </c>
      <c r="F22" s="163" t="e">
        <v>#N/A</v>
      </c>
      <c r="G22" s="163">
        <v>0</v>
      </c>
      <c r="H22" s="163">
        <v>0</v>
      </c>
      <c r="I22" s="163">
        <v>0</v>
      </c>
      <c r="J22" s="163">
        <v>0</v>
      </c>
      <c r="K22" s="163">
        <v>0</v>
      </c>
      <c r="L22" s="163">
        <v>0</v>
      </c>
    </row>
    <row r="23" spans="1:18" s="2" customFormat="1" x14ac:dyDescent="0.25">
      <c r="A23" s="287"/>
      <c r="B23" s="27">
        <v>19</v>
      </c>
      <c r="C23" s="163">
        <v>0</v>
      </c>
      <c r="D23" s="163">
        <v>0</v>
      </c>
      <c r="E23" s="163">
        <v>0</v>
      </c>
      <c r="F23" s="163" t="e">
        <v>#N/A</v>
      </c>
      <c r="G23" s="163">
        <v>0</v>
      </c>
      <c r="H23" s="163">
        <v>0</v>
      </c>
      <c r="I23" s="163">
        <v>0</v>
      </c>
      <c r="J23" s="163">
        <v>0</v>
      </c>
      <c r="K23" s="163">
        <v>0</v>
      </c>
      <c r="L23" s="163">
        <v>0</v>
      </c>
    </row>
    <row r="24" spans="1:18" s="2" customFormat="1" x14ac:dyDescent="0.25">
      <c r="A24" s="287"/>
      <c r="B24" s="131">
        <v>20</v>
      </c>
      <c r="C24" s="163">
        <v>0</v>
      </c>
      <c r="D24" s="163">
        <v>0</v>
      </c>
      <c r="E24" s="163">
        <v>0</v>
      </c>
      <c r="F24" s="163" t="e">
        <v>#N/A</v>
      </c>
      <c r="G24" s="163">
        <v>0</v>
      </c>
      <c r="H24" s="163">
        <v>0</v>
      </c>
      <c r="I24" s="163">
        <v>0</v>
      </c>
      <c r="J24" s="163">
        <v>0</v>
      </c>
      <c r="K24" s="163">
        <v>0</v>
      </c>
      <c r="L24" s="163">
        <v>0</v>
      </c>
    </row>
    <row r="25" spans="1:18" x14ac:dyDescent="0.25">
      <c r="B25" s="131">
        <v>21</v>
      </c>
      <c r="C25" s="163">
        <v>0</v>
      </c>
      <c r="D25" s="163">
        <v>0</v>
      </c>
      <c r="E25" s="163">
        <v>0</v>
      </c>
      <c r="F25" s="163" t="e">
        <v>#N/A</v>
      </c>
      <c r="G25" s="163">
        <v>0</v>
      </c>
      <c r="H25" s="163">
        <v>0</v>
      </c>
      <c r="I25" s="163">
        <v>0</v>
      </c>
      <c r="J25" s="163">
        <v>0</v>
      </c>
      <c r="K25" s="163">
        <v>0</v>
      </c>
      <c r="L25" s="163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163">
        <v>0</v>
      </c>
      <c r="D26" s="163">
        <v>0</v>
      </c>
      <c r="E26" s="163">
        <v>0</v>
      </c>
      <c r="F26" s="163" t="e">
        <v>#N/A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3">
        <v>0</v>
      </c>
      <c r="M26" s="2"/>
      <c r="N26" s="2"/>
      <c r="O26" s="2"/>
      <c r="P26" s="2"/>
      <c r="Q26" s="2"/>
      <c r="R26" s="2"/>
    </row>
    <row r="27" spans="1:18" x14ac:dyDescent="0.25">
      <c r="B27" s="131">
        <v>23</v>
      </c>
      <c r="C27" s="163">
        <v>0</v>
      </c>
      <c r="D27" s="163">
        <v>0</v>
      </c>
      <c r="E27" s="163">
        <v>0</v>
      </c>
      <c r="F27" s="163" t="e">
        <v>#N/A</v>
      </c>
      <c r="G27" s="163">
        <v>0</v>
      </c>
      <c r="H27" s="163">
        <v>0</v>
      </c>
      <c r="I27" s="163">
        <v>0</v>
      </c>
      <c r="J27" s="163">
        <v>0</v>
      </c>
      <c r="K27" s="163">
        <v>0</v>
      </c>
      <c r="L27" s="163">
        <v>0</v>
      </c>
      <c r="M27" s="2"/>
      <c r="N27" s="2"/>
      <c r="O27" s="2"/>
      <c r="P27" s="2"/>
      <c r="Q27" s="2"/>
      <c r="R27" s="2"/>
    </row>
    <row r="28" spans="1:18" x14ac:dyDescent="0.25">
      <c r="B28" s="131">
        <v>24</v>
      </c>
      <c r="C28" s="163">
        <v>0</v>
      </c>
      <c r="D28" s="163">
        <v>0</v>
      </c>
      <c r="E28" s="163">
        <v>0</v>
      </c>
      <c r="F28" s="163" t="e">
        <v>#N/A</v>
      </c>
      <c r="G28" s="163">
        <v>0</v>
      </c>
      <c r="H28" s="163">
        <v>0</v>
      </c>
      <c r="I28" s="163">
        <v>0</v>
      </c>
      <c r="J28" s="163">
        <v>0</v>
      </c>
      <c r="K28" s="163">
        <v>0</v>
      </c>
      <c r="L28" s="163">
        <v>0</v>
      </c>
      <c r="M28" s="2"/>
      <c r="N28" s="2"/>
      <c r="O28" s="2"/>
      <c r="P28" s="2"/>
      <c r="Q28" s="2"/>
      <c r="R28" s="2"/>
    </row>
    <row r="29" spans="1:18" x14ac:dyDescent="0.25">
      <c r="B29" s="40">
        <v>81</v>
      </c>
      <c r="C29" s="163">
        <v>0</v>
      </c>
      <c r="D29" s="163">
        <v>0</v>
      </c>
      <c r="E29" s="163">
        <v>0</v>
      </c>
      <c r="F29" s="163" t="e">
        <v>#N/A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9"/>
      <c r="C30" s="294">
        <f>SUM(C4:C29)</f>
        <v>0</v>
      </c>
      <c r="D30" s="294">
        <f t="shared" ref="D30:L30" si="0">SUM(D4:D29)</f>
        <v>0</v>
      </c>
      <c r="E30" s="295">
        <f t="shared" si="0"/>
        <v>0</v>
      </c>
      <c r="F30" s="295" t="e">
        <f t="shared" si="0"/>
        <v>#N/A</v>
      </c>
      <c r="G30" s="295">
        <f t="shared" si="0"/>
        <v>0</v>
      </c>
      <c r="H30" s="295">
        <f t="shared" si="0"/>
        <v>2652578.6100000003</v>
      </c>
      <c r="I30" s="295">
        <f t="shared" si="0"/>
        <v>0</v>
      </c>
      <c r="J30" s="295">
        <f t="shared" si="0"/>
        <v>0</v>
      </c>
      <c r="K30" s="296">
        <f t="shared" si="0"/>
        <v>0</v>
      </c>
      <c r="L30" s="296">
        <f t="shared" si="0"/>
        <v>273361.25999999995</v>
      </c>
    </row>
    <row r="31" spans="1:18" ht="15.75" thickTop="1" x14ac:dyDescent="0.25">
      <c r="B31" s="69"/>
      <c r="C31" s="69">
        <f>'61-90 days'!C30</f>
        <v>0</v>
      </c>
      <c r="D31" s="69">
        <f>'61-90 days'!D30</f>
        <v>0</v>
      </c>
      <c r="E31" s="69">
        <f>'61-90 days'!E30</f>
        <v>0</v>
      </c>
      <c r="F31" s="69" t="e">
        <f>'61-90 days'!F30</f>
        <v>#N/A</v>
      </c>
      <c r="G31" s="69">
        <f>'61-90 days'!G30</f>
        <v>0</v>
      </c>
      <c r="H31" s="69">
        <f>'61-90 days'!H30</f>
        <v>0</v>
      </c>
      <c r="I31" s="69">
        <f>'61-90 days'!I30</f>
        <v>0</v>
      </c>
      <c r="J31" s="69">
        <f>'61-90 days'!J30</f>
        <v>0</v>
      </c>
      <c r="K31" s="69">
        <f>'61-90 days'!K30</f>
        <v>0</v>
      </c>
      <c r="L31" s="69">
        <f>'61-90 days'!L30</f>
        <v>0</v>
      </c>
    </row>
    <row r="32" spans="1:18" x14ac:dyDescent="0.25">
      <c r="B32" s="69"/>
      <c r="C32" s="69">
        <f>'31-60 days'!C30</f>
        <v>0</v>
      </c>
      <c r="D32" s="69">
        <f>'31-60 days'!D30</f>
        <v>0</v>
      </c>
      <c r="E32" s="69">
        <f>'31-60 days'!E30</f>
        <v>0</v>
      </c>
      <c r="F32" s="69" t="e">
        <f>'31-60 days'!F30</f>
        <v>#N/A</v>
      </c>
      <c r="G32" s="69">
        <f>'31-60 days'!G30</f>
        <v>43271003.920000002</v>
      </c>
      <c r="H32" s="69">
        <f>'31-60 days'!H30</f>
        <v>7019948.3799999999</v>
      </c>
      <c r="I32" s="69">
        <f>'31-60 days'!I30</f>
        <v>0</v>
      </c>
      <c r="J32" s="69">
        <f>'31-60 days'!J30</f>
        <v>0</v>
      </c>
      <c r="K32" s="69">
        <f>'31-60 days'!K30</f>
        <v>0</v>
      </c>
      <c r="L32" s="69">
        <f>'31-60 days'!L30</f>
        <v>0</v>
      </c>
    </row>
    <row r="33" spans="1:13" x14ac:dyDescent="0.25">
      <c r="B33" s="69"/>
      <c r="C33" s="69">
        <f>'0-30 days'!C30</f>
        <v>0</v>
      </c>
      <c r="D33" s="69">
        <f>'0-30 days'!D30</f>
        <v>0</v>
      </c>
      <c r="E33" s="69">
        <f>'0-30 days'!E30</f>
        <v>0</v>
      </c>
      <c r="F33" s="69" t="e">
        <f>'0-30 days'!F30</f>
        <v>#N/A</v>
      </c>
      <c r="G33" s="69">
        <f>'0-30 days'!G30</f>
        <v>2914502774.0960002</v>
      </c>
      <c r="H33" s="69">
        <f>'0-30 days'!H30</f>
        <v>13199277.24</v>
      </c>
      <c r="I33" s="69">
        <f>'0-30 days'!I30</f>
        <v>0</v>
      </c>
      <c r="J33" s="69">
        <f>'0-30 days'!J30</f>
        <v>185031229.39000002</v>
      </c>
      <c r="K33" s="69">
        <f>'0-30 days'!K30</f>
        <v>0</v>
      </c>
      <c r="L33" s="69">
        <f>'0-30 days'!L30</f>
        <v>1364891226.2059999</v>
      </c>
    </row>
    <row r="34" spans="1:13" x14ac:dyDescent="0.25">
      <c r="B34" s="69"/>
      <c r="C34" s="69">
        <f>'0 days'!C30</f>
        <v>0</v>
      </c>
      <c r="D34" s="69">
        <f>'0 days'!D30</f>
        <v>0</v>
      </c>
      <c r="E34" s="69">
        <f>'0 days'!E30</f>
        <v>0</v>
      </c>
      <c r="F34" s="69" t="e">
        <f>'0 days'!F30</f>
        <v>#N/A</v>
      </c>
      <c r="G34" s="69">
        <f>'0 days'!G30</f>
        <v>759572664.36000001</v>
      </c>
      <c r="H34" s="69">
        <f>'0 days'!H30</f>
        <v>5665851.1899999995</v>
      </c>
      <c r="I34" s="69">
        <f>'0 days'!I30</f>
        <v>0</v>
      </c>
      <c r="J34" s="69">
        <f>'0 days'!J30</f>
        <v>373650934.98000002</v>
      </c>
      <c r="K34" s="69">
        <f>'0 days'!K30</f>
        <v>0</v>
      </c>
      <c r="L34" s="69">
        <f>'0 days'!L30</f>
        <v>792027.13600002171</v>
      </c>
      <c r="M34" s="293" t="e">
        <f>SUM(C30:L34)</f>
        <v>#N/A</v>
      </c>
    </row>
    <row r="35" spans="1:13" x14ac:dyDescent="0.25">
      <c r="B35" s="69"/>
      <c r="C35" s="69"/>
      <c r="D35" s="69"/>
      <c r="E35" s="69"/>
      <c r="F35" s="71"/>
      <c r="G35" s="71"/>
      <c r="H35" s="72"/>
      <c r="I35" s="72"/>
      <c r="J35" s="70"/>
      <c r="M35" s="293">
        <v>3856116527.4000006</v>
      </c>
    </row>
    <row r="36" spans="1:13" x14ac:dyDescent="0.25">
      <c r="B36" s="69"/>
      <c r="C36" s="69"/>
      <c r="D36" s="69"/>
      <c r="E36" s="69"/>
      <c r="F36" s="69"/>
      <c r="G36" s="69"/>
      <c r="H36" s="73"/>
      <c r="I36" s="73"/>
      <c r="J36" s="70"/>
      <c r="M36" s="13" t="e">
        <f>+M34-M35</f>
        <v>#N/A</v>
      </c>
    </row>
    <row r="37" spans="1:13" s="2" customFormat="1" x14ac:dyDescent="0.25">
      <c r="A37" s="292"/>
      <c r="B37" s="69"/>
      <c r="C37" s="69"/>
      <c r="D37" s="69"/>
      <c r="E37" s="69"/>
      <c r="F37" s="69"/>
      <c r="G37" s="69"/>
      <c r="H37" s="73"/>
      <c r="I37" s="73"/>
      <c r="J37" s="70"/>
    </row>
    <row r="38" spans="1:13" x14ac:dyDescent="0.25">
      <c r="B38" s="69"/>
      <c r="C38" s="69"/>
      <c r="D38" s="69"/>
      <c r="E38" s="69"/>
      <c r="F38" s="69"/>
      <c r="G38" s="69"/>
      <c r="H38" s="73"/>
      <c r="I38" s="73"/>
      <c r="J38" s="70"/>
    </row>
    <row r="39" spans="1:13" x14ac:dyDescent="0.25">
      <c r="B39" s="69"/>
      <c r="C39" s="69"/>
      <c r="D39" s="69"/>
      <c r="E39" s="69"/>
      <c r="F39" s="69"/>
      <c r="G39" s="69"/>
      <c r="H39" s="73"/>
      <c r="I39" s="73"/>
      <c r="J39" s="70"/>
    </row>
    <row r="40" spans="1:13" x14ac:dyDescent="0.25">
      <c r="B40" s="69"/>
      <c r="C40" s="69"/>
      <c r="D40" s="69"/>
      <c r="E40" s="69"/>
      <c r="F40" s="69"/>
      <c r="G40" s="69"/>
      <c r="H40" s="73"/>
      <c r="I40" s="73"/>
      <c r="J40" s="70"/>
    </row>
    <row r="41" spans="1:13" x14ac:dyDescent="0.25">
      <c r="B41" s="69"/>
      <c r="C41" s="69"/>
      <c r="D41" s="69"/>
      <c r="E41" s="69"/>
      <c r="F41" s="69"/>
      <c r="G41" s="69"/>
      <c r="H41" s="73"/>
      <c r="I41" s="73"/>
      <c r="J41" s="70"/>
    </row>
    <row r="42" spans="1:13" x14ac:dyDescent="0.25">
      <c r="B42" s="69"/>
      <c r="C42" s="69"/>
      <c r="D42" s="69"/>
      <c r="E42" s="69"/>
      <c r="F42" s="69"/>
      <c r="G42" s="69"/>
      <c r="H42" s="73"/>
      <c r="I42" s="73"/>
      <c r="J42" s="70"/>
    </row>
    <row r="43" spans="1:13" x14ac:dyDescent="0.25">
      <c r="B43" s="69"/>
      <c r="C43" s="69"/>
      <c r="D43" s="69"/>
      <c r="E43" s="69"/>
      <c r="F43" s="69"/>
      <c r="G43" s="69"/>
      <c r="H43" s="73"/>
      <c r="I43" s="73"/>
      <c r="J43" s="70"/>
    </row>
    <row r="44" spans="1:13" x14ac:dyDescent="0.25">
      <c r="B44" s="70"/>
      <c r="C44" s="70"/>
      <c r="D44" s="70"/>
      <c r="E44" s="70"/>
      <c r="F44" s="70"/>
      <c r="G44" s="70"/>
      <c r="H44" s="70"/>
      <c r="I44" s="70"/>
      <c r="J44" s="70"/>
    </row>
    <row r="45" spans="1:13" x14ac:dyDescent="0.25">
      <c r="B45" s="70"/>
      <c r="C45" s="70"/>
      <c r="D45" s="70"/>
      <c r="E45" s="70"/>
      <c r="F45" s="70"/>
      <c r="G45" s="70"/>
      <c r="H45" s="70"/>
      <c r="I45" s="70"/>
      <c r="J45" s="7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75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3">
        <v>0.1069091984715837</v>
      </c>
      <c r="D3" s="98">
        <v>0</v>
      </c>
    </row>
    <row r="4" spans="2:4" x14ac:dyDescent="0.25">
      <c r="B4" s="11" t="s">
        <v>51</v>
      </c>
      <c r="C4" s="93">
        <v>0.51575208461721689</v>
      </c>
      <c r="D4" s="98">
        <v>0.6</v>
      </c>
    </row>
    <row r="5" spans="2:4" ht="15" customHeight="1" x14ac:dyDescent="0.25">
      <c r="B5" s="11" t="s">
        <v>47</v>
      </c>
      <c r="C5" s="96">
        <v>0.10763423667737435</v>
      </c>
      <c r="D5" s="97">
        <f>C5</f>
        <v>0.10763423667737435</v>
      </c>
    </row>
    <row r="6" spans="2:4" ht="15" customHeight="1" x14ac:dyDescent="0.25">
      <c r="B6" s="11" t="s">
        <v>44</v>
      </c>
      <c r="C6" s="96">
        <v>0.31756987991080204</v>
      </c>
      <c r="D6" s="97">
        <f>C6</f>
        <v>0.31756987991080204</v>
      </c>
    </row>
    <row r="7" spans="2:4" x14ac:dyDescent="0.25">
      <c r="B7" s="11" t="s">
        <v>45</v>
      </c>
      <c r="C7" s="96">
        <v>0.35327139683478781</v>
      </c>
      <c r="D7" s="97">
        <f>C7</f>
        <v>0.35327139683478781</v>
      </c>
    </row>
    <row r="8" spans="2:4" ht="15" customHeight="1" x14ac:dyDescent="0.25">
      <c r="B8" s="11" t="s">
        <v>48</v>
      </c>
      <c r="C8" s="96">
        <v>4.6364209605119888E-2</v>
      </c>
      <c r="D8" s="97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6">
        <v>0.35677827441894705</v>
      </c>
      <c r="D10" s="97">
        <v>0.4</v>
      </c>
    </row>
    <row r="11" spans="2:4" x14ac:dyDescent="0.25">
      <c r="B11" s="27" t="s">
        <v>43</v>
      </c>
      <c r="C11" s="276">
        <v>0.51575208461721689</v>
      </c>
      <c r="D11" s="98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opLeftCell="L10" workbookViewId="0">
      <selection activeCell="Y41" activeCellId="1" sqref="Y39 Y41"/>
    </sheetView>
  </sheetViews>
  <sheetFormatPr defaultRowHeight="15" x14ac:dyDescent="0.25"/>
  <cols>
    <col min="1" max="1" width="43.85546875" customWidth="1"/>
    <col min="2" max="2" width="7.140625" bestFit="1" customWidth="1"/>
    <col min="3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2" x14ac:dyDescent="0.25">
      <c r="A1" s="1" t="s">
        <v>123</v>
      </c>
    </row>
    <row r="2" spans="1:32" x14ac:dyDescent="0.25">
      <c r="A2" s="68"/>
      <c r="B2" s="282">
        <f>B3-B4</f>
        <v>0</v>
      </c>
      <c r="C2" s="282">
        <f t="shared" ref="C2:G2" si="0">C3-C4</f>
        <v>0</v>
      </c>
      <c r="D2" s="282">
        <f t="shared" si="0"/>
        <v>0</v>
      </c>
      <c r="E2" s="282">
        <f t="shared" si="0"/>
        <v>0</v>
      </c>
      <c r="F2" s="282">
        <f t="shared" si="0"/>
        <v>0</v>
      </c>
      <c r="G2" s="282">
        <f t="shared" si="0"/>
        <v>0</v>
      </c>
      <c r="H2" s="68"/>
      <c r="I2" s="68"/>
      <c r="J2" s="68"/>
      <c r="K2" s="68"/>
      <c r="O2" s="281">
        <f>SUM(O6:O13)</f>
        <v>26.153054900175217</v>
      </c>
      <c r="T2" s="281">
        <f>SUM(T6:T13)</f>
        <v>24.860062124588151</v>
      </c>
      <c r="Y2" s="281">
        <f>SUM(Y6:Y13)</f>
        <v>24.540914687386024</v>
      </c>
      <c r="AC2">
        <v>1</v>
      </c>
      <c r="AD2" s="36">
        <f>P24</f>
        <v>1.1479621662027979</v>
      </c>
      <c r="AE2">
        <v>1.1909951844285727</v>
      </c>
      <c r="AF2" s="235"/>
    </row>
    <row r="3" spans="1:32" x14ac:dyDescent="0.25">
      <c r="B3" s="281">
        <f>O2</f>
        <v>26.153054900175217</v>
      </c>
      <c r="C3" s="281">
        <f>T2</f>
        <v>24.860062124588151</v>
      </c>
      <c r="D3" s="281">
        <f>Y2</f>
        <v>24.540914687386024</v>
      </c>
      <c r="E3" s="281">
        <f>O25</f>
        <v>24.494938180112321</v>
      </c>
      <c r="F3" s="281">
        <f>T25</f>
        <v>24.734904457631387</v>
      </c>
      <c r="G3" s="281">
        <f>Y25</f>
        <v>24.734904457631387</v>
      </c>
      <c r="M3" s="302">
        <v>2018</v>
      </c>
      <c r="N3" s="302"/>
      <c r="O3" s="302"/>
      <c r="P3" s="302"/>
      <c r="R3" s="302">
        <v>2019</v>
      </c>
      <c r="S3" s="302"/>
      <c r="T3" s="302"/>
      <c r="U3" s="302"/>
      <c r="W3" s="302">
        <v>2020</v>
      </c>
      <c r="X3" s="302"/>
      <c r="Y3" s="302"/>
      <c r="Z3" s="302"/>
      <c r="AA3" s="39"/>
      <c r="AC3">
        <v>2</v>
      </c>
      <c r="AD3" s="36">
        <f>U24</f>
        <v>1.0690110110560367</v>
      </c>
      <c r="AE3">
        <v>1.159332389695902</v>
      </c>
      <c r="AF3" s="235"/>
    </row>
    <row r="4" spans="1:32" x14ac:dyDescent="0.25">
      <c r="B4" s="235">
        <f>SUM(B6:B12)+B14</f>
        <v>26.153054900175217</v>
      </c>
      <c r="C4" s="235">
        <f t="shared" ref="C4:K4" si="1">SUM(C6:C12)+C14</f>
        <v>24.860062124588151</v>
      </c>
      <c r="D4" s="235">
        <f t="shared" si="1"/>
        <v>24.540914687386024</v>
      </c>
      <c r="E4" s="235">
        <f t="shared" si="1"/>
        <v>24.494938180112321</v>
      </c>
      <c r="F4" s="235">
        <f t="shared" si="1"/>
        <v>24.734904457631387</v>
      </c>
      <c r="G4" s="235">
        <f t="shared" si="1"/>
        <v>24.734904457631387</v>
      </c>
      <c r="H4" s="235">
        <f t="shared" si="1"/>
        <v>24.734904457631387</v>
      </c>
      <c r="I4" s="235">
        <f t="shared" si="1"/>
        <v>24.734904457631387</v>
      </c>
      <c r="J4" s="235">
        <f t="shared" si="1"/>
        <v>24.734904457631387</v>
      </c>
      <c r="K4" s="235">
        <f t="shared" si="1"/>
        <v>24.734904457631387</v>
      </c>
      <c r="L4" s="39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9"/>
      <c r="AC4">
        <v>3</v>
      </c>
      <c r="AD4" s="36">
        <f>Z24</f>
        <v>1.0316769748200696</v>
      </c>
      <c r="AE4">
        <v>1.1546504019773105</v>
      </c>
      <c r="AF4" s="235"/>
    </row>
    <row r="5" spans="1:32" x14ac:dyDescent="0.25">
      <c r="A5" s="27" t="s">
        <v>124</v>
      </c>
      <c r="B5" s="236">
        <v>2018</v>
      </c>
      <c r="C5" s="202">
        <v>2019</v>
      </c>
      <c r="D5" s="202">
        <v>2020</v>
      </c>
      <c r="E5" s="202">
        <v>2021</v>
      </c>
      <c r="F5" s="202">
        <v>2022</v>
      </c>
      <c r="G5" s="202">
        <v>2023</v>
      </c>
      <c r="H5" s="202">
        <v>2024</v>
      </c>
      <c r="I5" s="202">
        <v>2025</v>
      </c>
      <c r="J5" s="202">
        <v>2026</v>
      </c>
      <c r="K5" s="202">
        <v>2027</v>
      </c>
      <c r="L5" s="39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8"/>
      <c r="AC5">
        <v>4</v>
      </c>
      <c r="AD5" s="36">
        <f>P46</f>
        <v>1.0241967921812636</v>
      </c>
      <c r="AE5">
        <v>1.1068277183808888</v>
      </c>
      <c r="AF5" s="235"/>
    </row>
    <row r="6" spans="1:32" x14ac:dyDescent="0.25">
      <c r="A6" s="203" t="s">
        <v>61</v>
      </c>
      <c r="B6" s="284">
        <v>2.9655289806369378</v>
      </c>
      <c r="C6" s="285">
        <v>2.8896437375585324</v>
      </c>
      <c r="D6" s="285">
        <v>2.8437982500450225</v>
      </c>
      <c r="E6" s="285">
        <v>2.862468502444329</v>
      </c>
      <c r="F6" s="285">
        <v>2.8553059585551503</v>
      </c>
      <c r="G6" s="285">
        <v>2.8553059585551503</v>
      </c>
      <c r="H6" s="285">
        <v>2.8553059585551503</v>
      </c>
      <c r="I6" s="285">
        <v>2.8553059585551503</v>
      </c>
      <c r="J6" s="285">
        <v>2.8553059585551503</v>
      </c>
      <c r="K6" s="285">
        <v>2.8553059585551503</v>
      </c>
      <c r="L6" s="38"/>
      <c r="M6" s="70" t="s">
        <v>61</v>
      </c>
      <c r="N6" s="277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70" t="s">
        <v>61</v>
      </c>
      <c r="S6" s="277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70" t="s">
        <v>61</v>
      </c>
      <c r="X6" s="277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7"/>
      <c r="AC6">
        <v>5</v>
      </c>
      <c r="AD6" s="36">
        <f>U46</f>
        <v>1.0319245803723991</v>
      </c>
      <c r="AE6">
        <v>1.111737010070134</v>
      </c>
      <c r="AF6" s="235"/>
    </row>
    <row r="7" spans="1:32" x14ac:dyDescent="0.25">
      <c r="A7" s="203" t="s">
        <v>125</v>
      </c>
      <c r="B7" s="284">
        <v>2.1050991911797619</v>
      </c>
      <c r="C7" s="285">
        <v>2.2094305849579068</v>
      </c>
      <c r="D7" s="285">
        <v>2.4166666666666687</v>
      </c>
      <c r="E7" s="285">
        <v>2.5628883711373525</v>
      </c>
      <c r="F7" s="285">
        <v>2.7314569222352123</v>
      </c>
      <c r="G7" s="285">
        <v>2.7314569222352123</v>
      </c>
      <c r="H7" s="285">
        <v>2.7314569222352123</v>
      </c>
      <c r="I7" s="285">
        <v>2.7314569222352123</v>
      </c>
      <c r="J7" s="285">
        <v>2.7314569222352123</v>
      </c>
      <c r="K7" s="285">
        <v>2.7314569222352123</v>
      </c>
      <c r="L7" s="37"/>
      <c r="M7" s="205" t="s">
        <v>125</v>
      </c>
      <c r="N7" s="277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205" t="s">
        <v>125</v>
      </c>
      <c r="S7" s="277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205" t="s">
        <v>125</v>
      </c>
      <c r="X7" s="277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7"/>
      <c r="AC7">
        <v>6</v>
      </c>
      <c r="AD7" s="36">
        <f>Z46</f>
        <v>1.0319245803723991</v>
      </c>
      <c r="AE7">
        <v>1.1208955185351896</v>
      </c>
      <c r="AF7" s="235"/>
    </row>
    <row r="8" spans="1:32" x14ac:dyDescent="0.25">
      <c r="A8" s="203" t="s">
        <v>60</v>
      </c>
      <c r="B8" s="284">
        <v>3.5039559225828727</v>
      </c>
      <c r="C8" s="285">
        <v>3.1572292162909577</v>
      </c>
      <c r="D8" s="285">
        <v>3.0517126099479936</v>
      </c>
      <c r="E8" s="285">
        <v>2.9862888711755282</v>
      </c>
      <c r="F8" s="285">
        <v>3</v>
      </c>
      <c r="G8" s="285">
        <v>3</v>
      </c>
      <c r="H8" s="285">
        <v>3</v>
      </c>
      <c r="I8" s="285">
        <v>3</v>
      </c>
      <c r="J8" s="285">
        <v>3</v>
      </c>
      <c r="K8" s="285">
        <v>3</v>
      </c>
      <c r="L8" s="37"/>
      <c r="M8" s="70" t="s">
        <v>60</v>
      </c>
      <c r="N8" s="277">
        <f>Inflation</f>
        <v>15</v>
      </c>
      <c r="O8" s="13">
        <f t="shared" si="2"/>
        <v>3.5039559225828727</v>
      </c>
      <c r="P8" s="13">
        <f t="shared" si="5"/>
        <v>0.52559338838743086</v>
      </c>
      <c r="R8" s="70" t="s">
        <v>60</v>
      </c>
      <c r="S8" s="277">
        <f>Inflation</f>
        <v>15</v>
      </c>
      <c r="T8" s="13">
        <f t="shared" si="3"/>
        <v>3.1572292162909577</v>
      </c>
      <c r="U8" s="13">
        <f t="shared" si="6"/>
        <v>0.47358438244364365</v>
      </c>
      <c r="W8" s="70" t="s">
        <v>60</v>
      </c>
      <c r="X8" s="277">
        <f>Inflation</f>
        <v>15</v>
      </c>
      <c r="Y8" s="13">
        <f t="shared" si="4"/>
        <v>3.0517126099479936</v>
      </c>
      <c r="Z8" s="13">
        <f t="shared" si="7"/>
        <v>0.457756891492199</v>
      </c>
      <c r="AD8" s="36">
        <f>AD7</f>
        <v>1.0319245803723991</v>
      </c>
      <c r="AF8" s="235"/>
    </row>
    <row r="9" spans="1:32" x14ac:dyDescent="0.25">
      <c r="A9" s="203" t="s">
        <v>59</v>
      </c>
      <c r="B9" s="284">
        <v>3.087831660332137</v>
      </c>
      <c r="C9" s="285">
        <v>3.0477706463240408</v>
      </c>
      <c r="D9" s="285">
        <v>3.0272389648221631</v>
      </c>
      <c r="E9" s="285">
        <v>3</v>
      </c>
      <c r="F9" s="285">
        <v>3</v>
      </c>
      <c r="G9" s="285">
        <v>3</v>
      </c>
      <c r="H9" s="285">
        <v>3</v>
      </c>
      <c r="I9" s="285">
        <v>3</v>
      </c>
      <c r="J9" s="285">
        <v>3</v>
      </c>
      <c r="K9" s="285">
        <v>3</v>
      </c>
      <c r="M9" s="206" t="s">
        <v>59</v>
      </c>
      <c r="N9" s="207">
        <f>Average_LTV</f>
        <v>0</v>
      </c>
      <c r="O9" s="13">
        <f t="shared" si="2"/>
        <v>3.087831660332137</v>
      </c>
      <c r="P9" s="13">
        <f t="shared" si="5"/>
        <v>0</v>
      </c>
      <c r="R9" s="206" t="s">
        <v>59</v>
      </c>
      <c r="S9" s="207">
        <f>Average_LTV</f>
        <v>0</v>
      </c>
      <c r="T9" s="13">
        <f t="shared" si="3"/>
        <v>3.0477706463240408</v>
      </c>
      <c r="U9" s="13">
        <f t="shared" si="6"/>
        <v>0</v>
      </c>
      <c r="W9" s="206" t="s">
        <v>59</v>
      </c>
      <c r="X9" s="207">
        <f>Average_LTV</f>
        <v>0</v>
      </c>
      <c r="Y9" s="13">
        <f t="shared" si="4"/>
        <v>3.0272389648221631</v>
      </c>
      <c r="Z9" s="13">
        <f t="shared" si="7"/>
        <v>0</v>
      </c>
    </row>
    <row r="10" spans="1:32" x14ac:dyDescent="0.25">
      <c r="A10" s="203" t="s">
        <v>126</v>
      </c>
      <c r="B10" s="284">
        <v>3.9571468009146087</v>
      </c>
      <c r="C10" s="285">
        <v>3.4272015281391859</v>
      </c>
      <c r="D10" s="285">
        <v>2.9811907751264473</v>
      </c>
      <c r="E10" s="285">
        <v>2.8877093799492561</v>
      </c>
      <c r="F10" s="285">
        <v>2.9157334200771339</v>
      </c>
      <c r="G10" s="285">
        <v>2.9157334200771339</v>
      </c>
      <c r="H10" s="285">
        <v>2.9157334200771339</v>
      </c>
      <c r="I10" s="285">
        <v>2.9157334200771339</v>
      </c>
      <c r="J10" s="285">
        <v>2.9157334200771339</v>
      </c>
      <c r="K10" s="285">
        <v>2.9157334200771339</v>
      </c>
      <c r="M10" s="70" t="s">
        <v>58</v>
      </c>
      <c r="N10" s="278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70" t="s">
        <v>58</v>
      </c>
      <c r="S10" s="278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70" t="s">
        <v>58</v>
      </c>
      <c r="X10" s="278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2" x14ac:dyDescent="0.25">
      <c r="A11" s="203" t="s">
        <v>57</v>
      </c>
      <c r="B11" s="284">
        <v>4.6662200405357241</v>
      </c>
      <c r="C11" s="285">
        <v>4.5677323845534286</v>
      </c>
      <c r="D11" s="285">
        <v>4.444140746327089</v>
      </c>
      <c r="E11" s="285">
        <v>4.355431833233073</v>
      </c>
      <c r="F11" s="285">
        <v>4.2728003826208028</v>
      </c>
      <c r="G11" s="285">
        <v>4.2728003826208028</v>
      </c>
      <c r="H11" s="285">
        <v>4.2728003826208028</v>
      </c>
      <c r="I11" s="285">
        <v>4.2728003826208028</v>
      </c>
      <c r="J11" s="285">
        <v>4.2728003826208028</v>
      </c>
      <c r="K11" s="285">
        <v>4.2728003826208028</v>
      </c>
      <c r="M11" s="70" t="s">
        <v>57</v>
      </c>
      <c r="N11" s="278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70" t="s">
        <v>57</v>
      </c>
      <c r="S11" s="278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70" t="s">
        <v>57</v>
      </c>
      <c r="X11" s="278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2" x14ac:dyDescent="0.25">
      <c r="A12" s="203" t="s">
        <v>56</v>
      </c>
      <c r="B12" s="284">
        <v>3.2908970076985469</v>
      </c>
      <c r="C12" s="285">
        <v>2.9358959646984388</v>
      </c>
      <c r="D12" s="285">
        <v>3.0629097566224344</v>
      </c>
      <c r="E12" s="285">
        <v>2.8401512221727834</v>
      </c>
      <c r="F12" s="285">
        <v>2.9596077741430884</v>
      </c>
      <c r="G12" s="285">
        <v>2.9596077741430884</v>
      </c>
      <c r="H12" s="285">
        <v>2.9596077741430884</v>
      </c>
      <c r="I12" s="285">
        <v>2.9596077741430884</v>
      </c>
      <c r="J12" s="285">
        <v>2.9596077741430884</v>
      </c>
      <c r="K12" s="285">
        <v>2.9596077741430884</v>
      </c>
      <c r="M12" s="70" t="s">
        <v>56</v>
      </c>
      <c r="N12" s="278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70" t="s">
        <v>56</v>
      </c>
      <c r="S12" s="278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70" t="s">
        <v>56</v>
      </c>
      <c r="X12" s="278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2" x14ac:dyDescent="0.25">
      <c r="A13" s="203" t="s">
        <v>127</v>
      </c>
      <c r="B13" s="284">
        <v>3.0520181793106111</v>
      </c>
      <c r="C13" s="285">
        <v>2.6714698779355799</v>
      </c>
      <c r="D13" s="285">
        <v>2.7695452839288519</v>
      </c>
      <c r="E13" s="285">
        <v>3</v>
      </c>
      <c r="F13" s="285">
        <v>3</v>
      </c>
      <c r="G13" s="285">
        <v>3</v>
      </c>
      <c r="H13" s="285">
        <v>3</v>
      </c>
      <c r="I13" s="285">
        <v>3</v>
      </c>
      <c r="J13" s="285">
        <v>3</v>
      </c>
      <c r="K13" s="285">
        <v>3</v>
      </c>
      <c r="M13" s="205" t="s">
        <v>147</v>
      </c>
      <c r="N13" s="277">
        <f>Average_Tenor</f>
        <v>5</v>
      </c>
      <c r="O13" s="208">
        <f>B14</f>
        <v>2.5763752962946298</v>
      </c>
      <c r="P13" s="13">
        <f t="shared" si="5"/>
        <v>0.12881876481473151</v>
      </c>
      <c r="R13" s="205" t="s">
        <v>147</v>
      </c>
      <c r="S13" s="277">
        <f>Average_Tenor</f>
        <v>5</v>
      </c>
      <c r="T13" s="13">
        <f>C14</f>
        <v>2.6251580620656596</v>
      </c>
      <c r="U13" s="13">
        <f t="shared" si="6"/>
        <v>0.13125790310328297</v>
      </c>
      <c r="W13" s="205" t="s">
        <v>147</v>
      </c>
      <c r="X13" s="277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2" x14ac:dyDescent="0.25">
      <c r="A14" s="203" t="s">
        <v>129</v>
      </c>
      <c r="B14" s="284">
        <v>2.5763752962946298</v>
      </c>
      <c r="C14" s="285">
        <v>2.6251580620656596</v>
      </c>
      <c r="D14" s="285">
        <v>2.7132569178282049</v>
      </c>
      <c r="E14" s="285">
        <v>3</v>
      </c>
      <c r="F14" s="285">
        <v>3</v>
      </c>
      <c r="G14" s="285">
        <v>3</v>
      </c>
      <c r="H14" s="285">
        <v>3</v>
      </c>
      <c r="I14" s="285">
        <v>3</v>
      </c>
      <c r="J14" s="285">
        <v>3</v>
      </c>
      <c r="K14" s="285">
        <v>3</v>
      </c>
      <c r="M14" s="205"/>
      <c r="N14" s="204"/>
      <c r="S14" s="204"/>
      <c r="X14" s="204"/>
    </row>
    <row r="15" spans="1:32" x14ac:dyDescent="0.25">
      <c r="A15" s="203" t="s">
        <v>130</v>
      </c>
      <c r="B15" s="284">
        <v>1.2857277415292407</v>
      </c>
      <c r="C15" s="285">
        <v>1.7724425574527525</v>
      </c>
      <c r="D15" s="285">
        <v>2.4405975168768408</v>
      </c>
      <c r="E15" s="285">
        <v>3</v>
      </c>
      <c r="F15" s="285">
        <v>3</v>
      </c>
      <c r="G15" s="285">
        <v>3</v>
      </c>
      <c r="H15" s="285">
        <v>3</v>
      </c>
      <c r="I15" s="285">
        <v>3</v>
      </c>
      <c r="J15" s="285">
        <v>3</v>
      </c>
      <c r="K15" s="285">
        <v>3</v>
      </c>
      <c r="M15" s="32" t="s">
        <v>55</v>
      </c>
      <c r="N15" s="209"/>
      <c r="O15" s="31"/>
      <c r="P15" s="31"/>
      <c r="R15" s="32" t="s">
        <v>55</v>
      </c>
      <c r="S15" s="209"/>
      <c r="T15" s="31"/>
      <c r="U15" s="31"/>
      <c r="W15" s="32" t="s">
        <v>55</v>
      </c>
      <c r="X15" s="209"/>
      <c r="Y15" s="31"/>
      <c r="Z15" s="31"/>
    </row>
    <row r="16" spans="1:32" x14ac:dyDescent="0.25">
      <c r="A16" s="203" t="s">
        <v>128</v>
      </c>
      <c r="B16" s="284">
        <v>1.9196441966148523</v>
      </c>
      <c r="C16" s="285">
        <v>2.144546510779139</v>
      </c>
      <c r="D16" s="285">
        <v>2.8208669365542089</v>
      </c>
      <c r="E16" s="285">
        <v>3</v>
      </c>
      <c r="F16" s="285">
        <v>3</v>
      </c>
      <c r="G16" s="285">
        <v>3</v>
      </c>
      <c r="H16" s="285">
        <v>3</v>
      </c>
      <c r="I16" s="285">
        <v>3</v>
      </c>
      <c r="J16" s="285">
        <v>3</v>
      </c>
      <c r="K16" s="285">
        <v>3</v>
      </c>
      <c r="M16" s="233" t="s">
        <v>54</v>
      </c>
      <c r="N16" s="278">
        <f>Government_Policies</f>
        <v>10</v>
      </c>
      <c r="O16" s="9">
        <v>3.25</v>
      </c>
      <c r="P16" s="234">
        <f t="shared" ref="P16:P21" si="8">N16%*O16</f>
        <v>0.32500000000000001</v>
      </c>
      <c r="R16" s="233" t="s">
        <v>54</v>
      </c>
      <c r="S16" s="278">
        <f>Government_Policies</f>
        <v>10</v>
      </c>
      <c r="T16" s="9">
        <v>3.25</v>
      </c>
      <c r="U16" s="234">
        <f t="shared" ref="U16:U21" si="9">S16%*T16</f>
        <v>0.32500000000000001</v>
      </c>
      <c r="W16" s="233" t="s">
        <v>54</v>
      </c>
      <c r="X16" s="278">
        <f>Government_Policies</f>
        <v>10</v>
      </c>
      <c r="Y16" s="9">
        <v>3.25</v>
      </c>
      <c r="Z16" s="234">
        <f t="shared" ref="Z16:Z21" si="10">X16%*Y16</f>
        <v>0.32500000000000001</v>
      </c>
    </row>
    <row r="17" spans="1:26" x14ac:dyDescent="0.25">
      <c r="A17" s="203" t="s">
        <v>131</v>
      </c>
      <c r="B17" s="284">
        <v>2.7702513187950557</v>
      </c>
      <c r="C17" s="285">
        <v>2.8722967506955861</v>
      </c>
      <c r="D17" s="285">
        <v>2.9467374738832879</v>
      </c>
      <c r="E17" s="285">
        <v>3</v>
      </c>
      <c r="F17" s="285">
        <v>3</v>
      </c>
      <c r="G17" s="285">
        <v>3</v>
      </c>
      <c r="H17" s="285">
        <v>3</v>
      </c>
      <c r="I17" s="285">
        <v>3</v>
      </c>
      <c r="J17" s="285">
        <v>3</v>
      </c>
      <c r="K17" s="285">
        <v>3</v>
      </c>
      <c r="M17" s="70" t="s">
        <v>53</v>
      </c>
      <c r="N17" s="278">
        <f>Status_of_industry_Business</f>
        <v>15</v>
      </c>
      <c r="O17">
        <v>3</v>
      </c>
      <c r="P17" s="13">
        <f t="shared" si="8"/>
        <v>0.44999999999999996</v>
      </c>
      <c r="R17" s="70" t="s">
        <v>53</v>
      </c>
      <c r="S17" s="278">
        <f>Status_of_industry_Business</f>
        <v>15</v>
      </c>
      <c r="T17">
        <v>3</v>
      </c>
      <c r="U17" s="13">
        <f t="shared" si="9"/>
        <v>0.44999999999999996</v>
      </c>
      <c r="W17" s="70" t="s">
        <v>53</v>
      </c>
      <c r="X17" s="278">
        <f>Status_of_industry_Business</f>
        <v>15</v>
      </c>
      <c r="Y17">
        <v>3</v>
      </c>
      <c r="Z17" s="13">
        <f t="shared" si="10"/>
        <v>0.44999999999999996</v>
      </c>
    </row>
    <row r="18" spans="1:26" x14ac:dyDescent="0.25">
      <c r="A18" s="203" t="s">
        <v>132</v>
      </c>
      <c r="B18" s="284">
        <v>2.6159478881922369</v>
      </c>
      <c r="C18" s="285">
        <v>2.7061845182538868</v>
      </c>
      <c r="D18" s="285">
        <v>2.8931261513562716</v>
      </c>
      <c r="E18" s="285">
        <v>3</v>
      </c>
      <c r="F18" s="285">
        <v>3</v>
      </c>
      <c r="G18" s="285">
        <v>3</v>
      </c>
      <c r="H18" s="285">
        <v>3</v>
      </c>
      <c r="I18" s="285">
        <v>3</v>
      </c>
      <c r="J18" s="285">
        <v>3</v>
      </c>
      <c r="K18" s="285">
        <v>3</v>
      </c>
      <c r="M18" s="233" t="s">
        <v>52</v>
      </c>
      <c r="N18" s="278">
        <f>Regulatory_Impact</f>
        <v>10</v>
      </c>
      <c r="O18" s="9">
        <v>3.25</v>
      </c>
      <c r="P18" s="234">
        <f t="shared" si="8"/>
        <v>0.32500000000000001</v>
      </c>
      <c r="R18" s="233" t="s">
        <v>52</v>
      </c>
      <c r="S18" s="278">
        <f>Regulatory_Impact</f>
        <v>10</v>
      </c>
      <c r="T18" s="9">
        <v>3.25</v>
      </c>
      <c r="U18" s="234">
        <f t="shared" si="9"/>
        <v>0.32500000000000001</v>
      </c>
      <c r="W18" s="233" t="s">
        <v>52</v>
      </c>
      <c r="X18" s="278">
        <f>Regulatory_Impact</f>
        <v>10</v>
      </c>
      <c r="Y18" s="9">
        <v>3.25</v>
      </c>
      <c r="Z18" s="234">
        <f t="shared" si="10"/>
        <v>0.32500000000000001</v>
      </c>
    </row>
    <row r="19" spans="1:26" ht="30" x14ac:dyDescent="0.25">
      <c r="A19" s="203" t="s">
        <v>133</v>
      </c>
      <c r="B19" s="284">
        <v>4.0601625112833064</v>
      </c>
      <c r="C19" s="285">
        <v>3.87801315252486</v>
      </c>
      <c r="D19" s="285">
        <v>3.3513417440847828</v>
      </c>
      <c r="E19" s="285">
        <v>3</v>
      </c>
      <c r="F19" s="285">
        <v>3</v>
      </c>
      <c r="G19" s="285">
        <v>3</v>
      </c>
      <c r="H19" s="285">
        <v>3</v>
      </c>
      <c r="I19" s="285">
        <v>3</v>
      </c>
      <c r="J19" s="285">
        <v>3</v>
      </c>
      <c r="K19" s="285">
        <v>3</v>
      </c>
      <c r="M19" s="210" t="s">
        <v>134</v>
      </c>
      <c r="N19" s="204">
        <f>International_Econ_Policies</f>
        <v>0</v>
      </c>
      <c r="O19">
        <v>3</v>
      </c>
      <c r="P19" s="13">
        <f t="shared" si="8"/>
        <v>0</v>
      </c>
      <c r="R19" s="210" t="s">
        <v>134</v>
      </c>
      <c r="S19" s="204">
        <f>International_Econ_Policies</f>
        <v>0</v>
      </c>
      <c r="T19">
        <v>3</v>
      </c>
      <c r="U19" s="13">
        <f t="shared" si="9"/>
        <v>0</v>
      </c>
      <c r="W19" s="210" t="s">
        <v>134</v>
      </c>
      <c r="X19" s="204">
        <f>International_Econ_Policies</f>
        <v>0</v>
      </c>
      <c r="Y19">
        <v>3</v>
      </c>
      <c r="Z19" s="13">
        <f t="shared" si="10"/>
        <v>0</v>
      </c>
    </row>
    <row r="20" spans="1:26" x14ac:dyDescent="0.25">
      <c r="A20" s="203" t="s">
        <v>135</v>
      </c>
      <c r="B20" s="284">
        <v>3.392908352196399</v>
      </c>
      <c r="C20" s="285">
        <v>3.3026676924901137</v>
      </c>
      <c r="D20" s="285">
        <v>3.1557244381346905</v>
      </c>
      <c r="E20" s="285">
        <v>3</v>
      </c>
      <c r="F20" s="285">
        <v>3</v>
      </c>
      <c r="G20" s="285">
        <v>3</v>
      </c>
      <c r="H20" s="285">
        <v>3</v>
      </c>
      <c r="I20" s="285">
        <v>3</v>
      </c>
      <c r="J20" s="285">
        <v>3</v>
      </c>
      <c r="K20" s="285">
        <v>3</v>
      </c>
      <c r="M20" s="211" t="s">
        <v>136</v>
      </c>
      <c r="N20" s="204">
        <f>Asset_Price</f>
        <v>0</v>
      </c>
      <c r="O20">
        <v>3</v>
      </c>
      <c r="P20" s="13">
        <f t="shared" si="8"/>
        <v>0</v>
      </c>
      <c r="R20" s="211" t="s">
        <v>136</v>
      </c>
      <c r="S20" s="204">
        <f>Asset_Price</f>
        <v>0</v>
      </c>
      <c r="T20">
        <v>3</v>
      </c>
      <c r="U20" s="13">
        <f t="shared" si="9"/>
        <v>0</v>
      </c>
      <c r="W20" s="211" t="s">
        <v>136</v>
      </c>
      <c r="X20" s="204">
        <f>Asset_Price</f>
        <v>0</v>
      </c>
      <c r="Y20">
        <v>3</v>
      </c>
      <c r="Z20" s="13">
        <f t="shared" si="10"/>
        <v>0</v>
      </c>
    </row>
    <row r="21" spans="1:26" ht="15.75" thickBot="1" x14ac:dyDescent="0.3">
      <c r="M21" s="210" t="s">
        <v>137</v>
      </c>
      <c r="N21" s="212">
        <f>Macro_Econ_Stability</f>
        <v>0</v>
      </c>
      <c r="O21">
        <v>3</v>
      </c>
      <c r="P21" s="13">
        <f t="shared" si="8"/>
        <v>0</v>
      </c>
      <c r="Q21" s="68"/>
      <c r="R21" s="210" t="s">
        <v>137</v>
      </c>
      <c r="S21" s="212">
        <f>Macro_Econ_Stability</f>
        <v>0</v>
      </c>
      <c r="T21" s="68">
        <v>3</v>
      </c>
      <c r="U21" s="13">
        <f t="shared" si="9"/>
        <v>0</v>
      </c>
      <c r="V21" s="68"/>
      <c r="W21" s="210" t="s">
        <v>137</v>
      </c>
      <c r="X21" s="212">
        <f>Macro_Econ_Stability</f>
        <v>0</v>
      </c>
      <c r="Y21">
        <v>3</v>
      </c>
      <c r="Z21" s="13">
        <f t="shared" si="10"/>
        <v>0</v>
      </c>
    </row>
    <row r="22" spans="1:26" ht="15.75" thickBot="1" x14ac:dyDescent="0.3">
      <c r="A22" s="213" t="s">
        <v>138</v>
      </c>
      <c r="N22" s="204"/>
      <c r="S22" s="204"/>
      <c r="X22" s="204"/>
    </row>
    <row r="23" spans="1:26" ht="15.75" thickBot="1" x14ac:dyDescent="0.3">
      <c r="A23" s="214" t="s">
        <v>62</v>
      </c>
      <c r="M23" s="29"/>
      <c r="N23" s="215">
        <f>SUM(N6:N22)</f>
        <v>100</v>
      </c>
      <c r="O23" s="29"/>
      <c r="P23" s="28">
        <f>SUM(P6:P21)</f>
        <v>3.2959243324055958</v>
      </c>
      <c r="R23" s="29"/>
      <c r="S23" s="216">
        <f>SUM(S6:S22)</f>
        <v>100</v>
      </c>
      <c r="T23" s="29"/>
      <c r="U23" s="28">
        <f>SUM(U6:U22)</f>
        <v>3.1380220221120734</v>
      </c>
      <c r="W23" s="29"/>
      <c r="X23" s="216">
        <f>SUM(X6:X22)</f>
        <v>100</v>
      </c>
      <c r="Y23" s="29"/>
      <c r="Z23" s="28">
        <f>SUM(Z6:Z22)</f>
        <v>3.0633539496401392</v>
      </c>
    </row>
    <row r="24" spans="1:26" ht="15.75" thickBot="1" x14ac:dyDescent="0.3">
      <c r="A24" s="217" t="s">
        <v>61</v>
      </c>
      <c r="B24" s="218" t="s">
        <v>139</v>
      </c>
      <c r="C24" s="232">
        <v>15</v>
      </c>
      <c r="M24" s="29"/>
      <c r="N24" s="30"/>
      <c r="O24" s="29"/>
      <c r="P24" s="219">
        <f>(P23-1)/2</f>
        <v>1.1479621662027979</v>
      </c>
      <c r="Q24" s="61"/>
      <c r="R24" s="220"/>
      <c r="S24" s="220"/>
      <c r="T24" s="220"/>
      <c r="U24" s="219">
        <f>(U23-1)/2</f>
        <v>1.0690110110560367</v>
      </c>
      <c r="V24" s="61"/>
      <c r="W24" s="220"/>
      <c r="X24" s="220"/>
      <c r="Y24" s="220"/>
      <c r="Z24" s="219">
        <f>(Z23-1)/2</f>
        <v>1.0316769748200696</v>
      </c>
    </row>
    <row r="25" spans="1:26" ht="15.75" thickBot="1" x14ac:dyDescent="0.3">
      <c r="A25" s="217" t="s">
        <v>60</v>
      </c>
      <c r="B25" s="218" t="s">
        <v>139</v>
      </c>
      <c r="C25" s="232">
        <v>15</v>
      </c>
      <c r="O25" s="281">
        <f>SUM(O29:O36)</f>
        <v>24.494938180112321</v>
      </c>
      <c r="P25" s="35"/>
      <c r="T25" s="281">
        <f>SUM(T29:T36)</f>
        <v>24.734904457631387</v>
      </c>
      <c r="Y25" s="281">
        <f>SUM(Y29:Y36)</f>
        <v>24.734904457631387</v>
      </c>
    </row>
    <row r="26" spans="1:26" ht="15.75" thickBot="1" x14ac:dyDescent="0.3">
      <c r="A26" s="217" t="s">
        <v>59</v>
      </c>
      <c r="B26" s="221" t="s">
        <v>139</v>
      </c>
      <c r="C26" s="232">
        <v>0</v>
      </c>
      <c r="M26" s="201">
        <v>2021</v>
      </c>
      <c r="N26" s="201"/>
      <c r="O26" s="201"/>
      <c r="P26" s="201"/>
      <c r="R26" s="201">
        <v>2022</v>
      </c>
      <c r="S26" s="201"/>
      <c r="T26" s="201"/>
      <c r="U26" s="201"/>
      <c r="W26" s="201">
        <v>2023</v>
      </c>
      <c r="X26" s="201"/>
      <c r="Y26" s="201"/>
      <c r="Z26" s="201"/>
    </row>
    <row r="27" spans="1:26" ht="15.75" thickBot="1" x14ac:dyDescent="0.3">
      <c r="A27" s="217" t="s">
        <v>58</v>
      </c>
      <c r="B27" s="218" t="s">
        <v>139</v>
      </c>
      <c r="C27" s="232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6" ht="15.75" thickBot="1" x14ac:dyDescent="0.3">
      <c r="A28" s="217" t="s">
        <v>57</v>
      </c>
      <c r="B28" s="218" t="s">
        <v>139</v>
      </c>
      <c r="C28" s="232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6" ht="15.75" thickBot="1" x14ac:dyDescent="0.3">
      <c r="A29" s="217" t="s">
        <v>56</v>
      </c>
      <c r="B29" s="221" t="s">
        <v>139</v>
      </c>
      <c r="C29" s="232">
        <v>5</v>
      </c>
      <c r="M29" s="70" t="s">
        <v>61</v>
      </c>
      <c r="N29" s="279">
        <f>GDP_Growth</f>
        <v>15</v>
      </c>
      <c r="O29" s="73">
        <f t="shared" ref="O29:O35" si="11">E6</f>
        <v>2.862468502444329</v>
      </c>
      <c r="P29" s="13">
        <f>N29%*O29</f>
        <v>0.42937027536664935</v>
      </c>
      <c r="Q29" s="70"/>
      <c r="R29" s="70" t="s">
        <v>61</v>
      </c>
      <c r="S29" s="279">
        <f>GDP_Growth</f>
        <v>15</v>
      </c>
      <c r="T29" s="73">
        <f t="shared" ref="T29:T35" si="12">F6</f>
        <v>2.8553059585551503</v>
      </c>
      <c r="U29" s="13">
        <f>S29%*T29</f>
        <v>0.42829589378327254</v>
      </c>
      <c r="V29" s="70"/>
      <c r="W29" s="70" t="s">
        <v>61</v>
      </c>
      <c r="X29" s="279">
        <f>GDP_Growth</f>
        <v>15</v>
      </c>
      <c r="Y29" s="73">
        <f t="shared" ref="Y29:Y34" si="13">G6</f>
        <v>2.8553059585551503</v>
      </c>
      <c r="Z29" s="13">
        <f>X29%*Y29</f>
        <v>0.42829589378327254</v>
      </c>
    </row>
    <row r="30" spans="1:26" ht="15.75" thickBot="1" x14ac:dyDescent="0.3">
      <c r="A30" s="217" t="s">
        <v>140</v>
      </c>
      <c r="B30" s="221" t="s">
        <v>139</v>
      </c>
      <c r="C30" s="232">
        <v>5</v>
      </c>
      <c r="M30" s="205" t="s">
        <v>125</v>
      </c>
      <c r="N30" s="279">
        <f>World_Econ_growth</f>
        <v>5</v>
      </c>
      <c r="O30" s="73">
        <f t="shared" si="11"/>
        <v>2.5628883711373525</v>
      </c>
      <c r="P30" s="13">
        <f t="shared" ref="P30:P36" si="14">N30%*O30</f>
        <v>0.12814441855686762</v>
      </c>
      <c r="Q30" s="70"/>
      <c r="R30" s="205" t="s">
        <v>125</v>
      </c>
      <c r="S30" s="279">
        <f>World_Econ_growth</f>
        <v>5</v>
      </c>
      <c r="T30" s="73">
        <f t="shared" si="12"/>
        <v>2.7314569222352123</v>
      </c>
      <c r="U30" s="13">
        <f t="shared" ref="U30:U36" si="15">S30%*T30</f>
        <v>0.13657284611176063</v>
      </c>
      <c r="V30" s="70"/>
      <c r="W30" s="205" t="s">
        <v>125</v>
      </c>
      <c r="X30" s="279">
        <f>World_Econ_growth</f>
        <v>5</v>
      </c>
      <c r="Y30" s="73">
        <f t="shared" si="13"/>
        <v>2.7314569222352123</v>
      </c>
      <c r="Z30" s="13">
        <f t="shared" ref="Z30:Z36" si="16">X30%*Y30</f>
        <v>0.13657284611176063</v>
      </c>
    </row>
    <row r="31" spans="1:26" ht="15.75" thickBot="1" x14ac:dyDescent="0.3">
      <c r="A31" s="217" t="s">
        <v>125</v>
      </c>
      <c r="B31" s="221" t="s">
        <v>139</v>
      </c>
      <c r="C31" s="232">
        <v>5</v>
      </c>
      <c r="M31" s="70" t="s">
        <v>60</v>
      </c>
      <c r="N31" s="279">
        <f>Inflation</f>
        <v>15</v>
      </c>
      <c r="O31" s="73">
        <f t="shared" si="11"/>
        <v>2.9862888711755282</v>
      </c>
      <c r="P31" s="13">
        <f t="shared" si="14"/>
        <v>0.44794333067632924</v>
      </c>
      <c r="Q31" s="70"/>
      <c r="R31" s="70" t="s">
        <v>60</v>
      </c>
      <c r="S31" s="279">
        <f>Inflation</f>
        <v>15</v>
      </c>
      <c r="T31" s="73">
        <f t="shared" si="12"/>
        <v>3</v>
      </c>
      <c r="U31" s="13">
        <f t="shared" si="15"/>
        <v>0.44999999999999996</v>
      </c>
      <c r="V31" s="70"/>
      <c r="W31" s="70" t="s">
        <v>60</v>
      </c>
      <c r="X31" s="279">
        <f>Inflation</f>
        <v>15</v>
      </c>
      <c r="Y31" s="73">
        <f t="shared" si="13"/>
        <v>3</v>
      </c>
      <c r="Z31" s="13">
        <f t="shared" si="16"/>
        <v>0.44999999999999996</v>
      </c>
    </row>
    <row r="32" spans="1:26" ht="15.75" thickBot="1" x14ac:dyDescent="0.3">
      <c r="A32" s="217" t="s">
        <v>141</v>
      </c>
      <c r="B32" s="221" t="s">
        <v>142</v>
      </c>
      <c r="C32" s="232">
        <v>0</v>
      </c>
      <c r="M32" s="206" t="s">
        <v>59</v>
      </c>
      <c r="N32" s="222">
        <f>Average_LTV</f>
        <v>0</v>
      </c>
      <c r="O32" s="73">
        <f t="shared" si="11"/>
        <v>3</v>
      </c>
      <c r="P32" s="13">
        <f t="shared" si="14"/>
        <v>0</v>
      </c>
      <c r="Q32" s="70"/>
      <c r="R32" s="206" t="s">
        <v>59</v>
      </c>
      <c r="S32" s="222">
        <f>Average_LTV</f>
        <v>0</v>
      </c>
      <c r="T32" s="73">
        <f t="shared" si="12"/>
        <v>3</v>
      </c>
      <c r="U32" s="13">
        <f t="shared" si="15"/>
        <v>0</v>
      </c>
      <c r="V32" s="70"/>
      <c r="W32" s="206" t="s">
        <v>59</v>
      </c>
      <c r="X32" s="222">
        <f>Average_LTV</f>
        <v>0</v>
      </c>
      <c r="Y32" s="73">
        <f t="shared" si="13"/>
        <v>3</v>
      </c>
      <c r="Z32" s="13">
        <f t="shared" si="16"/>
        <v>0</v>
      </c>
    </row>
    <row r="33" spans="1:26" ht="15.75" thickBot="1" x14ac:dyDescent="0.3">
      <c r="A33" s="217" t="s">
        <v>143</v>
      </c>
      <c r="B33" s="221" t="s">
        <v>142</v>
      </c>
      <c r="C33" s="232">
        <v>0</v>
      </c>
      <c r="M33" s="70" t="s">
        <v>58</v>
      </c>
      <c r="N33" s="280">
        <f>Interest_Rate</f>
        <v>15</v>
      </c>
      <c r="O33" s="73">
        <f t="shared" si="11"/>
        <v>2.8877093799492561</v>
      </c>
      <c r="P33" s="13">
        <f t="shared" si="14"/>
        <v>0.43315640699238839</v>
      </c>
      <c r="Q33" s="70"/>
      <c r="R33" s="70" t="s">
        <v>58</v>
      </c>
      <c r="S33" s="280">
        <f>Interest_Rate</f>
        <v>15</v>
      </c>
      <c r="T33" s="73">
        <f t="shared" si="12"/>
        <v>2.9157334200771339</v>
      </c>
      <c r="U33" s="13">
        <f t="shared" si="15"/>
        <v>0.43736001301157007</v>
      </c>
      <c r="V33" s="70"/>
      <c r="W33" s="70" t="s">
        <v>58</v>
      </c>
      <c r="X33" s="280">
        <f>Interest_Rate</f>
        <v>15</v>
      </c>
      <c r="Y33" s="73">
        <f t="shared" si="13"/>
        <v>2.9157334200771339</v>
      </c>
      <c r="Z33" s="13">
        <f t="shared" si="16"/>
        <v>0.43736001301157007</v>
      </c>
    </row>
    <row r="34" spans="1:26" ht="15.75" thickBot="1" x14ac:dyDescent="0.3">
      <c r="A34" s="223" t="s">
        <v>144</v>
      </c>
      <c r="B34" s="11"/>
      <c r="C34" s="224">
        <f>SUM(C24:C33)</f>
        <v>65</v>
      </c>
      <c r="M34" s="70" t="s">
        <v>57</v>
      </c>
      <c r="N34" s="280">
        <f>Exchange_Rate</f>
        <v>5</v>
      </c>
      <c r="O34" s="73">
        <f t="shared" si="11"/>
        <v>4.355431833233073</v>
      </c>
      <c r="P34" s="13">
        <f t="shared" si="14"/>
        <v>0.21777159166165366</v>
      </c>
      <c r="Q34" s="70"/>
      <c r="R34" s="70" t="s">
        <v>57</v>
      </c>
      <c r="S34" s="280">
        <f>Exchange_Rate</f>
        <v>5</v>
      </c>
      <c r="T34" s="73">
        <f t="shared" si="12"/>
        <v>4.2728003826208028</v>
      </c>
      <c r="U34" s="13">
        <f t="shared" si="15"/>
        <v>0.21364001913104014</v>
      </c>
      <c r="V34" s="70"/>
      <c r="W34" s="70" t="s">
        <v>57</v>
      </c>
      <c r="X34" s="280">
        <f>Exchange_Rate</f>
        <v>5</v>
      </c>
      <c r="Y34" s="73">
        <f t="shared" si="13"/>
        <v>4.2728003826208028</v>
      </c>
      <c r="Z34" s="13">
        <f t="shared" si="16"/>
        <v>0.21364001913104014</v>
      </c>
    </row>
    <row r="35" spans="1:26" x14ac:dyDescent="0.25">
      <c r="M35" s="70" t="s">
        <v>56</v>
      </c>
      <c r="N35" s="280">
        <f>Unemployment</f>
        <v>5</v>
      </c>
      <c r="O35" s="225">
        <f t="shared" si="11"/>
        <v>2.8401512221727834</v>
      </c>
      <c r="P35" s="13">
        <f t="shared" si="14"/>
        <v>0.14200756110863919</v>
      </c>
      <c r="Q35" s="70"/>
      <c r="R35" s="70" t="s">
        <v>56</v>
      </c>
      <c r="S35" s="280">
        <f>Unemployment</f>
        <v>5</v>
      </c>
      <c r="T35" s="226">
        <f t="shared" si="12"/>
        <v>2.9596077741430884</v>
      </c>
      <c r="U35" s="13">
        <f t="shared" si="15"/>
        <v>0.14798038870715444</v>
      </c>
      <c r="V35" s="70"/>
      <c r="W35" s="70" t="s">
        <v>56</v>
      </c>
      <c r="X35" s="280">
        <f>Unemployment</f>
        <v>5</v>
      </c>
      <c r="Y35" s="226">
        <f>G12</f>
        <v>2.9596077741430884</v>
      </c>
      <c r="Z35" s="13">
        <f t="shared" si="16"/>
        <v>0.14798038870715444</v>
      </c>
    </row>
    <row r="36" spans="1:26" ht="15.75" thickBot="1" x14ac:dyDescent="0.3">
      <c r="A36" s="223" t="s">
        <v>145</v>
      </c>
      <c r="B36" s="11"/>
      <c r="C36" s="11"/>
      <c r="M36" s="205" t="s">
        <v>147</v>
      </c>
      <c r="N36" s="279">
        <f>Average_Tenor</f>
        <v>5</v>
      </c>
      <c r="O36" s="73">
        <f>E14</f>
        <v>3</v>
      </c>
      <c r="P36" s="13">
        <f t="shared" si="14"/>
        <v>0.15000000000000002</v>
      </c>
      <c r="Q36" s="70"/>
      <c r="R36" s="205" t="s">
        <v>147</v>
      </c>
      <c r="S36" s="279">
        <f>Average_Tenor</f>
        <v>5</v>
      </c>
      <c r="T36" s="73">
        <f>F14</f>
        <v>3</v>
      </c>
      <c r="U36" s="13">
        <f t="shared" si="15"/>
        <v>0.15000000000000002</v>
      </c>
      <c r="V36" s="70"/>
      <c r="W36" s="205" t="s">
        <v>147</v>
      </c>
      <c r="X36" s="279">
        <f>Average_Tenor</f>
        <v>5</v>
      </c>
      <c r="Y36" s="73">
        <f>G14</f>
        <v>3</v>
      </c>
      <c r="Z36" s="13">
        <f t="shared" si="16"/>
        <v>0.15000000000000002</v>
      </c>
    </row>
    <row r="37" spans="1:26" ht="15.75" thickBot="1" x14ac:dyDescent="0.3">
      <c r="A37" s="217" t="s">
        <v>54</v>
      </c>
      <c r="B37" s="218" t="s">
        <v>139</v>
      </c>
      <c r="C37" s="218">
        <v>10</v>
      </c>
      <c r="M37" s="227"/>
      <c r="N37" s="212"/>
      <c r="O37" s="70"/>
      <c r="Q37" s="70"/>
      <c r="R37" s="227"/>
      <c r="S37" s="212"/>
      <c r="T37" s="70"/>
      <c r="V37" s="70"/>
      <c r="W37" s="227"/>
      <c r="X37" s="212"/>
      <c r="Y37" s="70"/>
    </row>
    <row r="38" spans="1:26" ht="15.75" thickBot="1" x14ac:dyDescent="0.3">
      <c r="A38" s="217" t="s">
        <v>53</v>
      </c>
      <c r="B38" s="218" t="s">
        <v>139</v>
      </c>
      <c r="C38" s="218">
        <v>15</v>
      </c>
      <c r="M38" s="32" t="s">
        <v>55</v>
      </c>
      <c r="N38" s="209"/>
      <c r="O38" s="31"/>
      <c r="P38" s="31"/>
      <c r="R38" s="32" t="s">
        <v>55</v>
      </c>
      <c r="S38" s="209"/>
      <c r="T38" s="31"/>
      <c r="U38" s="31"/>
      <c r="W38" s="32" t="s">
        <v>55</v>
      </c>
      <c r="X38" s="209"/>
      <c r="Y38" s="31"/>
      <c r="Z38" s="31"/>
    </row>
    <row r="39" spans="1:26" ht="15.75" thickBot="1" x14ac:dyDescent="0.3">
      <c r="A39" s="217" t="s">
        <v>52</v>
      </c>
      <c r="B39" s="221" t="s">
        <v>139</v>
      </c>
      <c r="C39" s="221">
        <v>10</v>
      </c>
      <c r="M39" s="233" t="s">
        <v>54</v>
      </c>
      <c r="N39" s="280">
        <f>Government_Policies</f>
        <v>10</v>
      </c>
      <c r="O39" s="9">
        <v>3.25</v>
      </c>
      <c r="P39" s="234">
        <f t="shared" ref="P39:P44" si="17">N39%*O39</f>
        <v>0.32500000000000001</v>
      </c>
      <c r="Q39" s="70"/>
      <c r="R39" s="233" t="s">
        <v>54</v>
      </c>
      <c r="S39" s="280">
        <f>Government_Policies</f>
        <v>10</v>
      </c>
      <c r="T39" s="9">
        <v>3.25</v>
      </c>
      <c r="U39" s="234">
        <f t="shared" ref="U39:U44" si="18">S39%*T39</f>
        <v>0.32500000000000001</v>
      </c>
      <c r="V39" s="70"/>
      <c r="W39" s="233" t="s">
        <v>54</v>
      </c>
      <c r="X39" s="280">
        <f>Government_Policies</f>
        <v>10</v>
      </c>
      <c r="Y39" s="9">
        <v>3.25</v>
      </c>
      <c r="Z39" s="234">
        <f t="shared" ref="Z39:Z44" si="19">X39%*Y39</f>
        <v>0.32500000000000001</v>
      </c>
    </row>
    <row r="40" spans="1:26" ht="30.75" thickBot="1" x14ac:dyDescent="0.3">
      <c r="A40" s="228" t="s">
        <v>134</v>
      </c>
      <c r="B40" s="218" t="s">
        <v>142</v>
      </c>
      <c r="C40" s="218">
        <v>0</v>
      </c>
      <c r="M40" s="70" t="s">
        <v>53</v>
      </c>
      <c r="N40" s="280">
        <f>Status_of_industry_Business</f>
        <v>15</v>
      </c>
      <c r="O40" s="70">
        <v>3</v>
      </c>
      <c r="P40" s="13">
        <f t="shared" si="17"/>
        <v>0.44999999999999996</v>
      </c>
      <c r="Q40" s="70"/>
      <c r="R40" s="70" t="s">
        <v>53</v>
      </c>
      <c r="S40" s="280">
        <f>Status_of_industry_Business</f>
        <v>15</v>
      </c>
      <c r="T40" s="70">
        <v>3</v>
      </c>
      <c r="U40" s="13">
        <f t="shared" si="18"/>
        <v>0.44999999999999996</v>
      </c>
      <c r="V40" s="70"/>
      <c r="W40" s="70" t="s">
        <v>53</v>
      </c>
      <c r="X40" s="280">
        <f>Status_of_industry_Business</f>
        <v>15</v>
      </c>
      <c r="Y40" s="70">
        <v>3</v>
      </c>
      <c r="Z40" s="13">
        <f t="shared" si="19"/>
        <v>0.44999999999999996</v>
      </c>
    </row>
    <row r="41" spans="1:26" ht="15.75" thickBot="1" x14ac:dyDescent="0.3">
      <c r="A41" s="217" t="s">
        <v>136</v>
      </c>
      <c r="B41" s="221" t="s">
        <v>142</v>
      </c>
      <c r="C41" s="221">
        <v>0</v>
      </c>
      <c r="M41" s="233" t="s">
        <v>52</v>
      </c>
      <c r="N41" s="280">
        <f>Regulatory_Impact</f>
        <v>10</v>
      </c>
      <c r="O41" s="9">
        <v>3.25</v>
      </c>
      <c r="P41" s="234">
        <f t="shared" si="17"/>
        <v>0.32500000000000001</v>
      </c>
      <c r="Q41" s="70"/>
      <c r="R41" s="233" t="s">
        <v>52</v>
      </c>
      <c r="S41" s="280">
        <f>Regulatory_Impact</f>
        <v>10</v>
      </c>
      <c r="T41" s="9">
        <v>3.25</v>
      </c>
      <c r="U41" s="234">
        <f t="shared" si="18"/>
        <v>0.32500000000000001</v>
      </c>
      <c r="V41" s="70"/>
      <c r="W41" s="233" t="s">
        <v>52</v>
      </c>
      <c r="X41" s="280">
        <f>Regulatory_Impact</f>
        <v>10</v>
      </c>
      <c r="Y41" s="9">
        <v>3.25</v>
      </c>
      <c r="Z41" s="234">
        <f t="shared" si="19"/>
        <v>0.32500000000000001</v>
      </c>
    </row>
    <row r="42" spans="1:26" ht="30.75" thickBot="1" x14ac:dyDescent="0.3">
      <c r="A42" s="228" t="s">
        <v>137</v>
      </c>
      <c r="B42" s="221" t="s">
        <v>142</v>
      </c>
      <c r="C42" s="221">
        <v>0</v>
      </c>
      <c r="M42" s="229" t="s">
        <v>134</v>
      </c>
      <c r="N42" s="212">
        <f>International_Econ_Policies</f>
        <v>0</v>
      </c>
      <c r="O42" s="70">
        <v>3</v>
      </c>
      <c r="P42" s="13">
        <f t="shared" si="17"/>
        <v>0</v>
      </c>
      <c r="Q42" s="70"/>
      <c r="R42" s="229" t="s">
        <v>134</v>
      </c>
      <c r="S42" s="212">
        <f>International_Econ_Policies</f>
        <v>0</v>
      </c>
      <c r="T42" s="70">
        <v>3</v>
      </c>
      <c r="U42" s="13">
        <f t="shared" si="18"/>
        <v>0</v>
      </c>
      <c r="V42" s="70"/>
      <c r="W42" s="229" t="s">
        <v>134</v>
      </c>
      <c r="X42" s="212">
        <f>International_Econ_Policies</f>
        <v>0</v>
      </c>
      <c r="Y42" s="70">
        <v>3</v>
      </c>
      <c r="Z42" s="13">
        <f t="shared" si="19"/>
        <v>0</v>
      </c>
    </row>
    <row r="43" spans="1:26" ht="15.75" thickBot="1" x14ac:dyDescent="0.3">
      <c r="A43" s="223" t="s">
        <v>146</v>
      </c>
      <c r="B43" s="11"/>
      <c r="C43" s="11">
        <f>SUM(C36:C42)</f>
        <v>35</v>
      </c>
      <c r="M43" s="230" t="s">
        <v>136</v>
      </c>
      <c r="N43" s="212">
        <f>Asset_Price</f>
        <v>0</v>
      </c>
      <c r="O43" s="70">
        <v>3</v>
      </c>
      <c r="P43" s="13">
        <f t="shared" si="17"/>
        <v>0</v>
      </c>
      <c r="Q43" s="70"/>
      <c r="R43" s="230" t="s">
        <v>136</v>
      </c>
      <c r="S43" s="212">
        <f>Asset_Price</f>
        <v>0</v>
      </c>
      <c r="T43" s="70">
        <v>3</v>
      </c>
      <c r="U43" s="13">
        <f t="shared" si="18"/>
        <v>0</v>
      </c>
      <c r="V43" s="70"/>
      <c r="W43" s="230" t="s">
        <v>136</v>
      </c>
      <c r="X43" s="212">
        <f>Asset_Price</f>
        <v>0</v>
      </c>
      <c r="Y43" s="70">
        <v>3</v>
      </c>
      <c r="Z43" s="13">
        <f t="shared" si="19"/>
        <v>0</v>
      </c>
    </row>
    <row r="44" spans="1:26" ht="15.75" thickBot="1" x14ac:dyDescent="0.3">
      <c r="A44" s="223" t="s">
        <v>22</v>
      </c>
      <c r="B44" s="11"/>
      <c r="C44" s="11">
        <f>C43+C34</f>
        <v>100</v>
      </c>
      <c r="M44" s="229" t="s">
        <v>137</v>
      </c>
      <c r="N44" s="212">
        <f>Macro_Econ_Stability</f>
        <v>0</v>
      </c>
      <c r="O44" s="70">
        <v>3</v>
      </c>
      <c r="P44" s="13">
        <f t="shared" si="17"/>
        <v>0</v>
      </c>
      <c r="Q44" s="70"/>
      <c r="R44" s="229" t="s">
        <v>137</v>
      </c>
      <c r="S44" s="212">
        <f>Macro_Econ_Stability</f>
        <v>0</v>
      </c>
      <c r="T44" s="70">
        <v>3</v>
      </c>
      <c r="U44" s="13">
        <f t="shared" si="18"/>
        <v>0</v>
      </c>
      <c r="V44" s="70"/>
      <c r="W44" s="229" t="s">
        <v>137</v>
      </c>
      <c r="X44" s="212">
        <f>Macro_Econ_Stability</f>
        <v>0</v>
      </c>
      <c r="Y44" s="70">
        <v>3</v>
      </c>
      <c r="Z44" s="13">
        <f t="shared" si="19"/>
        <v>0</v>
      </c>
    </row>
    <row r="45" spans="1:26" x14ac:dyDescent="0.25">
      <c r="M45" s="29"/>
      <c r="N45" s="216">
        <f>SUM(N28:N44)</f>
        <v>100</v>
      </c>
      <c r="O45" s="29"/>
      <c r="P45" s="231">
        <f>SUM(P29:P44)</f>
        <v>3.0483935843625272</v>
      </c>
      <c r="Q45" s="29"/>
      <c r="R45" s="29"/>
      <c r="S45" s="216">
        <f>SUM(S28:S44)</f>
        <v>100</v>
      </c>
      <c r="T45" s="29"/>
      <c r="U45" s="231">
        <f>SUM(U29:U44)</f>
        <v>3.0638491607447982</v>
      </c>
      <c r="V45" s="29"/>
      <c r="W45" s="29"/>
      <c r="X45" s="216">
        <f>SUM(X28:X44)</f>
        <v>100</v>
      </c>
      <c r="Y45" s="29"/>
      <c r="Z45" s="231">
        <f>SUM(Z29:Z44)</f>
        <v>3.0638491607447982</v>
      </c>
    </row>
    <row r="46" spans="1:26" x14ac:dyDescent="0.25">
      <c r="M46" s="29"/>
      <c r="N46" s="29"/>
      <c r="O46" s="29"/>
      <c r="P46" s="219">
        <f>(P45-1)/2</f>
        <v>1.0241967921812636</v>
      </c>
      <c r="Q46" s="29"/>
      <c r="R46" s="29"/>
      <c r="S46" s="29"/>
      <c r="T46" s="29"/>
      <c r="U46" s="219">
        <f>(U45-1)/2</f>
        <v>1.0319245803723991</v>
      </c>
      <c r="V46" s="29"/>
      <c r="W46" s="29"/>
      <c r="X46" s="29"/>
      <c r="Y46" s="29"/>
      <c r="Z46" s="219">
        <f>(Z45-1)/2</f>
        <v>1.0319245803723991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dcterms:created xsi:type="dcterms:W3CDTF">2017-07-03T07:03:34Z</dcterms:created>
  <dcterms:modified xsi:type="dcterms:W3CDTF">2019-03-11T17:27:48Z</dcterms:modified>
</cp:coreProperties>
</file>