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mc:AlternateContent xmlns:mc="http://schemas.openxmlformats.org/markup-compatibility/2006">
    <mc:Choice Requires="x15">
      <x15ac:absPath xmlns:x15ac="http://schemas.microsoft.com/office/spreadsheetml/2010/11/ac" url="C:\Users\makash\Documents\teaching\Teaching\COMP1631\Week9\"/>
    </mc:Choice>
  </mc:AlternateContent>
  <xr:revisionPtr revIDLastSave="0" documentId="13_ncr:1_{90662674-A5CE-4072-9363-4479602309F5}" xr6:coauthVersionLast="47" xr6:coauthVersionMax="47" xr10:uidLastSave="{00000000-0000-0000-0000-000000000000}"/>
  <bookViews>
    <workbookView xWindow="32340" yWindow="3960" windowWidth="21600" windowHeight="11385" activeTab="1" xr2:uid="{00000000-000D-0000-FFFF-FFFF00000000}"/>
  </bookViews>
  <sheets>
    <sheet name="Documentation" sheetId="6" r:id="rId1"/>
    <sheet name="Instructions" sheetId="40" r:id="rId2"/>
    <sheet name="Management" sheetId="34" r:id="rId3"/>
    <sheet name="Change" sheetId="37" r:id="rId4"/>
    <sheet name="Process" sheetId="39" r:id="rId5"/>
    <sheet name="Process Providers" sheetId="36" r:id="rId6"/>
    <sheet name="All Types" sheetId="35" r:id="rId7"/>
  </sheets>
  <definedNames>
    <definedName name="Fixed_Costs_Change">'All Types'!$C$11</definedName>
    <definedName name="Fixed_Costs_Management">'All Types'!$B$11</definedName>
    <definedName name="Fixed_Costs_Process">'All Types'!$D$11</definedName>
    <definedName name="Hours_Contracted_Change">Change!$B$10</definedName>
    <definedName name="Hours_Contracted_Management">Management!$B$10</definedName>
    <definedName name="Hours_Contracted_Process">Process!$B$10</definedName>
    <definedName name="Hours_Sold_Change">Change!$B$4</definedName>
    <definedName name="Hours_Sold_Management">Management!$B$4</definedName>
    <definedName name="Hours_Sold_Process">Process!$B$4</definedName>
    <definedName name="Price_Per_Hour_Change">'All Types'!$C$6</definedName>
    <definedName name="Price_Per_Hour_Management">'All Types'!$B$6</definedName>
    <definedName name="Price_Per_Hour_Process">'All Types'!$D$6</definedName>
    <definedName name="Profit_Per_Hour_Contracted_Change">'All Types'!$C$17</definedName>
    <definedName name="Profit_Per_Hour_Contracted_Management">'All Types'!$B$17</definedName>
    <definedName name="Profit_Per_Hour_Contracted_Process">'All Types'!$D$17</definedName>
    <definedName name="solver_cvg" localSheetId="5" hidden="1">0.0001</definedName>
    <definedName name="solver_drv" localSheetId="5" hidden="1">1</definedName>
    <definedName name="solver_eng" localSheetId="5" hidden="1">1</definedName>
    <definedName name="solver_est" localSheetId="5" hidden="1">1</definedName>
    <definedName name="solver_itr" localSheetId="5" hidden="1">2147483647</definedName>
    <definedName name="solver_lhs1" localSheetId="5" hidden="1">'Process Providers'!$B$4:$D$4</definedName>
    <definedName name="solver_lhs2" localSheetId="5" hidden="1">'Process Providers'!$B$4:$D$4</definedName>
    <definedName name="solver_lhs3" localSheetId="5" hidden="1">'Process Providers'!$E$10</definedName>
    <definedName name="solver_lhs4" localSheetId="5" hidden="1">'Process Providers'!$E$4</definedName>
    <definedName name="solver_mip" localSheetId="5" hidden="1">2147483647</definedName>
    <definedName name="solver_mni" localSheetId="5" hidden="1">30</definedName>
    <definedName name="solver_mrt" localSheetId="5" hidden="1">0.075</definedName>
    <definedName name="solver_msl" localSheetId="5" hidden="1">2</definedName>
    <definedName name="solver_neg" localSheetId="5" hidden="1">1</definedName>
    <definedName name="solver_nod" localSheetId="5" hidden="1">2147483647</definedName>
    <definedName name="solver_num" localSheetId="5" hidden="1">0</definedName>
    <definedName name="solver_nwt" localSheetId="5" hidden="1">1</definedName>
    <definedName name="solver_pre" localSheetId="5" hidden="1">0.000001</definedName>
    <definedName name="solver_rbv" localSheetId="5" hidden="1">1</definedName>
    <definedName name="solver_rel1" localSheetId="5" hidden="1">1</definedName>
    <definedName name="solver_rel2" localSheetId="5" hidden="1">4</definedName>
    <definedName name="solver_rel3" localSheetId="5" hidden="1">1</definedName>
    <definedName name="solver_rel4" localSheetId="5" hidden="1">2</definedName>
    <definedName name="solver_rhs1" localSheetId="5" hidden="1">5000</definedName>
    <definedName name="solver_rhs2" localSheetId="5" hidden="1">integer</definedName>
    <definedName name="solver_rhs3" localSheetId="5" hidden="1">135000</definedName>
    <definedName name="solver_rhs4" localSheetId="5" hidden="1">5500</definedName>
    <definedName name="solver_rlx" localSheetId="5" hidden="1">2</definedName>
    <definedName name="solver_rsd" localSheetId="5" hidden="1">0</definedName>
    <definedName name="solver_scl" localSheetId="5" hidden="1">1</definedName>
    <definedName name="solver_sho" localSheetId="5" hidden="1">2</definedName>
    <definedName name="solver_ssz" localSheetId="5" hidden="1">100</definedName>
    <definedName name="solver_tim" localSheetId="5" hidden="1">2147483647</definedName>
    <definedName name="solver_tol" localSheetId="5" hidden="1">0.01</definedName>
    <definedName name="solver_typ" localSheetId="5" hidden="1">1</definedName>
    <definedName name="solver_val" localSheetId="5" hidden="1">0</definedName>
    <definedName name="solver_ver" localSheetId="5" hidden="1">3</definedName>
    <definedName name="Total_Fixed_Cost_Change">Change!$B$14</definedName>
    <definedName name="Total_Fixed_Cost_Management">Management!$B$14</definedName>
    <definedName name="Total_Fixed_Cost_Process">Process!$B$14</definedName>
    <definedName name="Total_Profit_Change">Change!$B$21</definedName>
    <definedName name="Total_Profit_Management">Management!$B$21</definedName>
    <definedName name="Total_Profit_Process">Process!$B$21</definedName>
    <definedName name="Total_Variable_Costs_Change">Change!$B$12</definedName>
    <definedName name="Total_Variable_Costs_Management">Management!$B$12</definedName>
    <definedName name="Total_Variable_Costs_Process">Process!$B$12</definedName>
    <definedName name="Var_Cost_Per_Hour_Change">'All Types'!$C$12</definedName>
    <definedName name="Var_Cost_Per_Hour_Management">'All Types'!$B$12</definedName>
    <definedName name="Var_Cost_Per_Hour_Process">'All Types'!$D$12</definedName>
    <definedName name="Variable_Cost_Per_Hour_Change">Change!$B$11</definedName>
    <definedName name="Variable_Cost_Per_Hour_Management">Management!$B$11</definedName>
    <definedName name="Variable_Cost_Per_Hour_Process">Process!$B$11</definedName>
    <definedName name="Variable_Costs_Change">'All Types'!$C$13</definedName>
    <definedName name="Variable_Costs_Management">'All Types'!$B$13</definedName>
    <definedName name="Variable_Costs_Process">'All Types'!$D$13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4" i="35" l="1"/>
  <c r="C14" i="35"/>
  <c r="B14" i="35"/>
  <c r="B5" i="35"/>
  <c r="B7" i="35" s="1"/>
  <c r="B10" i="34"/>
  <c r="B26" i="34" s="1"/>
  <c r="B6" i="34"/>
  <c r="B19" i="34" s="1"/>
  <c r="D5" i="35"/>
  <c r="D7" i="35" s="1"/>
  <c r="D16" i="35" s="1"/>
  <c r="D17" i="35" s="1"/>
  <c r="C5" i="35"/>
  <c r="C7" i="35" s="1"/>
  <c r="C16" i="35" s="1"/>
  <c r="C17" i="35" s="1"/>
  <c r="E4" i="36"/>
  <c r="B8" i="36"/>
  <c r="B10" i="36"/>
  <c r="C8" i="36"/>
  <c r="C10" i="36"/>
  <c r="D8" i="36"/>
  <c r="D10" i="36"/>
  <c r="E10" i="36"/>
  <c r="D7" i="36"/>
  <c r="C7" i="36"/>
  <c r="B7" i="36"/>
  <c r="B6" i="39"/>
  <c r="B19" i="39" s="1"/>
  <c r="B10" i="39"/>
  <c r="D10" i="35" s="1"/>
  <c r="B24" i="39"/>
  <c r="B27" i="39" s="1"/>
  <c r="B25" i="39"/>
  <c r="B6" i="37"/>
  <c r="B19" i="37" s="1"/>
  <c r="B10" i="37"/>
  <c r="C10" i="35" s="1"/>
  <c r="B12" i="37"/>
  <c r="B15" i="37" s="1"/>
  <c r="B16" i="37" s="1"/>
  <c r="B24" i="34"/>
  <c r="B24" i="37"/>
  <c r="B25" i="37"/>
  <c r="B16" i="35" l="1"/>
  <c r="B17" i="35" s="1"/>
  <c r="B12" i="34"/>
  <c r="B15" i="34" s="1"/>
  <c r="B20" i="34" s="1"/>
  <c r="B21" i="34" s="1"/>
  <c r="D14" i="34" s="1"/>
  <c r="B27" i="37"/>
  <c r="B12" i="39"/>
  <c r="B15" i="39" s="1"/>
  <c r="B20" i="39" s="1"/>
  <c r="B21" i="39" s="1"/>
  <c r="D5" i="39" s="1"/>
  <c r="E5" i="37"/>
  <c r="B20" i="37"/>
  <c r="F5" i="37" s="1"/>
  <c r="B10" i="35"/>
  <c r="B16" i="39" l="1"/>
  <c r="B21" i="37"/>
  <c r="G5" i="37" s="1"/>
  <c r="B16" i="34"/>
  <c r="B25" i="34" s="1"/>
  <c r="B27" i="34" s="1"/>
</calcChain>
</file>

<file path=xl/sharedStrings.xml><?xml version="1.0" encoding="utf-8"?>
<sst xmlns="http://schemas.openxmlformats.org/spreadsheetml/2006/main" count="125" uniqueCount="62">
  <si>
    <t>Author:</t>
  </si>
  <si>
    <t>Sales</t>
  </si>
  <si>
    <t>Total Sales</t>
  </si>
  <si>
    <t>Expenses</t>
  </si>
  <si>
    <t>Variable Expenses</t>
  </si>
  <si>
    <t>Total Variable Costs</t>
  </si>
  <si>
    <t>Fixed Expenses</t>
  </si>
  <si>
    <t>Total Fixed Cost</t>
  </si>
  <si>
    <t>Expenses - Total</t>
  </si>
  <si>
    <t>Profit</t>
  </si>
  <si>
    <t>Total Expenses</t>
  </si>
  <si>
    <t>Gross Profit</t>
  </si>
  <si>
    <t>Break-even Analysis</t>
  </si>
  <si>
    <t>Cairo Consulting - Management</t>
  </si>
  <si>
    <t>Hours Contracted</t>
  </si>
  <si>
    <t>Total Expense Per Hour Contracted</t>
  </si>
  <si>
    <t>Management - Profit Analysis</t>
  </si>
  <si>
    <t>Management - Gross Profit Analysis</t>
  </si>
  <si>
    <t>Fixed Costs</t>
  </si>
  <si>
    <t>Cairo Consulting - Organizational Change</t>
  </si>
  <si>
    <t>Organizational Change - Break-Even Analysis</t>
  </si>
  <si>
    <t>Cairo Consulting - Process</t>
  </si>
  <si>
    <t>Process Consulting - Net Income Analysis</t>
  </si>
  <si>
    <t>Total</t>
  </si>
  <si>
    <t>Variable Costs</t>
  </si>
  <si>
    <t>Total Costs</t>
  </si>
  <si>
    <t>Minimum Total Cost Model</t>
  </si>
  <si>
    <t>Cairo Consulting - Process Consulting Providers</t>
  </si>
  <si>
    <t>Revenues</t>
  </si>
  <si>
    <t>Cost of Goods Sold</t>
  </si>
  <si>
    <t>Total Profit</t>
  </si>
  <si>
    <t>Cairo Consulting - Product Mix</t>
  </si>
  <si>
    <t>Management</t>
  </si>
  <si>
    <t>Organizational Change</t>
  </si>
  <si>
    <t>Process</t>
  </si>
  <si>
    <t>Hours Provided</t>
  </si>
  <si>
    <t>Process Pros</t>
  </si>
  <si>
    <t>ABQ Consulting</t>
  </si>
  <si>
    <t>Tema Han</t>
  </si>
  <si>
    <t>Cairo Consulting</t>
  </si>
  <si>
    <t>Hour Contracted</t>
  </si>
  <si>
    <t>Hours Sold</t>
  </si>
  <si>
    <t>Break-Even Analysis</t>
  </si>
  <si>
    <t>EXPLORE BUSINESS OPTIONS WITH WHAT-IF TOOLS</t>
  </si>
  <si>
    <t>Price Per Hour</t>
  </si>
  <si>
    <t>Variable Cost Per Hour</t>
  </si>
  <si>
    <t>Cost Per Hour</t>
  </si>
  <si>
    <t>Average Price Per Hour</t>
  </si>
  <si>
    <t>Fixed Cost Per Hour</t>
  </si>
  <si>
    <t>Profit Per Hour Contracted</t>
  </si>
  <si>
    <t>Dewayne Lipinski works for Cairo Consulting in Albuquerque, New Mexico. As an intern, he is developing a workbook that includes the financial details of the consulting services that the company offers. Dewayne has been asked to analyze the data to find the most profitable mix of offerings using the most cost-effective service providers.</t>
  </si>
  <si>
    <t>Note: Please fill in your name as the Author above.</t>
  </si>
  <si>
    <r>
      <rPr>
        <b/>
        <sz val="10"/>
        <color theme="0"/>
        <rFont val="Century Gothic"/>
        <family val="2"/>
      </rPr>
      <t>New Perspectives Excel 2019</t>
    </r>
    <r>
      <rPr>
        <sz val="10"/>
        <color theme="0"/>
        <rFont val="Century Gothic"/>
        <family val="2"/>
      </rPr>
      <t xml:space="preserve"> | Module 8: Apply</t>
    </r>
  </si>
  <si>
    <t>Values</t>
  </si>
  <si>
    <t>Scenario 1</t>
  </si>
  <si>
    <t>Scenario 2</t>
  </si>
  <si>
    <t>Scenario Name</t>
  </si>
  <si>
    <t>Standard</t>
  </si>
  <si>
    <t>Certified</t>
  </si>
  <si>
    <t>Variable_Cost_Per_Hour_Change (B11)</t>
  </si>
  <si>
    <t>Total_Fixed_Cost_Change (B14)</t>
  </si>
  <si>
    <r>
      <t xml:space="preserve">    </t>
    </r>
    <r>
      <rPr>
        <b/>
        <sz val="11"/>
        <color rgb="FF0070C0"/>
        <rFont val="Century Gothic"/>
        <family val="2"/>
      </rPr>
      <t xml:space="preserve">Table 1: Organizational Change Scenario Values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</si>
</sst>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quot;$&quot;#,##0.00;[Red]\-&quot;$&quot;#,##0.00"/>
    <numFmt numFmtId="165" formatCode="_-&quot;$&quot;* #,##0.00_-;\-&quot;$&quot;* #,##0.00_-;_-&quot;$&quot;* &quot;-&quot;??_-;_-@_-"/>
    <numFmt numFmtId="166" formatCode="_-&quot;$&quot;* #,##0_-;\-&quot;$&quot;* #,##0_-;_-&quot;$&quot;* &quot;-&quot;??_-;_-@_-"/>
    <numFmt numFmtId="167" formatCode="_(* #,##0_);_(* \(#,##0\);_(* &quot;-&quot;??_);_(@_)"/>
    <numFmt numFmtId="168" formatCode="##,##0.00_);[Red]\(#,##0.00\)"/>
    <numFmt numFmtId="169" formatCode="##,##0_);[Red]\(#,##0\)"/>
    <numFmt numFmtId="170" formatCode="&quot;Hours Contracted&quot;"/>
  </numFmts>
  <fonts count="24" x14ac:knownFonts="1">
    <font>
      <sz val="11"/>
      <color theme="1"/>
      <name val="Corbel"/>
      <family val="2"/>
      <scheme val="minor"/>
    </font>
    <font>
      <sz val="10"/>
      <name val="Arial"/>
      <family val="2"/>
    </font>
    <font>
      <i/>
      <sz val="10"/>
      <name val="Century Gothic"/>
      <family val="2"/>
    </font>
    <font>
      <sz val="10"/>
      <name val="Century Gothic"/>
      <family val="2"/>
    </font>
    <font>
      <i/>
      <sz val="10"/>
      <color rgb="FFCC6600"/>
      <name val="Century Gothic"/>
      <family val="2"/>
    </font>
    <font>
      <sz val="11"/>
      <color rgb="FF000000"/>
      <name val="Century Gothic"/>
      <family val="2"/>
    </font>
    <font>
      <sz val="28"/>
      <color rgb="FF0070C0"/>
      <name val="Century Gothic"/>
      <family val="2"/>
    </font>
    <font>
      <sz val="10"/>
      <color rgb="FF0070C0"/>
      <name val="Century Gothic"/>
      <family val="2"/>
    </font>
    <font>
      <sz val="11"/>
      <color rgb="FF4B4C4C"/>
      <name val="Century Gothic"/>
      <family val="2"/>
    </font>
    <font>
      <sz val="10"/>
      <color theme="0"/>
      <name val="Century Gothic"/>
      <family val="2"/>
    </font>
    <font>
      <b/>
      <sz val="10"/>
      <color theme="0"/>
      <name val="Century Gothic"/>
      <family val="2"/>
    </font>
    <font>
      <sz val="11"/>
      <color theme="1"/>
      <name val="Corbel"/>
      <family val="2"/>
      <scheme val="minor"/>
    </font>
    <font>
      <b/>
      <sz val="11"/>
      <color theme="0"/>
      <name val="Corbel"/>
      <family val="2"/>
      <scheme val="minor"/>
    </font>
    <font>
      <sz val="11"/>
      <color theme="0"/>
      <name val="Corbel"/>
      <family val="2"/>
      <scheme val="minor"/>
    </font>
    <font>
      <sz val="18"/>
      <color theme="3"/>
      <name val="Corbel"/>
      <family val="2"/>
      <scheme val="major"/>
    </font>
    <font>
      <b/>
      <sz val="11"/>
      <color theme="3"/>
      <name val="Corbel"/>
      <family val="2"/>
      <scheme val="minor"/>
    </font>
    <font>
      <b/>
      <sz val="11"/>
      <color theme="1"/>
      <name val="Corbel"/>
      <family val="2"/>
      <scheme val="minor"/>
    </font>
    <font>
      <b/>
      <sz val="11"/>
      <color theme="4" tint="-0.249977111117893"/>
      <name val="Corbel"/>
      <family val="2"/>
      <scheme val="minor"/>
    </font>
    <font>
      <sz val="12"/>
      <color theme="1"/>
      <name val="Century Gothic"/>
      <family val="2"/>
    </font>
    <font>
      <i/>
      <sz val="10"/>
      <color theme="1"/>
      <name val="Verdana"/>
      <family val="2"/>
    </font>
    <font>
      <b/>
      <sz val="10"/>
      <color theme="1"/>
      <name val="Verdana"/>
      <family val="2"/>
    </font>
    <font>
      <b/>
      <i/>
      <sz val="10"/>
      <color theme="0"/>
      <name val="Verdana"/>
      <family val="2"/>
    </font>
    <font>
      <b/>
      <sz val="11"/>
      <color rgb="FF0070C0"/>
      <name val="Century Gothic"/>
      <family val="2"/>
    </font>
    <font>
      <sz val="7"/>
      <name val="Times New Roman"/>
      <family val="1"/>
    </font>
  </fonts>
  <fills count="10">
    <fill>
      <patternFill patternType="none"/>
    </fill>
    <fill>
      <patternFill patternType="gray125"/>
    </fill>
    <fill>
      <patternFill patternType="solid">
        <fgColor theme="0"/>
        <bgColor indexed="64"/>
      </patternFill>
    </fill>
    <fill>
      <patternFill patternType="solid">
        <fgColor theme="0"/>
        <bgColor theme="0"/>
      </patternFill>
    </fill>
    <fill>
      <patternFill patternType="solid">
        <fgColor rgb="FFE34601"/>
        <bgColor indexed="64"/>
      </patternFill>
    </fill>
    <fill>
      <patternFill patternType="solid">
        <fgColor theme="8" tint="0.79998168889431442"/>
        <bgColor indexed="65"/>
      </patternFill>
    </fill>
    <fill>
      <patternFill patternType="solid">
        <fgColor theme="4"/>
      </patternFill>
    </fill>
    <fill>
      <patternFill patternType="solid">
        <fgColor theme="4" tint="0.79998168889431442"/>
        <bgColor indexed="65"/>
      </patternFill>
    </fill>
    <fill>
      <patternFill patternType="solid">
        <fgColor theme="9" tint="0.79998168889431442"/>
        <bgColor indexed="64"/>
      </patternFill>
    </fill>
    <fill>
      <patternFill patternType="solid">
        <fgColor theme="9" tint="0.59999389629810485"/>
        <bgColor indexed="64"/>
      </patternFill>
    </fill>
  </fills>
  <borders count="24">
    <border>
      <left/>
      <right/>
      <top/>
      <bottom/>
      <diagonal/>
    </border>
    <border>
      <left/>
      <right style="thick">
        <color rgb="FF93A5B2"/>
      </right>
      <top/>
      <bottom/>
      <diagonal/>
    </border>
    <border>
      <left/>
      <right/>
      <top/>
      <bottom style="thin">
        <color rgb="FF93A5B2"/>
      </bottom>
      <diagonal/>
    </border>
    <border>
      <left/>
      <right/>
      <top/>
      <bottom style="thick">
        <color rgb="FF93A5B2"/>
      </bottom>
      <diagonal/>
    </border>
    <border>
      <left/>
      <right style="thick">
        <color rgb="FF93A5B2"/>
      </right>
      <top/>
      <bottom style="thick">
        <color rgb="FF93A5B2"/>
      </bottom>
      <diagonal/>
    </border>
    <border>
      <left/>
      <right style="thick">
        <color rgb="FF93A5B2"/>
      </right>
      <top/>
      <bottom style="thin">
        <color rgb="FFE34601"/>
      </bottom>
      <diagonal/>
    </border>
    <border>
      <left/>
      <right/>
      <top/>
      <bottom style="thin">
        <color rgb="FFE34601"/>
      </bottom>
      <diagonal/>
    </border>
    <border>
      <left/>
      <right/>
      <top/>
      <bottom style="medium">
        <color theme="4" tint="0.39997558519241921"/>
      </bottom>
      <diagonal/>
    </border>
    <border>
      <left/>
      <right/>
      <top/>
      <bottom style="thin">
        <color theme="4" tint="0.39997558519241921"/>
      </bottom>
      <diagonal/>
    </border>
    <border>
      <left/>
      <right/>
      <top style="thin">
        <color theme="4" tint="0.39997558519241921"/>
      </top>
      <bottom/>
      <diagonal/>
    </border>
    <border>
      <left/>
      <right/>
      <top/>
      <bottom style="thin">
        <color indexed="64"/>
      </bottom>
      <diagonal/>
    </border>
    <border>
      <left/>
      <right/>
      <top/>
      <bottom style="double">
        <color theme="4" tint="0.39997558519241921"/>
      </bottom>
      <diagonal/>
    </border>
    <border>
      <left/>
      <right/>
      <top style="thin">
        <color theme="4" tint="0.39997558519241921"/>
      </top>
      <bottom style="double">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bottom/>
      <diagonal/>
    </border>
    <border>
      <left/>
      <right style="thin">
        <color theme="4" tint="0.39997558519241921"/>
      </right>
      <top/>
      <bottom/>
      <diagonal/>
    </border>
    <border>
      <left style="thin">
        <color theme="4" tint="0.39997558519241921"/>
      </left>
      <right/>
      <top/>
      <bottom style="thin">
        <color theme="4" tint="0.39997558519241921"/>
      </bottom>
      <diagonal/>
    </border>
    <border>
      <left/>
      <right style="thin">
        <color theme="4" tint="0.39997558519241921"/>
      </right>
      <top/>
      <bottom style="thin">
        <color theme="4" tint="0.39997558519241921"/>
      </bottom>
      <diagonal/>
    </border>
    <border>
      <left/>
      <right/>
      <top style="thin">
        <color theme="4" tint="0.39997558519241921"/>
      </top>
      <bottom style="thin">
        <color theme="4" tint="0.3999755851924192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s>
  <cellStyleXfs count="12">
    <xf numFmtId="0" fontId="0" fillId="0" borderId="0"/>
    <xf numFmtId="0" fontId="1" fillId="0" borderId="0"/>
    <xf numFmtId="0" fontId="5" fillId="2" borderId="0">
      <alignment vertical="top" wrapText="1"/>
    </xf>
    <xf numFmtId="0" fontId="6" fillId="2" borderId="0">
      <alignment vertical="top" wrapText="1"/>
    </xf>
    <xf numFmtId="0" fontId="5" fillId="2" borderId="0">
      <alignment vertical="top" wrapText="1"/>
    </xf>
    <xf numFmtId="0" fontId="1" fillId="0" borderId="0"/>
    <xf numFmtId="0" fontId="11" fillId="5" borderId="0" applyNumberFormat="0" applyBorder="0" applyAlignment="0" applyProtection="0"/>
    <xf numFmtId="165" fontId="11" fillId="0" borderId="0" applyFont="0" applyFill="0" applyBorder="0" applyAlignment="0" applyProtection="0"/>
    <xf numFmtId="0" fontId="14" fillId="0" borderId="0" applyNumberFormat="0" applyFill="0" applyBorder="0" applyAlignment="0" applyProtection="0"/>
    <xf numFmtId="0" fontId="15" fillId="0" borderId="7" applyNumberFormat="0" applyFill="0" applyAlignment="0" applyProtection="0"/>
    <xf numFmtId="0" fontId="13" fillId="6" borderId="0" applyNumberFormat="0" applyBorder="0" applyAlignment="0" applyProtection="0"/>
    <xf numFmtId="0" fontId="11" fillId="7" borderId="0" applyNumberFormat="0" applyBorder="0" applyAlignment="0" applyProtection="0"/>
  </cellStyleXfs>
  <cellXfs count="94">
    <xf numFmtId="0" fontId="0" fillId="0" borderId="0" xfId="0"/>
    <xf numFmtId="0" fontId="3" fillId="2" borderId="0" xfId="5" applyFont="1" applyFill="1" applyBorder="1" applyAlignment="1">
      <alignment horizontal="left"/>
    </xf>
    <xf numFmtId="0" fontId="3" fillId="2" borderId="1" xfId="5" applyFont="1" applyFill="1" applyBorder="1" applyAlignment="1">
      <alignment horizontal="left"/>
    </xf>
    <xf numFmtId="0" fontId="1" fillId="0" borderId="0" xfId="5" applyFill="1"/>
    <xf numFmtId="0" fontId="1" fillId="0" borderId="0" xfId="5" applyFill="1" applyAlignment="1">
      <alignment wrapText="1"/>
    </xf>
    <xf numFmtId="0" fontId="7" fillId="2" borderId="1" xfId="5" applyFont="1" applyFill="1" applyBorder="1" applyAlignment="1">
      <alignment horizontal="left" wrapText="1"/>
    </xf>
    <xf numFmtId="0" fontId="3" fillId="2" borderId="0" xfId="5" applyFont="1" applyFill="1" applyBorder="1" applyAlignment="1">
      <alignment horizontal="right"/>
    </xf>
    <xf numFmtId="0" fontId="4" fillId="3" borderId="2" xfId="5" applyFont="1" applyFill="1" applyBorder="1" applyAlignment="1">
      <alignment horizontal="left"/>
    </xf>
    <xf numFmtId="0" fontId="8" fillId="2" borderId="0" xfId="2" applyFont="1" applyBorder="1" applyAlignment="1">
      <alignment horizontal="left" vertical="top" wrapText="1"/>
    </xf>
    <xf numFmtId="0" fontId="6" fillId="2" borderId="0" xfId="3" applyBorder="1" applyAlignment="1">
      <alignment horizontal="left" vertical="top" wrapText="1"/>
    </xf>
    <xf numFmtId="0" fontId="3" fillId="0" borderId="0" xfId="5" applyFont="1" applyFill="1" applyBorder="1" applyAlignment="1">
      <alignment vertical="center"/>
    </xf>
    <xf numFmtId="0" fontId="3" fillId="4" borderId="5" xfId="5" applyFont="1" applyFill="1" applyBorder="1" applyAlignment="1">
      <alignment horizontal="left"/>
    </xf>
    <xf numFmtId="0" fontId="9" fillId="4" borderId="6" xfId="5" applyFont="1" applyFill="1" applyBorder="1" applyAlignment="1">
      <alignment vertical="center"/>
    </xf>
    <xf numFmtId="0" fontId="0" fillId="0" borderId="0" xfId="0" applyAlignment="1">
      <alignment horizontal="left" indent="1"/>
    </xf>
    <xf numFmtId="0" fontId="15" fillId="0" borderId="7" xfId="9"/>
    <xf numFmtId="0" fontId="0" fillId="0" borderId="10" xfId="0" applyBorder="1" applyAlignment="1">
      <alignment horizontal="left" indent="1"/>
    </xf>
    <xf numFmtId="0" fontId="0" fillId="0" borderId="11" xfId="0" applyBorder="1" applyAlignment="1">
      <alignment horizontal="left" indent="1"/>
    </xf>
    <xf numFmtId="0" fontId="0" fillId="0" borderId="12" xfId="0" applyBorder="1" applyAlignment="1">
      <alignment horizontal="left" indent="1"/>
    </xf>
    <xf numFmtId="165" fontId="0" fillId="0" borderId="10" xfId="0" applyNumberFormat="1" applyBorder="1"/>
    <xf numFmtId="165" fontId="0" fillId="0" borderId="0" xfId="0" applyNumberFormat="1"/>
    <xf numFmtId="165" fontId="0" fillId="0" borderId="12" xfId="0" applyNumberFormat="1" applyBorder="1"/>
    <xf numFmtId="166" fontId="0" fillId="0" borderId="0" xfId="0" applyNumberFormat="1"/>
    <xf numFmtId="0" fontId="11" fillId="7" borderId="15" xfId="11" applyBorder="1" applyAlignment="1">
      <alignment horizontal="center"/>
    </xf>
    <xf numFmtId="0" fontId="11" fillId="7" borderId="0" xfId="11" applyBorder="1" applyAlignment="1">
      <alignment horizontal="center"/>
    </xf>
    <xf numFmtId="0" fontId="11" fillId="7" borderId="16" xfId="11" applyBorder="1" applyAlignment="1">
      <alignment horizontal="center"/>
    </xf>
    <xf numFmtId="166" fontId="0" fillId="0" borderId="8" xfId="0" applyNumberFormat="1" applyBorder="1"/>
    <xf numFmtId="166" fontId="0" fillId="0" borderId="18" xfId="0" applyNumberFormat="1" applyBorder="1"/>
    <xf numFmtId="166" fontId="0" fillId="0" borderId="9" xfId="0" applyNumberFormat="1" applyBorder="1"/>
    <xf numFmtId="166" fontId="0" fillId="0" borderId="14" xfId="0" applyNumberFormat="1" applyBorder="1"/>
    <xf numFmtId="166" fontId="0" fillId="0" borderId="0" xfId="0" applyNumberFormat="1" applyBorder="1"/>
    <xf numFmtId="166" fontId="0" fillId="0" borderId="16" xfId="0" applyNumberFormat="1" applyBorder="1"/>
    <xf numFmtId="165" fontId="0" fillId="0" borderId="8" xfId="0" applyNumberFormat="1" applyBorder="1"/>
    <xf numFmtId="165" fontId="0" fillId="0" borderId="18" xfId="0" applyNumberFormat="1" applyBorder="1"/>
    <xf numFmtId="167" fontId="0" fillId="0" borderId="0" xfId="0" applyNumberFormat="1" applyAlignment="1">
      <alignment horizontal="right" indent="1"/>
    </xf>
    <xf numFmtId="40" fontId="0" fillId="0" borderId="9" xfId="0" applyNumberFormat="1" applyBorder="1"/>
    <xf numFmtId="168" fontId="0" fillId="0" borderId="0" xfId="0" applyNumberFormat="1" applyBorder="1"/>
    <xf numFmtId="168" fontId="0" fillId="0" borderId="8" xfId="0" applyNumberFormat="1" applyBorder="1"/>
    <xf numFmtId="40" fontId="0" fillId="0" borderId="14" xfId="0" applyNumberFormat="1" applyBorder="1"/>
    <xf numFmtId="168" fontId="0" fillId="0" borderId="16" xfId="0" applyNumberFormat="1" applyBorder="1"/>
    <xf numFmtId="168" fontId="0" fillId="0" borderId="18" xfId="0" applyNumberFormat="1" applyBorder="1"/>
    <xf numFmtId="167" fontId="0" fillId="0" borderId="17" xfId="0" applyNumberFormat="1" applyBorder="1"/>
    <xf numFmtId="167" fontId="0" fillId="0" borderId="13" xfId="0" applyNumberFormat="1" applyBorder="1"/>
    <xf numFmtId="167" fontId="0" fillId="0" borderId="15" xfId="0" applyNumberFormat="1" applyBorder="1"/>
    <xf numFmtId="0" fontId="0" fillId="0" borderId="7" xfId="0" applyBorder="1"/>
    <xf numFmtId="168" fontId="0" fillId="0" borderId="9" xfId="0" applyNumberFormat="1" applyBorder="1"/>
    <xf numFmtId="168" fontId="0" fillId="0" borderId="14" xfId="0" applyNumberFormat="1" applyBorder="1"/>
    <xf numFmtId="169" fontId="0" fillId="0" borderId="0" xfId="0" applyNumberFormat="1" applyBorder="1"/>
    <xf numFmtId="0" fontId="11" fillId="7" borderId="13" xfId="11" applyBorder="1" applyAlignment="1">
      <alignment horizontal="center"/>
    </xf>
    <xf numFmtId="0" fontId="11" fillId="7" borderId="9" xfId="11" applyBorder="1" applyAlignment="1">
      <alignment horizontal="center"/>
    </xf>
    <xf numFmtId="0" fontId="11" fillId="7" borderId="14" xfId="11" applyBorder="1" applyAlignment="1">
      <alignment horizontal="center"/>
    </xf>
    <xf numFmtId="169" fontId="0" fillId="0" borderId="8" xfId="0" applyNumberFormat="1" applyBorder="1"/>
    <xf numFmtId="169" fontId="0" fillId="0" borderId="18" xfId="0" applyNumberFormat="1" applyBorder="1"/>
    <xf numFmtId="169" fontId="0" fillId="0" borderId="9" xfId="0" applyNumberFormat="1" applyBorder="1"/>
    <xf numFmtId="169" fontId="0" fillId="0" borderId="14" xfId="0" applyNumberFormat="1" applyBorder="1"/>
    <xf numFmtId="169" fontId="0" fillId="0" borderId="16" xfId="0" applyNumberFormat="1" applyBorder="1"/>
    <xf numFmtId="0" fontId="0" fillId="0" borderId="11" xfId="0" applyBorder="1"/>
    <xf numFmtId="0" fontId="16" fillId="0" borderId="11" xfId="0" applyFont="1" applyBorder="1"/>
    <xf numFmtId="166" fontId="16" fillId="0" borderId="11" xfId="7" applyNumberFormat="1" applyFont="1" applyBorder="1"/>
    <xf numFmtId="165" fontId="0" fillId="0" borderId="0" xfId="7" applyFont="1"/>
    <xf numFmtId="169" fontId="0" fillId="0" borderId="11" xfId="0" applyNumberFormat="1" applyBorder="1"/>
    <xf numFmtId="43" fontId="0" fillId="0" borderId="0" xfId="0" applyNumberFormat="1" applyBorder="1"/>
    <xf numFmtId="43" fontId="0" fillId="0" borderId="11" xfId="0" applyNumberFormat="1" applyBorder="1"/>
    <xf numFmtId="0" fontId="12" fillId="6" borderId="0" xfId="10" applyFont="1"/>
    <xf numFmtId="0" fontId="12" fillId="6" borderId="0" xfId="10" applyFont="1" applyAlignment="1">
      <alignment horizontal="center" vertical="center" wrapText="1"/>
    </xf>
    <xf numFmtId="0" fontId="17" fillId="0" borderId="7" xfId="0" applyFont="1" applyBorder="1"/>
    <xf numFmtId="0" fontId="0" fillId="0" borderId="19" xfId="0" applyBorder="1"/>
    <xf numFmtId="0" fontId="16" fillId="5" borderId="12" xfId="6" applyFont="1" applyBorder="1"/>
    <xf numFmtId="164" fontId="16" fillId="5" borderId="12" xfId="6" applyNumberFormat="1" applyFont="1" applyBorder="1"/>
    <xf numFmtId="166" fontId="0" fillId="0" borderId="19" xfId="7" applyNumberFormat="1" applyFont="1" applyBorder="1"/>
    <xf numFmtId="170" fontId="0" fillId="0" borderId="17" xfId="0" applyNumberFormat="1" applyBorder="1" applyAlignment="1">
      <alignment horizontal="center"/>
    </xf>
    <xf numFmtId="166" fontId="0" fillId="0" borderId="17" xfId="7" applyNumberFormat="1" applyFont="1" applyBorder="1"/>
    <xf numFmtId="0" fontId="2" fillId="2" borderId="0" xfId="5" applyFont="1" applyFill="1" applyBorder="1" applyAlignment="1">
      <alignment horizontal="center" vertical="center" wrapText="1"/>
    </xf>
    <xf numFmtId="0" fontId="2" fillId="2" borderId="1" xfId="5" applyFont="1" applyFill="1" applyBorder="1" applyAlignment="1">
      <alignment horizontal="center" vertical="center" wrapText="1"/>
    </xf>
    <xf numFmtId="0" fontId="2" fillId="2" borderId="3" xfId="5" applyFont="1" applyFill="1" applyBorder="1" applyAlignment="1">
      <alignment horizontal="center" vertical="center" wrapText="1"/>
    </xf>
    <xf numFmtId="0" fontId="2" fillId="2" borderId="4" xfId="5" applyFont="1" applyFill="1" applyBorder="1" applyAlignment="1">
      <alignment horizontal="center" vertical="center" wrapText="1"/>
    </xf>
    <xf numFmtId="0" fontId="13" fillId="6" borderId="13" xfId="10" applyBorder="1" applyAlignment="1">
      <alignment horizontal="center"/>
    </xf>
    <xf numFmtId="0" fontId="13" fillId="6" borderId="9" xfId="10" applyBorder="1" applyAlignment="1">
      <alignment horizontal="center"/>
    </xf>
    <xf numFmtId="0" fontId="13" fillId="6" borderId="14" xfId="10" applyBorder="1" applyAlignment="1">
      <alignment horizontal="center"/>
    </xf>
    <xf numFmtId="0" fontId="14" fillId="0" borderId="0" xfId="8" applyAlignment="1">
      <alignment horizontal="left"/>
    </xf>
    <xf numFmtId="0" fontId="0" fillId="7" borderId="13" xfId="11" applyFont="1" applyBorder="1" applyAlignment="1">
      <alignment horizontal="center"/>
    </xf>
    <xf numFmtId="0" fontId="11" fillId="7" borderId="9" xfId="11" applyBorder="1" applyAlignment="1">
      <alignment horizontal="center"/>
    </xf>
    <xf numFmtId="0" fontId="11" fillId="7" borderId="14" xfId="11" applyBorder="1" applyAlignment="1">
      <alignment horizontal="center"/>
    </xf>
    <xf numFmtId="0" fontId="14" fillId="0" borderId="11" xfId="8" applyBorder="1" applyAlignment="1">
      <alignment horizontal="left"/>
    </xf>
    <xf numFmtId="0" fontId="18" fillId="8" borderId="0" xfId="0" applyFont="1" applyFill="1" applyAlignment="1">
      <alignment horizontal="left" vertical="top" wrapText="1"/>
    </xf>
    <xf numFmtId="0" fontId="23" fillId="9" borderId="0" xfId="0" applyFont="1" applyFill="1" applyAlignment="1">
      <alignment horizontal="left" vertical="center" indent="2"/>
    </xf>
    <xf numFmtId="0" fontId="0" fillId="9" borderId="0" xfId="0" applyFill="1"/>
    <xf numFmtId="0" fontId="21" fillId="9" borderId="21" xfId="0" applyFont="1" applyFill="1" applyBorder="1" applyAlignment="1">
      <alignment vertical="center" wrapText="1"/>
    </xf>
    <xf numFmtId="0" fontId="21" fillId="9" borderId="22" xfId="0" applyFont="1" applyFill="1" applyBorder="1" applyAlignment="1">
      <alignment vertical="center" wrapText="1"/>
    </xf>
    <xf numFmtId="0" fontId="19" fillId="9" borderId="21" xfId="0" applyFont="1" applyFill="1" applyBorder="1" applyAlignment="1">
      <alignment vertical="center" wrapText="1"/>
    </xf>
    <xf numFmtId="0" fontId="20" fillId="9" borderId="21" xfId="0" applyFont="1" applyFill="1" applyBorder="1" applyAlignment="1">
      <alignment vertical="center" wrapText="1"/>
    </xf>
    <xf numFmtId="0" fontId="20" fillId="9" borderId="22" xfId="0" applyFont="1" applyFill="1" applyBorder="1" applyAlignment="1">
      <alignment vertical="center" wrapText="1"/>
    </xf>
    <xf numFmtId="0" fontId="19" fillId="9" borderId="23" xfId="0" applyFont="1" applyFill="1" applyBorder="1" applyAlignment="1">
      <alignment vertical="center" wrapText="1"/>
    </xf>
    <xf numFmtId="3" fontId="20" fillId="9" borderId="23" xfId="0" applyNumberFormat="1" applyFont="1" applyFill="1" applyBorder="1" applyAlignment="1">
      <alignment vertical="center" wrapText="1"/>
    </xf>
    <xf numFmtId="3" fontId="20" fillId="9" borderId="20" xfId="0" applyNumberFormat="1" applyFont="1" applyFill="1" applyBorder="1" applyAlignment="1">
      <alignment vertical="center" wrapText="1"/>
    </xf>
  </cellXfs>
  <cellStyles count="12">
    <cellStyle name="20% - Accent1" xfId="11" builtinId="30"/>
    <cellStyle name="20% - Accent5" xfId="6" builtinId="46"/>
    <cellStyle name="Accent1" xfId="10" builtinId="29"/>
    <cellStyle name="Currency" xfId="7" builtinId="4"/>
    <cellStyle name="Heading 3" xfId="9" builtinId="18"/>
    <cellStyle name="Normal" xfId="0" builtinId="0"/>
    <cellStyle name="Normal 2" xfId="1" xr:uid="{00000000-0005-0000-0000-000003000000}"/>
    <cellStyle name="Normal 2 2" xfId="5" xr:uid="{00000000-0005-0000-0000-000004000000}"/>
    <cellStyle name="Project Header" xfId="4" xr:uid="{00000000-0005-0000-0000-000006000000}"/>
    <cellStyle name="Student Name" xfId="3" xr:uid="{00000000-0005-0000-0000-000007000000}"/>
    <cellStyle name="Submission" xfId="2" xr:uid="{00000000-0005-0000-0000-000008000000}"/>
    <cellStyle name="Title" xfId="8"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10.png"/><Relationship Id="rId3" Type="http://schemas.openxmlformats.org/officeDocument/2006/relationships/image" Target="../media/image5.png"/><Relationship Id="rId7" Type="http://schemas.openxmlformats.org/officeDocument/2006/relationships/image" Target="../media/image9.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11" Type="http://schemas.openxmlformats.org/officeDocument/2006/relationships/image" Target="../media/image13.png"/><Relationship Id="rId5" Type="http://schemas.openxmlformats.org/officeDocument/2006/relationships/image" Target="../media/image7.png"/><Relationship Id="rId10" Type="http://schemas.openxmlformats.org/officeDocument/2006/relationships/image" Target="../media/image12.png"/><Relationship Id="rId4" Type="http://schemas.openxmlformats.org/officeDocument/2006/relationships/image" Target="../media/image6.png"/><Relationship Id="rId9"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xdr:from>
      <xdr:col>1</xdr:col>
      <xdr:colOff>5375477</xdr:colOff>
      <xdr:row>0</xdr:row>
      <xdr:rowOff>0</xdr:rowOff>
    </xdr:from>
    <xdr:to>
      <xdr:col>3</xdr:col>
      <xdr:colOff>0</xdr:colOff>
      <xdr:row>1</xdr:row>
      <xdr:rowOff>7640</xdr:rowOff>
    </xdr:to>
    <xdr:pic>
      <xdr:nvPicPr>
        <xdr:cNvPr id="2" name="Picture 1" descr="SAM logo" title="SAM logo">
          <a:extLst>
            <a:ext uri="{FF2B5EF4-FFF2-40B4-BE49-F238E27FC236}">
              <a16:creationId xmlns:a16="http://schemas.microsoft.com/office/drawing/2014/main" id="{C0C22176-135C-474F-AB8A-1448BB12E75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69837" y="0"/>
          <a:ext cx="1787323" cy="4115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19</xdr:row>
      <xdr:rowOff>114300</xdr:rowOff>
    </xdr:from>
    <xdr:to>
      <xdr:col>9</xdr:col>
      <xdr:colOff>48493</xdr:colOff>
      <xdr:row>22</xdr:row>
      <xdr:rowOff>133432</xdr:rowOff>
    </xdr:to>
    <xdr:pic>
      <xdr:nvPicPr>
        <xdr:cNvPr id="4" name="Picture 3">
          <a:extLst>
            <a:ext uri="{FF2B5EF4-FFF2-40B4-BE49-F238E27FC236}">
              <a16:creationId xmlns:a16="http://schemas.microsoft.com/office/drawing/2014/main" id="{FEC4D46E-0E6F-744F-67CC-1BF6E1FFEC8A}"/>
            </a:ext>
          </a:extLst>
        </xdr:cNvPr>
        <xdr:cNvPicPr>
          <a:picLocks noChangeAspect="1"/>
        </xdr:cNvPicPr>
      </xdr:nvPicPr>
      <xdr:blipFill>
        <a:blip xmlns:r="http://schemas.openxmlformats.org/officeDocument/2006/relationships" r:embed="rId1">
          <a:duotone>
            <a:prstClr val="black"/>
            <a:schemeClr val="accent4">
              <a:tint val="45000"/>
              <a:satMod val="400000"/>
            </a:schemeClr>
          </a:duotone>
        </a:blip>
        <a:stretch>
          <a:fillRect/>
        </a:stretch>
      </xdr:blipFill>
      <xdr:spPr>
        <a:xfrm>
          <a:off x="0" y="3733800"/>
          <a:ext cx="6220693" cy="590632"/>
        </a:xfrm>
        <a:prstGeom prst="rect">
          <a:avLst/>
        </a:prstGeom>
      </xdr:spPr>
    </xdr:pic>
    <xdr:clientData/>
  </xdr:twoCellAnchor>
  <xdr:twoCellAnchor editAs="oneCell">
    <xdr:from>
      <xdr:col>0</xdr:col>
      <xdr:colOff>0</xdr:colOff>
      <xdr:row>12</xdr:row>
      <xdr:rowOff>57150</xdr:rowOff>
    </xdr:from>
    <xdr:to>
      <xdr:col>8</xdr:col>
      <xdr:colOff>619977</xdr:colOff>
      <xdr:row>20</xdr:row>
      <xdr:rowOff>205</xdr:rowOff>
    </xdr:to>
    <xdr:pic>
      <xdr:nvPicPr>
        <xdr:cNvPr id="3" name="Picture 2">
          <a:extLst>
            <a:ext uri="{FF2B5EF4-FFF2-40B4-BE49-F238E27FC236}">
              <a16:creationId xmlns:a16="http://schemas.microsoft.com/office/drawing/2014/main" id="{B0E05A70-B6A8-C5EB-FB7F-6A0783DEA194}"/>
            </a:ext>
          </a:extLst>
        </xdr:cNvPr>
        <xdr:cNvPicPr>
          <a:picLocks noChangeAspect="1"/>
        </xdr:cNvPicPr>
      </xdr:nvPicPr>
      <xdr:blipFill>
        <a:blip xmlns:r="http://schemas.openxmlformats.org/officeDocument/2006/relationships" r:embed="rId2">
          <a:duotone>
            <a:prstClr val="black"/>
            <a:schemeClr val="accent6">
              <a:tint val="45000"/>
              <a:satMod val="400000"/>
            </a:schemeClr>
          </a:duotone>
        </a:blip>
        <a:stretch>
          <a:fillRect/>
        </a:stretch>
      </xdr:blipFill>
      <xdr:spPr>
        <a:xfrm>
          <a:off x="0" y="2343150"/>
          <a:ext cx="6106377" cy="1467055"/>
        </a:xfrm>
        <a:prstGeom prst="rect">
          <a:avLst/>
        </a:prstGeom>
      </xdr:spPr>
    </xdr:pic>
    <xdr:clientData/>
  </xdr:twoCellAnchor>
  <xdr:twoCellAnchor editAs="oneCell">
    <xdr:from>
      <xdr:col>0</xdr:col>
      <xdr:colOff>0</xdr:colOff>
      <xdr:row>1</xdr:row>
      <xdr:rowOff>0</xdr:rowOff>
    </xdr:from>
    <xdr:to>
      <xdr:col>8</xdr:col>
      <xdr:colOff>451869</xdr:colOff>
      <xdr:row>12</xdr:row>
      <xdr:rowOff>114300</xdr:rowOff>
    </xdr:to>
    <xdr:pic>
      <xdr:nvPicPr>
        <xdr:cNvPr id="2" name="Picture 1">
          <a:extLst>
            <a:ext uri="{FF2B5EF4-FFF2-40B4-BE49-F238E27FC236}">
              <a16:creationId xmlns:a16="http://schemas.microsoft.com/office/drawing/2014/main" id="{5FCAA79A-5EA8-E92C-C8E1-73C150ED30F3}"/>
            </a:ext>
          </a:extLst>
        </xdr:cNvPr>
        <xdr:cNvPicPr>
          <a:picLocks noChangeAspect="1"/>
        </xdr:cNvPicPr>
      </xdr:nvPicPr>
      <xdr:blipFill>
        <a:blip xmlns:r="http://schemas.openxmlformats.org/officeDocument/2006/relationships" r:embed="rId3">
          <a:duotone>
            <a:prstClr val="black"/>
            <a:srgbClr val="D9C3A5">
              <a:tint val="50000"/>
              <a:satMod val="180000"/>
            </a:srgbClr>
          </a:duotone>
        </a:blip>
        <a:stretch>
          <a:fillRect/>
        </a:stretch>
      </xdr:blipFill>
      <xdr:spPr>
        <a:xfrm>
          <a:off x="0" y="190500"/>
          <a:ext cx="5938269" cy="2209800"/>
        </a:xfrm>
        <a:prstGeom prst="rect">
          <a:avLst/>
        </a:prstGeom>
      </xdr:spPr>
    </xdr:pic>
    <xdr:clientData/>
  </xdr:twoCellAnchor>
  <xdr:twoCellAnchor editAs="oneCell">
    <xdr:from>
      <xdr:col>9</xdr:col>
      <xdr:colOff>190500</xdr:colOff>
      <xdr:row>13</xdr:row>
      <xdr:rowOff>171450</xdr:rowOff>
    </xdr:from>
    <xdr:to>
      <xdr:col>12</xdr:col>
      <xdr:colOff>852</xdr:colOff>
      <xdr:row>20</xdr:row>
      <xdr:rowOff>143057</xdr:rowOff>
    </xdr:to>
    <xdr:pic>
      <xdr:nvPicPr>
        <xdr:cNvPr id="7" name="Picture 6">
          <a:extLst>
            <a:ext uri="{FF2B5EF4-FFF2-40B4-BE49-F238E27FC236}">
              <a16:creationId xmlns:a16="http://schemas.microsoft.com/office/drawing/2014/main" id="{371190D2-5EA9-1E29-E94A-DC61A89F755D}"/>
            </a:ext>
          </a:extLst>
        </xdr:cNvPr>
        <xdr:cNvPicPr>
          <a:picLocks noChangeAspect="1"/>
        </xdr:cNvPicPr>
      </xdr:nvPicPr>
      <xdr:blipFill>
        <a:blip xmlns:r="http://schemas.openxmlformats.org/officeDocument/2006/relationships" r:embed="rId4">
          <a:duotone>
            <a:prstClr val="black"/>
            <a:schemeClr val="accent6">
              <a:tint val="45000"/>
              <a:satMod val="400000"/>
            </a:schemeClr>
          </a:duotone>
        </a:blip>
        <a:stretch>
          <a:fillRect/>
        </a:stretch>
      </xdr:blipFill>
      <xdr:spPr>
        <a:xfrm>
          <a:off x="6362700" y="2647950"/>
          <a:ext cx="6106377" cy="1305107"/>
        </a:xfrm>
        <a:prstGeom prst="rect">
          <a:avLst/>
        </a:prstGeom>
      </xdr:spPr>
    </xdr:pic>
    <xdr:clientData/>
  </xdr:twoCellAnchor>
  <xdr:twoCellAnchor editAs="oneCell">
    <xdr:from>
      <xdr:col>9</xdr:col>
      <xdr:colOff>38100</xdr:colOff>
      <xdr:row>6</xdr:row>
      <xdr:rowOff>123825</xdr:rowOff>
    </xdr:from>
    <xdr:to>
      <xdr:col>11</xdr:col>
      <xdr:colOff>1733550</xdr:colOff>
      <xdr:row>14</xdr:row>
      <xdr:rowOff>57353</xdr:rowOff>
    </xdr:to>
    <xdr:pic>
      <xdr:nvPicPr>
        <xdr:cNvPr id="6" name="Picture 5">
          <a:extLst>
            <a:ext uri="{FF2B5EF4-FFF2-40B4-BE49-F238E27FC236}">
              <a16:creationId xmlns:a16="http://schemas.microsoft.com/office/drawing/2014/main" id="{C366644B-3BD9-D4F1-BC5F-FC7EE1E95BFA}"/>
            </a:ext>
          </a:extLst>
        </xdr:cNvPr>
        <xdr:cNvPicPr>
          <a:picLocks noChangeAspect="1"/>
        </xdr:cNvPicPr>
      </xdr:nvPicPr>
      <xdr:blipFill>
        <a:blip xmlns:r="http://schemas.openxmlformats.org/officeDocument/2006/relationships" r:embed="rId5">
          <a:duotone>
            <a:prstClr val="black"/>
            <a:srgbClr val="D9C3A5">
              <a:tint val="50000"/>
              <a:satMod val="180000"/>
            </a:srgbClr>
          </a:duotone>
        </a:blip>
        <a:stretch>
          <a:fillRect/>
        </a:stretch>
      </xdr:blipFill>
      <xdr:spPr>
        <a:xfrm>
          <a:off x="6210300" y="1266825"/>
          <a:ext cx="6000750" cy="1457528"/>
        </a:xfrm>
        <a:prstGeom prst="rect">
          <a:avLst/>
        </a:prstGeom>
      </xdr:spPr>
    </xdr:pic>
    <xdr:clientData/>
  </xdr:twoCellAnchor>
  <xdr:twoCellAnchor editAs="oneCell">
    <xdr:from>
      <xdr:col>8</xdr:col>
      <xdr:colOff>619125</xdr:colOff>
      <xdr:row>1</xdr:row>
      <xdr:rowOff>0</xdr:rowOff>
    </xdr:from>
    <xdr:to>
      <xdr:col>11</xdr:col>
      <xdr:colOff>1667718</xdr:colOff>
      <xdr:row>6</xdr:row>
      <xdr:rowOff>152554</xdr:rowOff>
    </xdr:to>
    <xdr:pic>
      <xdr:nvPicPr>
        <xdr:cNvPr id="5" name="Picture 4">
          <a:extLst>
            <a:ext uri="{FF2B5EF4-FFF2-40B4-BE49-F238E27FC236}">
              <a16:creationId xmlns:a16="http://schemas.microsoft.com/office/drawing/2014/main" id="{B4AAED16-D1C4-3B38-DE38-EACB07D7C0CC}"/>
            </a:ext>
          </a:extLst>
        </xdr:cNvPr>
        <xdr:cNvPicPr>
          <a:picLocks noChangeAspect="1"/>
        </xdr:cNvPicPr>
      </xdr:nvPicPr>
      <xdr:blipFill>
        <a:blip xmlns:r="http://schemas.openxmlformats.org/officeDocument/2006/relationships" r:embed="rId6"/>
        <a:stretch>
          <a:fillRect/>
        </a:stretch>
      </xdr:blipFill>
      <xdr:spPr>
        <a:xfrm>
          <a:off x="6105525" y="190500"/>
          <a:ext cx="6039693" cy="1105054"/>
        </a:xfrm>
        <a:prstGeom prst="rect">
          <a:avLst/>
        </a:prstGeom>
      </xdr:spPr>
    </xdr:pic>
    <xdr:clientData/>
  </xdr:twoCellAnchor>
  <xdr:twoCellAnchor editAs="oneCell">
    <xdr:from>
      <xdr:col>9</xdr:col>
      <xdr:colOff>0</xdr:colOff>
      <xdr:row>22</xdr:row>
      <xdr:rowOff>0</xdr:rowOff>
    </xdr:from>
    <xdr:to>
      <xdr:col>9</xdr:col>
      <xdr:colOff>161925</xdr:colOff>
      <xdr:row>22</xdr:row>
      <xdr:rowOff>114300</xdr:rowOff>
    </xdr:to>
    <xdr:pic>
      <xdr:nvPicPr>
        <xdr:cNvPr id="9" name="Picture 8" descr="*">
          <a:extLst>
            <a:ext uri="{FF2B5EF4-FFF2-40B4-BE49-F238E27FC236}">
              <a16:creationId xmlns:a16="http://schemas.microsoft.com/office/drawing/2014/main" id="{9FE5BDC6-F5F7-28C3-5277-EA5F659BB149}"/>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6172200" y="4191000"/>
          <a:ext cx="16192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xdr:row>
      <xdr:rowOff>0</xdr:rowOff>
    </xdr:from>
    <xdr:to>
      <xdr:col>8</xdr:col>
      <xdr:colOff>534240</xdr:colOff>
      <xdr:row>26</xdr:row>
      <xdr:rowOff>74</xdr:rowOff>
    </xdr:to>
    <xdr:pic>
      <xdr:nvPicPr>
        <xdr:cNvPr id="10" name="Picture 9">
          <a:extLst>
            <a:ext uri="{FF2B5EF4-FFF2-40B4-BE49-F238E27FC236}">
              <a16:creationId xmlns:a16="http://schemas.microsoft.com/office/drawing/2014/main" id="{E2F126B5-EFDC-5824-C563-9B049FF7530D}"/>
            </a:ext>
          </a:extLst>
        </xdr:cNvPr>
        <xdr:cNvPicPr>
          <a:picLocks noChangeAspect="1"/>
        </xdr:cNvPicPr>
      </xdr:nvPicPr>
      <xdr:blipFill>
        <a:blip xmlns:r="http://schemas.openxmlformats.org/officeDocument/2006/relationships" r:embed="rId8"/>
        <a:stretch>
          <a:fillRect/>
        </a:stretch>
      </xdr:blipFill>
      <xdr:spPr>
        <a:xfrm>
          <a:off x="0" y="4591050"/>
          <a:ext cx="6020640" cy="533474"/>
        </a:xfrm>
        <a:prstGeom prst="rect">
          <a:avLst/>
        </a:prstGeom>
      </xdr:spPr>
    </xdr:pic>
    <xdr:clientData/>
  </xdr:twoCellAnchor>
  <xdr:twoCellAnchor editAs="oneCell">
    <xdr:from>
      <xdr:col>0</xdr:col>
      <xdr:colOff>0</xdr:colOff>
      <xdr:row>25</xdr:row>
      <xdr:rowOff>304799</xdr:rowOff>
    </xdr:from>
    <xdr:to>
      <xdr:col>8</xdr:col>
      <xdr:colOff>623103</xdr:colOff>
      <xdr:row>38</xdr:row>
      <xdr:rowOff>95596</xdr:rowOff>
    </xdr:to>
    <xdr:pic>
      <xdr:nvPicPr>
        <xdr:cNvPr id="11" name="Picture 10">
          <a:extLst>
            <a:ext uri="{FF2B5EF4-FFF2-40B4-BE49-F238E27FC236}">
              <a16:creationId xmlns:a16="http://schemas.microsoft.com/office/drawing/2014/main" id="{4D5B70A7-66CD-988B-2902-18E9C4DCE5E1}"/>
            </a:ext>
          </a:extLst>
        </xdr:cNvPr>
        <xdr:cNvPicPr>
          <a:picLocks noChangeAspect="1"/>
        </xdr:cNvPicPr>
      </xdr:nvPicPr>
      <xdr:blipFill>
        <a:blip xmlns:r="http://schemas.openxmlformats.org/officeDocument/2006/relationships" r:embed="rId9">
          <a:duotone>
            <a:prstClr val="black"/>
            <a:srgbClr val="D9C3A5">
              <a:tint val="50000"/>
              <a:satMod val="180000"/>
            </a:srgbClr>
          </a:duotone>
        </a:blip>
        <a:stretch>
          <a:fillRect/>
        </a:stretch>
      </xdr:blipFill>
      <xdr:spPr>
        <a:xfrm>
          <a:off x="0" y="5095874"/>
          <a:ext cx="6109503" cy="2419697"/>
        </a:xfrm>
        <a:prstGeom prst="rect">
          <a:avLst/>
        </a:prstGeom>
      </xdr:spPr>
    </xdr:pic>
    <xdr:clientData/>
  </xdr:twoCellAnchor>
  <xdr:twoCellAnchor editAs="oneCell">
    <xdr:from>
      <xdr:col>9</xdr:col>
      <xdr:colOff>257175</xdr:colOff>
      <xdr:row>33</xdr:row>
      <xdr:rowOff>171450</xdr:rowOff>
    </xdr:from>
    <xdr:to>
      <xdr:col>12</xdr:col>
      <xdr:colOff>96106</xdr:colOff>
      <xdr:row>49</xdr:row>
      <xdr:rowOff>76612</xdr:rowOff>
    </xdr:to>
    <xdr:pic>
      <xdr:nvPicPr>
        <xdr:cNvPr id="13" name="Picture 12">
          <a:extLst>
            <a:ext uri="{FF2B5EF4-FFF2-40B4-BE49-F238E27FC236}">
              <a16:creationId xmlns:a16="http://schemas.microsoft.com/office/drawing/2014/main" id="{944C015D-04E7-9987-7F58-2B4BAA15ED11}"/>
            </a:ext>
          </a:extLst>
        </xdr:cNvPr>
        <xdr:cNvPicPr>
          <a:picLocks noChangeAspect="1"/>
        </xdr:cNvPicPr>
      </xdr:nvPicPr>
      <xdr:blipFill>
        <a:blip xmlns:r="http://schemas.openxmlformats.org/officeDocument/2006/relationships" r:embed="rId10">
          <a:duotone>
            <a:prstClr val="black"/>
            <a:schemeClr val="accent6">
              <a:tint val="45000"/>
              <a:satMod val="400000"/>
            </a:schemeClr>
          </a:duotone>
        </a:blip>
        <a:stretch>
          <a:fillRect/>
        </a:stretch>
      </xdr:blipFill>
      <xdr:spPr>
        <a:xfrm>
          <a:off x="6429375" y="6638925"/>
          <a:ext cx="6134956" cy="2953162"/>
        </a:xfrm>
        <a:prstGeom prst="rect">
          <a:avLst/>
        </a:prstGeom>
      </xdr:spPr>
    </xdr:pic>
    <xdr:clientData/>
  </xdr:twoCellAnchor>
  <xdr:twoCellAnchor editAs="oneCell">
    <xdr:from>
      <xdr:col>9</xdr:col>
      <xdr:colOff>133350</xdr:colOff>
      <xdr:row>27</xdr:row>
      <xdr:rowOff>180975</xdr:rowOff>
    </xdr:from>
    <xdr:to>
      <xdr:col>11</xdr:col>
      <xdr:colOff>1686743</xdr:colOff>
      <xdr:row>34</xdr:row>
      <xdr:rowOff>38266</xdr:rowOff>
    </xdr:to>
    <xdr:pic>
      <xdr:nvPicPr>
        <xdr:cNvPr id="12" name="Picture 11">
          <a:extLst>
            <a:ext uri="{FF2B5EF4-FFF2-40B4-BE49-F238E27FC236}">
              <a16:creationId xmlns:a16="http://schemas.microsoft.com/office/drawing/2014/main" id="{A323E2D3-25FA-7524-475D-95D4FFAFCA8D}"/>
            </a:ext>
          </a:extLst>
        </xdr:cNvPr>
        <xdr:cNvPicPr>
          <a:picLocks noChangeAspect="1"/>
        </xdr:cNvPicPr>
      </xdr:nvPicPr>
      <xdr:blipFill>
        <a:blip xmlns:r="http://schemas.openxmlformats.org/officeDocument/2006/relationships" r:embed="rId11">
          <a:duotone>
            <a:prstClr val="black"/>
            <a:schemeClr val="accent4">
              <a:tint val="45000"/>
              <a:satMod val="400000"/>
            </a:schemeClr>
          </a:duotone>
        </a:blip>
        <a:stretch>
          <a:fillRect/>
        </a:stretch>
      </xdr:blipFill>
      <xdr:spPr>
        <a:xfrm>
          <a:off x="6305550" y="5505450"/>
          <a:ext cx="5858693" cy="1190791"/>
        </a:xfrm>
        <a:prstGeom prst="rect">
          <a:avLst/>
        </a:prstGeom>
      </xdr:spPr>
    </xdr:pic>
    <xdr:clientData/>
  </xdr:twoCellAnchor>
</xdr:wsDr>
</file>

<file path=xl/theme/theme1.xml><?xml version="1.0" encoding="utf-8"?>
<a:theme xmlns:a="http://schemas.openxmlformats.org/drawingml/2006/main" name="Basis">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Basis">
      <a:maj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Inset">
      <a:fillStyleLst>
        <a:solidFill>
          <a:schemeClr val="phClr"/>
        </a:solidFill>
        <a:gradFill rotWithShape="1">
          <a:gsLst>
            <a:gs pos="0">
              <a:schemeClr val="phClr">
                <a:tint val="20000"/>
                <a:satMod val="180000"/>
                <a:lumMod val="98000"/>
              </a:schemeClr>
            </a:gs>
            <a:gs pos="40000">
              <a:schemeClr val="phClr">
                <a:tint val="30000"/>
                <a:satMod val="260000"/>
                <a:lumMod val="84000"/>
              </a:schemeClr>
            </a:gs>
            <a:gs pos="100000">
              <a:schemeClr val="phClr">
                <a:tint val="100000"/>
                <a:satMod val="110000"/>
                <a:lumMod val="100000"/>
              </a:schemeClr>
            </a:gs>
          </a:gsLst>
          <a:lin ang="5040000" scaled="1"/>
        </a:gradFill>
        <a:gradFill rotWithShape="1">
          <a:gsLst>
            <a:gs pos="0">
              <a:schemeClr val="phClr"/>
            </a:gs>
            <a:gs pos="100000">
              <a:schemeClr val="phClr">
                <a:shade val="75000"/>
                <a:satMod val="120000"/>
                <a:lumMod val="90000"/>
              </a:schemeClr>
            </a:gs>
          </a:gsLst>
          <a:lin ang="5400000" scaled="0"/>
        </a:gradFill>
      </a:fillStyleLst>
      <a:lnStyleLst>
        <a:ln w="9525" cap="flat" cmpd="sng" algn="ctr">
          <a:solidFill>
            <a:schemeClr val="ph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outerShdw blurRad="50800" dist="25400" dir="5400000" rotWithShape="0">
              <a:srgbClr val="000000">
                <a:alpha val="28000"/>
              </a:srgbClr>
            </a:outerShdw>
          </a:effectLst>
          <a:scene3d>
            <a:camera prst="orthographicFront">
              <a:rot lat="0" lon="0" rev="0"/>
            </a:camera>
            <a:lightRig rig="threePt" dir="tl">
              <a:rot lat="0" lon="0" rev="20400000"/>
            </a:lightRig>
          </a:scene3d>
          <a:sp3d>
            <a:bevelT w="50800" h="12700" prst="softRound"/>
          </a:sp3d>
        </a:effectStyle>
        <a:effectStyle>
          <a:effectLst>
            <a:outerShdw blurRad="44450" dist="50800" dir="5400000" sx="96000" rotWithShape="0">
              <a:srgbClr val="000000">
                <a:alpha val="34000"/>
              </a:srgbClr>
            </a:outerShdw>
          </a:effectLst>
          <a:scene3d>
            <a:camera prst="orthographicFront">
              <a:rot lat="0" lon="0" rev="0"/>
            </a:camera>
            <a:lightRig rig="threePt" dir="tl">
              <a:rot lat="0" lon="0" rev="20400000"/>
            </a:lightRig>
          </a:scene3d>
          <a:sp3d contourW="15875">
            <a:bevelT w="101600" h="25400" prst="softRound"/>
            <a:contourClr>
              <a:schemeClr val="phClr">
                <a:shade val="30000"/>
              </a:schemeClr>
            </a:contourClr>
          </a:sp3d>
        </a:effectStyle>
      </a:effectStyleLst>
      <a:bgFillStyleLst>
        <a:solidFill>
          <a:schemeClr val="phClr"/>
        </a:solidFill>
        <a:solidFill>
          <a:schemeClr val="phClr">
            <a:tint val="95000"/>
            <a:shade val="95000"/>
            <a:satMod val="140000"/>
          </a:schemeClr>
        </a:solidFill>
        <a:solidFill>
          <a:schemeClr val="phClr">
            <a:tint val="90000"/>
            <a:shade val="85000"/>
            <a:satMod val="160000"/>
            <a:lumMod val="110000"/>
          </a:schemeClr>
        </a:solidFill>
      </a:bgFillStyleLst>
    </a:fmtScheme>
  </a:themeElements>
  <a:objectDefaults/>
  <a:extraClrSchemeLst/>
  <a:extLst>
    <a:ext uri="{05A4C25C-085E-4340-85A3-A5531E510DB2}">
      <thm15:themeFamily xmlns:thm15="http://schemas.microsoft.com/office/thememl/2012/main" name="Basis" id="{5665723A-49BA-4B57-8411-A56F8F207965}" vid="{90E45F77-AEFC-46EF-A7C1-5B338C297B02}"/>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AB745-FF8B-8A4A-B5FC-CB63BCBBC092}">
  <dimension ref="A1:C14"/>
  <sheetViews>
    <sheetView showGridLines="0" zoomScaleNormal="100" workbookViewId="0">
      <selection activeCell="E5" sqref="E5"/>
    </sheetView>
  </sheetViews>
  <sheetFormatPr defaultColWidth="8.75" defaultRowHeight="12.75" x14ac:dyDescent="0.2"/>
  <cols>
    <col min="1" max="1" width="8.625" style="3" customWidth="1"/>
    <col min="2" max="2" width="100.625" style="3" customWidth="1"/>
    <col min="3" max="3" width="3.625" style="3" customWidth="1"/>
    <col min="4" max="16384" width="8.75" style="3"/>
  </cols>
  <sheetData>
    <row r="1" spans="1:3" ht="32.25" customHeight="1" x14ac:dyDescent="0.25">
      <c r="A1" s="12"/>
      <c r="B1" s="12" t="s">
        <v>52</v>
      </c>
      <c r="C1" s="11"/>
    </row>
    <row r="2" spans="1:3" ht="5.0999999999999996" customHeight="1" x14ac:dyDescent="0.25">
      <c r="A2" s="10"/>
      <c r="B2"/>
      <c r="C2" s="2"/>
    </row>
    <row r="3" spans="1:3" s="4" customFormat="1" ht="34.5" x14ac:dyDescent="0.25">
      <c r="A3" s="1"/>
      <c r="B3" s="9" t="s">
        <v>39</v>
      </c>
      <c r="C3" s="5"/>
    </row>
    <row r="4" spans="1:3" ht="16.5" x14ac:dyDescent="0.25">
      <c r="A4" s="1"/>
      <c r="B4" s="8" t="s">
        <v>43</v>
      </c>
      <c r="C4" s="2"/>
    </row>
    <row r="5" spans="1:3" ht="15.75" customHeight="1" x14ac:dyDescent="0.25">
      <c r="A5" s="1"/>
      <c r="B5" s="1"/>
      <c r="C5" s="2"/>
    </row>
    <row r="6" spans="1:3" ht="13.5" x14ac:dyDescent="0.25">
      <c r="A6" s="6" t="s">
        <v>0</v>
      </c>
      <c r="B6" s="7"/>
      <c r="C6" s="2"/>
    </row>
    <row r="7" spans="1:3" ht="13.5" x14ac:dyDescent="0.25">
      <c r="A7" s="1"/>
      <c r="B7" s="1"/>
      <c r="C7" s="2"/>
    </row>
    <row r="8" spans="1:3" x14ac:dyDescent="0.2">
      <c r="A8" s="71" t="s">
        <v>51</v>
      </c>
      <c r="B8" s="71"/>
      <c r="C8" s="72"/>
    </row>
    <row r="9" spans="1:3" x14ac:dyDescent="0.2">
      <c r="A9" s="71"/>
      <c r="B9" s="71"/>
      <c r="C9" s="72"/>
    </row>
    <row r="10" spans="1:3" ht="13.5" thickBot="1" x14ac:dyDescent="0.25">
      <c r="A10" s="73"/>
      <c r="B10" s="73"/>
      <c r="C10" s="74"/>
    </row>
    <row r="11" spans="1:3" ht="13.5" thickTop="1" x14ac:dyDescent="0.2"/>
    <row r="14" spans="1:3" ht="409.5" customHeight="1" x14ac:dyDescent="0.2">
      <c r="A14" s="83" t="s">
        <v>50</v>
      </c>
      <c r="B14" s="83"/>
      <c r="C14" s="83"/>
    </row>
  </sheetData>
  <mergeCells count="2">
    <mergeCell ref="A8:C10"/>
    <mergeCell ref="A14:C14"/>
  </mergeCells>
  <dataValidations count="2">
    <dataValidation allowBlank="1" showInputMessage="1" showErrorMessage="1" error="                                                                " sqref="J3" xr:uid="{9EBB145F-3DA3-4B48-A16F-7CD4B8A7B76E}"/>
    <dataValidation allowBlank="1" error="pavI8MeUFtEyxX2I4tky85d57cbb-bf0d-4dde-ac9f-4773c55f4e63" sqref="A1:C2 A3:C3 A4:C11" xr:uid="{00000000-0002-0000-0000-000001000000}"/>
  </dataValidation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14F85-B976-42C4-9C5A-C90ACFAE1433}">
  <dimension ref="J23:L27"/>
  <sheetViews>
    <sheetView showGridLines="0" tabSelected="1" workbookViewId="0">
      <selection activeCell="L4" sqref="L4"/>
    </sheetView>
  </sheetViews>
  <sheetFormatPr defaultRowHeight="15" x14ac:dyDescent="0.25"/>
  <cols>
    <col min="10" max="10" width="32.375" customWidth="1"/>
    <col min="11" max="11" width="24.125" customWidth="1"/>
    <col min="12" max="12" width="26.125" customWidth="1"/>
  </cols>
  <sheetData>
    <row r="23" spans="10:12" ht="15.75" thickBot="1" x14ac:dyDescent="0.3">
      <c r="J23" s="84" t="s">
        <v>61</v>
      </c>
      <c r="K23" s="85"/>
    </row>
    <row r="24" spans="10:12" ht="15.75" thickBot="1" x14ac:dyDescent="0.3">
      <c r="J24" s="86" t="s">
        <v>53</v>
      </c>
      <c r="K24" s="86" t="s">
        <v>54</v>
      </c>
      <c r="L24" s="87" t="s">
        <v>55</v>
      </c>
    </row>
    <row r="25" spans="10:12" ht="15.75" thickBot="1" x14ac:dyDescent="0.3">
      <c r="J25" s="88" t="s">
        <v>56</v>
      </c>
      <c r="K25" s="89" t="s">
        <v>57</v>
      </c>
      <c r="L25" s="90" t="s">
        <v>58</v>
      </c>
    </row>
    <row r="26" spans="10:12" ht="26.25" thickBot="1" x14ac:dyDescent="0.3">
      <c r="J26" s="88" t="s">
        <v>59</v>
      </c>
      <c r="K26" s="89">
        <v>380</v>
      </c>
      <c r="L26" s="90">
        <v>420</v>
      </c>
    </row>
    <row r="27" spans="10:12" ht="15.75" thickBot="1" x14ac:dyDescent="0.3">
      <c r="J27" s="91" t="s">
        <v>60</v>
      </c>
      <c r="K27" s="92">
        <v>380000</v>
      </c>
      <c r="L27" s="93">
        <v>335000</v>
      </c>
    </row>
  </sheetData>
  <pageMargins left="0.7" right="0.7" top="0.75" bottom="0.75" header="0.3" footer="0.3"/>
  <drawing r:id="rId1"/>
  <pictur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8A886-FBB9-41C3-9FF3-9155FAABB23E}">
  <dimension ref="A1:K27"/>
  <sheetViews>
    <sheetView workbookViewId="0">
      <selection activeCell="I2" sqref="I2"/>
    </sheetView>
  </sheetViews>
  <sheetFormatPr defaultRowHeight="15" x14ac:dyDescent="0.25"/>
  <cols>
    <col min="1" max="1" width="33.5" customWidth="1"/>
    <col min="2" max="2" width="15" customWidth="1"/>
    <col min="4" max="11" width="16.625" customWidth="1"/>
  </cols>
  <sheetData>
    <row r="1" spans="1:11" ht="23.25" x14ac:dyDescent="0.35">
      <c r="A1" s="78" t="s">
        <v>13</v>
      </c>
      <c r="B1" s="78"/>
      <c r="C1" s="78"/>
      <c r="D1" s="78"/>
      <c r="E1" s="78"/>
      <c r="F1" s="78"/>
      <c r="G1" s="78"/>
    </row>
    <row r="3" spans="1:11" ht="15.75" thickBot="1" x14ac:dyDescent="0.3">
      <c r="A3" s="14" t="s">
        <v>1</v>
      </c>
      <c r="B3" s="14"/>
      <c r="D3" s="75" t="s">
        <v>16</v>
      </c>
      <c r="E3" s="76"/>
      <c r="F3" s="76"/>
      <c r="G3" s="77"/>
    </row>
    <row r="4" spans="1:11" x14ac:dyDescent="0.25">
      <c r="A4" s="13" t="s">
        <v>41</v>
      </c>
      <c r="B4" s="33">
        <v>7500</v>
      </c>
      <c r="D4" s="22" t="s">
        <v>14</v>
      </c>
      <c r="E4" s="23" t="s">
        <v>2</v>
      </c>
      <c r="F4" s="23" t="s">
        <v>10</v>
      </c>
      <c r="G4" s="24" t="s">
        <v>11</v>
      </c>
    </row>
    <row r="5" spans="1:11" x14ac:dyDescent="0.25">
      <c r="A5" s="15" t="s">
        <v>44</v>
      </c>
      <c r="B5" s="18">
        <v>310</v>
      </c>
      <c r="D5" s="40"/>
      <c r="E5" s="25"/>
      <c r="F5" s="25"/>
      <c r="G5" s="26"/>
    </row>
    <row r="6" spans="1:11" x14ac:dyDescent="0.25">
      <c r="A6" s="13" t="s">
        <v>2</v>
      </c>
      <c r="B6" s="19">
        <f>B4*B5</f>
        <v>2325000</v>
      </c>
      <c r="D6" s="41">
        <v>6500</v>
      </c>
      <c r="E6" s="27"/>
      <c r="F6" s="27"/>
      <c r="G6" s="28"/>
    </row>
    <row r="7" spans="1:11" x14ac:dyDescent="0.25">
      <c r="D7" s="42">
        <v>7000</v>
      </c>
      <c r="E7" s="29"/>
      <c r="F7" s="29"/>
      <c r="G7" s="30"/>
    </row>
    <row r="8" spans="1:11" ht="15.75" thickBot="1" x14ac:dyDescent="0.3">
      <c r="A8" s="14" t="s">
        <v>3</v>
      </c>
      <c r="B8" s="14"/>
      <c r="D8" s="42">
        <v>7500</v>
      </c>
      <c r="E8" s="29"/>
      <c r="F8" s="29"/>
      <c r="G8" s="30"/>
    </row>
    <row r="9" spans="1:11" x14ac:dyDescent="0.25">
      <c r="A9" t="s">
        <v>4</v>
      </c>
      <c r="D9" s="42">
        <v>8000</v>
      </c>
      <c r="E9" s="29"/>
      <c r="F9" s="29"/>
      <c r="G9" s="30"/>
    </row>
    <row r="10" spans="1:11" x14ac:dyDescent="0.25">
      <c r="A10" s="13" t="s">
        <v>14</v>
      </c>
      <c r="B10" s="33">
        <f>B4</f>
        <v>7500</v>
      </c>
      <c r="D10" s="40">
        <v>8500</v>
      </c>
      <c r="E10" s="25"/>
      <c r="F10" s="25"/>
      <c r="G10" s="26"/>
    </row>
    <row r="11" spans="1:11" x14ac:dyDescent="0.25">
      <c r="A11" s="13" t="s">
        <v>45</v>
      </c>
      <c r="B11" s="19">
        <v>190</v>
      </c>
    </row>
    <row r="12" spans="1:11" x14ac:dyDescent="0.25">
      <c r="A12" s="13" t="s">
        <v>5</v>
      </c>
      <c r="B12" s="19">
        <f>B10*B11</f>
        <v>1425000</v>
      </c>
    </row>
    <row r="13" spans="1:11" x14ac:dyDescent="0.25">
      <c r="A13" t="s">
        <v>6</v>
      </c>
      <c r="D13" s="75" t="s">
        <v>17</v>
      </c>
      <c r="E13" s="76"/>
      <c r="F13" s="76"/>
      <c r="G13" s="76"/>
      <c r="H13" s="76"/>
      <c r="I13" s="76"/>
      <c r="J13" s="76"/>
      <c r="K13" s="77"/>
    </row>
    <row r="14" spans="1:11" x14ac:dyDescent="0.25">
      <c r="A14" s="15" t="s">
        <v>7</v>
      </c>
      <c r="B14" s="18">
        <v>770000</v>
      </c>
      <c r="D14" s="70">
        <f>B21</f>
        <v>130000</v>
      </c>
      <c r="E14" s="31">
        <v>280</v>
      </c>
      <c r="F14" s="31">
        <v>290</v>
      </c>
      <c r="G14" s="31">
        <v>300</v>
      </c>
      <c r="H14" s="31">
        <v>310</v>
      </c>
      <c r="I14" s="31">
        <v>320</v>
      </c>
      <c r="J14" s="31">
        <v>330</v>
      </c>
      <c r="K14" s="32">
        <v>340</v>
      </c>
    </row>
    <row r="15" spans="1:11" x14ac:dyDescent="0.25">
      <c r="A15" t="s">
        <v>8</v>
      </c>
      <c r="B15" s="19">
        <f>B12+B14</f>
        <v>2195000</v>
      </c>
      <c r="D15" s="41">
        <v>6500</v>
      </c>
      <c r="E15" s="34"/>
      <c r="F15" s="34"/>
      <c r="G15" s="34"/>
      <c r="H15" s="34"/>
      <c r="I15" s="34"/>
      <c r="J15" s="34"/>
      <c r="K15" s="37"/>
    </row>
    <row r="16" spans="1:11" x14ac:dyDescent="0.25">
      <c r="A16" s="13" t="s">
        <v>15</v>
      </c>
      <c r="B16" s="19">
        <f>B15/B10</f>
        <v>292.66666666666669</v>
      </c>
      <c r="D16" s="42">
        <v>7000</v>
      </c>
      <c r="E16" s="35"/>
      <c r="F16" s="35"/>
      <c r="G16" s="35"/>
      <c r="H16" s="35"/>
      <c r="I16" s="35"/>
      <c r="J16" s="35"/>
      <c r="K16" s="38"/>
    </row>
    <row r="17" spans="1:11" x14ac:dyDescent="0.25">
      <c r="D17" s="42">
        <v>7500</v>
      </c>
      <c r="E17" s="35"/>
      <c r="F17" s="35"/>
      <c r="G17" s="35"/>
      <c r="H17" s="35"/>
      <c r="I17" s="35"/>
      <c r="J17" s="35"/>
      <c r="K17" s="38"/>
    </row>
    <row r="18" spans="1:11" ht="15.75" thickBot="1" x14ac:dyDescent="0.3">
      <c r="A18" s="14" t="s">
        <v>9</v>
      </c>
      <c r="B18" s="14"/>
      <c r="D18" s="42">
        <v>8000</v>
      </c>
      <c r="E18" s="35"/>
      <c r="F18" s="35"/>
      <c r="G18" s="35"/>
      <c r="H18" s="35"/>
      <c r="I18" s="35"/>
      <c r="J18" s="35"/>
      <c r="K18" s="38"/>
    </row>
    <row r="19" spans="1:11" x14ac:dyDescent="0.25">
      <c r="A19" s="13" t="s">
        <v>2</v>
      </c>
      <c r="B19" s="19">
        <f>B6</f>
        <v>2325000</v>
      </c>
      <c r="D19" s="40">
        <v>8500</v>
      </c>
      <c r="E19" s="36"/>
      <c r="F19" s="36"/>
      <c r="G19" s="36"/>
      <c r="H19" s="36"/>
      <c r="I19" s="36"/>
      <c r="J19" s="36"/>
      <c r="K19" s="39"/>
    </row>
    <row r="20" spans="1:11" x14ac:dyDescent="0.25">
      <c r="A20" s="13" t="s">
        <v>10</v>
      </c>
      <c r="B20" s="19">
        <f>B15</f>
        <v>2195000</v>
      </c>
    </row>
    <row r="21" spans="1:11" ht="15.75" thickBot="1" x14ac:dyDescent="0.3">
      <c r="A21" s="17" t="s">
        <v>11</v>
      </c>
      <c r="B21" s="20">
        <f>B19-B20</f>
        <v>130000</v>
      </c>
    </row>
    <row r="22" spans="1:11" ht="15.75" thickTop="1" x14ac:dyDescent="0.25"/>
    <row r="23" spans="1:11" ht="15.75" thickBot="1" x14ac:dyDescent="0.3">
      <c r="A23" s="14" t="s">
        <v>42</v>
      </c>
      <c r="B23" s="14"/>
    </row>
    <row r="24" spans="1:11" x14ac:dyDescent="0.25">
      <c r="A24" s="13" t="s">
        <v>44</v>
      </c>
      <c r="B24" s="19">
        <f>B5</f>
        <v>310</v>
      </c>
    </row>
    <row r="25" spans="1:11" x14ac:dyDescent="0.25">
      <c r="A25" s="13" t="s">
        <v>46</v>
      </c>
      <c r="B25" s="19">
        <f>B16</f>
        <v>292.66666666666669</v>
      </c>
    </row>
    <row r="26" spans="1:11" x14ac:dyDescent="0.25">
      <c r="A26" s="13" t="s">
        <v>14</v>
      </c>
      <c r="B26" s="33">
        <f>Hours_Contracted_Management</f>
        <v>7500</v>
      </c>
    </row>
    <row r="27" spans="1:11" x14ac:dyDescent="0.25">
      <c r="A27" s="13" t="s">
        <v>11</v>
      </c>
      <c r="B27" s="19">
        <f>(B24*B26)-(B25*B26)</f>
        <v>130000</v>
      </c>
    </row>
  </sheetData>
  <mergeCells count="3">
    <mergeCell ref="D3:G3"/>
    <mergeCell ref="D13:K13"/>
    <mergeCell ref="A1:G1"/>
  </mergeCells>
  <dataValidations count="1">
    <dataValidation allowBlank="1" error="pavI8MeUFtEyxX2I4tky85d57cbb-bf0d-4dde-ac9f-4773c55f4e63" sqref="A1:K27" xr:uid="{00000000-0002-0000-0100-000000000000}"/>
  </dataValidations>
  <pageMargins left="0.7" right="0.7" top="0.75" bottom="0.75" header="0.3" footer="0.3"/>
  <pageSetup paperSize="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BBCA1-B148-4B0F-B8BB-56C86FDCAC83}">
  <dimension ref="A1:G27"/>
  <sheetViews>
    <sheetView workbookViewId="0">
      <selection activeCell="I1" sqref="I1"/>
    </sheetView>
  </sheetViews>
  <sheetFormatPr defaultRowHeight="15" x14ac:dyDescent="0.25"/>
  <cols>
    <col min="1" max="1" width="33.5" customWidth="1"/>
    <col min="2" max="2" width="15" customWidth="1"/>
    <col min="4" max="8" width="16.625" customWidth="1"/>
    <col min="9" max="11" width="14.625" customWidth="1"/>
  </cols>
  <sheetData>
    <row r="1" spans="1:7" ht="23.25" x14ac:dyDescent="0.35">
      <c r="A1" s="78" t="s">
        <v>19</v>
      </c>
      <c r="B1" s="78"/>
      <c r="C1" s="78"/>
      <c r="D1" s="78"/>
      <c r="E1" s="78"/>
      <c r="F1" s="78"/>
      <c r="G1" s="78"/>
    </row>
    <row r="3" spans="1:7" ht="15.75" thickBot="1" x14ac:dyDescent="0.3">
      <c r="A3" s="14" t="s">
        <v>1</v>
      </c>
      <c r="B3" s="14"/>
      <c r="D3" s="75" t="s">
        <v>20</v>
      </c>
      <c r="E3" s="76"/>
      <c r="F3" s="76"/>
      <c r="G3" s="77"/>
    </row>
    <row r="4" spans="1:7" x14ac:dyDescent="0.25">
      <c r="A4" s="13" t="s">
        <v>41</v>
      </c>
      <c r="B4" s="33">
        <v>3750</v>
      </c>
      <c r="D4" s="47" t="s">
        <v>14</v>
      </c>
      <c r="E4" s="48" t="s">
        <v>2</v>
      </c>
      <c r="F4" s="48" t="s">
        <v>10</v>
      </c>
      <c r="G4" s="49" t="s">
        <v>11</v>
      </c>
    </row>
    <row r="5" spans="1:7" x14ac:dyDescent="0.25">
      <c r="A5" s="15" t="s">
        <v>44</v>
      </c>
      <c r="B5" s="18">
        <v>380</v>
      </c>
      <c r="D5" s="40">
        <v>3750</v>
      </c>
      <c r="E5" s="50">
        <f>B19</f>
        <v>1425000</v>
      </c>
      <c r="F5" s="50">
        <f>B20</f>
        <v>1373750</v>
      </c>
      <c r="G5" s="51">
        <f>B21</f>
        <v>51250</v>
      </c>
    </row>
    <row r="6" spans="1:7" x14ac:dyDescent="0.25">
      <c r="A6" s="13" t="s">
        <v>2</v>
      </c>
      <c r="B6" s="19">
        <f>B4*B5</f>
        <v>1425000</v>
      </c>
      <c r="D6" s="41">
        <v>3000</v>
      </c>
      <c r="E6" s="52">
        <f t="dataTable" ref="E6:G14" dt2D="0" dtr="0" r1="B4"/>
        <v>1140000</v>
      </c>
      <c r="F6" s="52">
        <v>1175000</v>
      </c>
      <c r="G6" s="53">
        <v>-35000</v>
      </c>
    </row>
    <row r="7" spans="1:7" x14ac:dyDescent="0.25">
      <c r="D7" s="42">
        <v>3250</v>
      </c>
      <c r="E7" s="46">
        <v>1235000</v>
      </c>
      <c r="F7" s="46">
        <v>1241250</v>
      </c>
      <c r="G7" s="54">
        <v>-6250</v>
      </c>
    </row>
    <row r="8" spans="1:7" ht="15.75" thickBot="1" x14ac:dyDescent="0.3">
      <c r="A8" s="14" t="s">
        <v>3</v>
      </c>
      <c r="B8" s="14"/>
      <c r="D8" s="42">
        <v>3500</v>
      </c>
      <c r="E8" s="46">
        <v>1330000</v>
      </c>
      <c r="F8" s="46">
        <v>1307500</v>
      </c>
      <c r="G8" s="54">
        <v>22500</v>
      </c>
    </row>
    <row r="9" spans="1:7" x14ac:dyDescent="0.25">
      <c r="A9" t="s">
        <v>4</v>
      </c>
      <c r="D9" s="42">
        <v>3750</v>
      </c>
      <c r="E9" s="46">
        <v>1425000</v>
      </c>
      <c r="F9" s="46">
        <v>1373750</v>
      </c>
      <c r="G9" s="54">
        <v>51250</v>
      </c>
    </row>
    <row r="10" spans="1:7" x14ac:dyDescent="0.25">
      <c r="A10" s="13" t="s">
        <v>14</v>
      </c>
      <c r="B10" s="33">
        <f>B4</f>
        <v>3750</v>
      </c>
      <c r="D10" s="42">
        <v>4000</v>
      </c>
      <c r="E10" s="46">
        <v>1520000</v>
      </c>
      <c r="F10" s="46">
        <v>1440000</v>
      </c>
      <c r="G10" s="54">
        <v>80000</v>
      </c>
    </row>
    <row r="11" spans="1:7" x14ac:dyDescent="0.25">
      <c r="A11" s="13" t="s">
        <v>45</v>
      </c>
      <c r="B11" s="19">
        <v>265</v>
      </c>
      <c r="D11" s="42">
        <v>4250</v>
      </c>
      <c r="E11" s="46">
        <v>1615000</v>
      </c>
      <c r="F11" s="46">
        <v>1506250</v>
      </c>
      <c r="G11" s="54">
        <v>108750</v>
      </c>
    </row>
    <row r="12" spans="1:7" x14ac:dyDescent="0.25">
      <c r="A12" s="13" t="s">
        <v>5</v>
      </c>
      <c r="B12" s="19">
        <f>B10*B11</f>
        <v>993750</v>
      </c>
      <c r="D12" s="42">
        <v>4500</v>
      </c>
      <c r="E12" s="46">
        <v>1710000</v>
      </c>
      <c r="F12" s="46">
        <v>1572500</v>
      </c>
      <c r="G12" s="54">
        <v>137500</v>
      </c>
    </row>
    <row r="13" spans="1:7" x14ac:dyDescent="0.25">
      <c r="A13" t="s">
        <v>6</v>
      </c>
      <c r="D13" s="42">
        <v>4750</v>
      </c>
      <c r="E13" s="46">
        <v>1805000</v>
      </c>
      <c r="F13" s="46">
        <v>1638750</v>
      </c>
      <c r="G13" s="54">
        <v>166250</v>
      </c>
    </row>
    <row r="14" spans="1:7" x14ac:dyDescent="0.25">
      <c r="A14" s="15" t="s">
        <v>7</v>
      </c>
      <c r="B14" s="18">
        <v>380000</v>
      </c>
      <c r="D14" s="40">
        <v>5000</v>
      </c>
      <c r="E14" s="50">
        <v>1900000</v>
      </c>
      <c r="F14" s="50">
        <v>1705000</v>
      </c>
      <c r="G14" s="51">
        <v>195000</v>
      </c>
    </row>
    <row r="15" spans="1:7" x14ac:dyDescent="0.25">
      <c r="A15" t="s">
        <v>8</v>
      </c>
      <c r="B15" s="19">
        <f>B12+B14</f>
        <v>1373750</v>
      </c>
    </row>
    <row r="16" spans="1:7" x14ac:dyDescent="0.25">
      <c r="A16" s="13" t="s">
        <v>15</v>
      </c>
      <c r="B16" s="19">
        <f>B15/B10</f>
        <v>366.33333333333331</v>
      </c>
    </row>
    <row r="18" spans="1:2" ht="15.75" thickBot="1" x14ac:dyDescent="0.3">
      <c r="A18" s="14" t="s">
        <v>9</v>
      </c>
      <c r="B18" s="14"/>
    </row>
    <row r="19" spans="1:2" x14ac:dyDescent="0.25">
      <c r="A19" s="13" t="s">
        <v>2</v>
      </c>
      <c r="B19" s="19">
        <f>B6</f>
        <v>1425000</v>
      </c>
    </row>
    <row r="20" spans="1:2" x14ac:dyDescent="0.25">
      <c r="A20" s="13" t="s">
        <v>10</v>
      </c>
      <c r="B20" s="19">
        <f>B15</f>
        <v>1373750</v>
      </c>
    </row>
    <row r="21" spans="1:2" ht="15.75" thickBot="1" x14ac:dyDescent="0.3">
      <c r="A21" s="17" t="s">
        <v>11</v>
      </c>
      <c r="B21" s="20">
        <f>B19-B20</f>
        <v>51250</v>
      </c>
    </row>
    <row r="22" spans="1:2" ht="15.75" thickTop="1" x14ac:dyDescent="0.25"/>
    <row r="23" spans="1:2" ht="15.75" thickBot="1" x14ac:dyDescent="0.3">
      <c r="A23" s="14" t="s">
        <v>42</v>
      </c>
      <c r="B23" s="14"/>
    </row>
    <row r="24" spans="1:2" x14ac:dyDescent="0.25">
      <c r="A24" s="13" t="s">
        <v>44</v>
      </c>
      <c r="B24" s="19">
        <f>B5</f>
        <v>380</v>
      </c>
    </row>
    <row r="25" spans="1:2" x14ac:dyDescent="0.25">
      <c r="A25" s="13" t="s">
        <v>46</v>
      </c>
      <c r="B25" s="19">
        <f>(B14+(B26*B11))/B26</f>
        <v>366.33333333333331</v>
      </c>
    </row>
    <row r="26" spans="1:2" x14ac:dyDescent="0.25">
      <c r="A26" s="13" t="s">
        <v>14</v>
      </c>
      <c r="B26" s="33">
        <v>3750</v>
      </c>
    </row>
    <row r="27" spans="1:2" x14ac:dyDescent="0.25">
      <c r="A27" s="13" t="s">
        <v>11</v>
      </c>
      <c r="B27" s="19">
        <f>(B24*B26)-(B25*B26)</f>
        <v>51250</v>
      </c>
    </row>
  </sheetData>
  <mergeCells count="2">
    <mergeCell ref="A1:G1"/>
    <mergeCell ref="D3:G3"/>
  </mergeCells>
  <dataValidations count="1">
    <dataValidation allowBlank="1" error="pavI8MeUFtEyxX2I4tky85d57cbb-bf0d-4dde-ac9f-4773c55f4e63" sqref="A1:G27" xr:uid="{00000000-0002-0000-0200-000000000000}"/>
  </dataValidations>
  <pageMargins left="0.7" right="0.7" top="0.75" bottom="0.75" header="0.3" footer="0.3"/>
  <pageSetup paperSize="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48A1B-0A84-41AF-AA95-92B7055ADECB}">
  <dimension ref="A1:I27"/>
  <sheetViews>
    <sheetView workbookViewId="0">
      <selection activeCell="K1" sqref="K1"/>
    </sheetView>
  </sheetViews>
  <sheetFormatPr defaultRowHeight="15" x14ac:dyDescent="0.25"/>
  <cols>
    <col min="1" max="1" width="33.5" customWidth="1"/>
    <col min="2" max="2" width="15" customWidth="1"/>
    <col min="4" max="10" width="16.625" customWidth="1"/>
    <col min="11" max="13" width="14.625" customWidth="1"/>
  </cols>
  <sheetData>
    <row r="1" spans="1:9" ht="23.25" x14ac:dyDescent="0.35">
      <c r="A1" s="78" t="s">
        <v>21</v>
      </c>
      <c r="B1" s="78"/>
      <c r="C1" s="78"/>
      <c r="D1" s="78"/>
      <c r="E1" s="78"/>
      <c r="F1" s="78"/>
      <c r="G1" s="78"/>
      <c r="H1" s="78"/>
      <c r="I1" s="78"/>
    </row>
    <row r="3" spans="1:9" ht="15.75" thickBot="1" x14ac:dyDescent="0.3">
      <c r="A3" s="14" t="s">
        <v>1</v>
      </c>
      <c r="B3" s="14"/>
      <c r="D3" s="75" t="s">
        <v>22</v>
      </c>
      <c r="E3" s="76"/>
      <c r="F3" s="76"/>
      <c r="G3" s="76"/>
      <c r="H3" s="76"/>
      <c r="I3" s="77"/>
    </row>
    <row r="4" spans="1:9" x14ac:dyDescent="0.25">
      <c r="A4" s="13" t="s">
        <v>41</v>
      </c>
      <c r="B4" s="33">
        <v>5500</v>
      </c>
      <c r="D4" s="79" t="s">
        <v>47</v>
      </c>
      <c r="E4" s="80"/>
      <c r="F4" s="80"/>
      <c r="G4" s="80"/>
      <c r="H4" s="80"/>
      <c r="I4" s="81"/>
    </row>
    <row r="5" spans="1:9" x14ac:dyDescent="0.25">
      <c r="A5" s="15" t="s">
        <v>44</v>
      </c>
      <c r="B5" s="18">
        <v>290</v>
      </c>
      <c r="D5" s="69">
        <f>B21</f>
        <v>187500</v>
      </c>
      <c r="E5" s="31">
        <v>270</v>
      </c>
      <c r="F5" s="31">
        <v>280</v>
      </c>
      <c r="G5" s="31">
        <v>290</v>
      </c>
      <c r="H5" s="31">
        <v>300</v>
      </c>
      <c r="I5" s="32">
        <v>310</v>
      </c>
    </row>
    <row r="6" spans="1:9" x14ac:dyDescent="0.25">
      <c r="A6" s="13" t="s">
        <v>2</v>
      </c>
      <c r="B6" s="19">
        <f>B4*B5</f>
        <v>1595000</v>
      </c>
      <c r="D6" s="41">
        <v>3500</v>
      </c>
      <c r="E6" s="44">
        <f t="dataTable" ref="E6:I14" dt2D="1" dtr="1" r1="B5" r2="B4"/>
        <v>-92500</v>
      </c>
      <c r="F6" s="44">
        <v>-57500</v>
      </c>
      <c r="G6" s="44">
        <v>-22500</v>
      </c>
      <c r="H6" s="44">
        <v>12500</v>
      </c>
      <c r="I6" s="45">
        <v>47500</v>
      </c>
    </row>
    <row r="7" spans="1:9" x14ac:dyDescent="0.25">
      <c r="D7" s="42">
        <v>4000</v>
      </c>
      <c r="E7" s="35">
        <v>-50000</v>
      </c>
      <c r="F7" s="35">
        <v>-10000</v>
      </c>
      <c r="G7" s="35">
        <v>30000</v>
      </c>
      <c r="H7" s="35">
        <v>70000</v>
      </c>
      <c r="I7" s="38">
        <v>110000</v>
      </c>
    </row>
    <row r="8" spans="1:9" ht="15.75" thickBot="1" x14ac:dyDescent="0.3">
      <c r="A8" s="14" t="s">
        <v>3</v>
      </c>
      <c r="B8" s="14"/>
      <c r="D8" s="42">
        <v>4500</v>
      </c>
      <c r="E8" s="35">
        <v>-7500</v>
      </c>
      <c r="F8" s="35">
        <v>37500</v>
      </c>
      <c r="G8" s="35">
        <v>82500</v>
      </c>
      <c r="H8" s="35">
        <v>127500</v>
      </c>
      <c r="I8" s="38">
        <v>172500</v>
      </c>
    </row>
    <row r="9" spans="1:9" x14ac:dyDescent="0.25">
      <c r="A9" t="s">
        <v>4</v>
      </c>
      <c r="D9" s="42">
        <v>5000</v>
      </c>
      <c r="E9" s="35">
        <v>35000</v>
      </c>
      <c r="F9" s="35">
        <v>85000</v>
      </c>
      <c r="G9" s="35">
        <v>135000</v>
      </c>
      <c r="H9" s="35">
        <v>185000</v>
      </c>
      <c r="I9" s="38">
        <v>235000</v>
      </c>
    </row>
    <row r="10" spans="1:9" x14ac:dyDescent="0.25">
      <c r="A10" s="13" t="s">
        <v>14</v>
      </c>
      <c r="B10" s="33">
        <f>B4</f>
        <v>5500</v>
      </c>
      <c r="D10" s="42">
        <v>5500</v>
      </c>
      <c r="E10" s="35">
        <v>77500</v>
      </c>
      <c r="F10" s="35">
        <v>132500</v>
      </c>
      <c r="G10" s="35">
        <v>187500</v>
      </c>
      <c r="H10" s="35">
        <v>242500</v>
      </c>
      <c r="I10" s="38">
        <v>297500</v>
      </c>
    </row>
    <row r="11" spans="1:9" x14ac:dyDescent="0.25">
      <c r="A11" s="13" t="s">
        <v>45</v>
      </c>
      <c r="B11" s="19">
        <v>185</v>
      </c>
      <c r="D11" s="42">
        <v>6000</v>
      </c>
      <c r="E11" s="35">
        <v>120000</v>
      </c>
      <c r="F11" s="35">
        <v>180000</v>
      </c>
      <c r="G11" s="35">
        <v>240000</v>
      </c>
      <c r="H11" s="35">
        <v>300000</v>
      </c>
      <c r="I11" s="38">
        <v>360000</v>
      </c>
    </row>
    <row r="12" spans="1:9" x14ac:dyDescent="0.25">
      <c r="A12" s="13" t="s">
        <v>5</v>
      </c>
      <c r="B12" s="19">
        <f>B10*B11</f>
        <v>1017500</v>
      </c>
      <c r="D12" s="42">
        <v>6500</v>
      </c>
      <c r="E12" s="35">
        <v>162500</v>
      </c>
      <c r="F12" s="35">
        <v>227500</v>
      </c>
      <c r="G12" s="35">
        <v>292500</v>
      </c>
      <c r="H12" s="35">
        <v>357500</v>
      </c>
      <c r="I12" s="38">
        <v>422500</v>
      </c>
    </row>
    <row r="13" spans="1:9" x14ac:dyDescent="0.25">
      <c r="A13" t="s">
        <v>6</v>
      </c>
      <c r="D13" s="42">
        <v>7000</v>
      </c>
      <c r="E13" s="35">
        <v>205000</v>
      </c>
      <c r="F13" s="35">
        <v>275000</v>
      </c>
      <c r="G13" s="35">
        <v>345000</v>
      </c>
      <c r="H13" s="35">
        <v>415000</v>
      </c>
      <c r="I13" s="38">
        <v>485000</v>
      </c>
    </row>
    <row r="14" spans="1:9" x14ac:dyDescent="0.25">
      <c r="A14" s="15" t="s">
        <v>7</v>
      </c>
      <c r="B14" s="18">
        <v>390000</v>
      </c>
      <c r="D14" s="40">
        <v>7500</v>
      </c>
      <c r="E14" s="36">
        <v>247500</v>
      </c>
      <c r="F14" s="36">
        <v>322500</v>
      </c>
      <c r="G14" s="36">
        <v>397500</v>
      </c>
      <c r="H14" s="36">
        <v>472500</v>
      </c>
      <c r="I14" s="39">
        <v>547500</v>
      </c>
    </row>
    <row r="15" spans="1:9" x14ac:dyDescent="0.25">
      <c r="A15" t="s">
        <v>8</v>
      </c>
      <c r="B15" s="19">
        <f>B12+B14</f>
        <v>1407500</v>
      </c>
    </row>
    <row r="16" spans="1:9" x14ac:dyDescent="0.25">
      <c r="A16" s="13" t="s">
        <v>15</v>
      </c>
      <c r="B16" s="19">
        <f>B15/B10</f>
        <v>255.90909090909091</v>
      </c>
    </row>
    <row r="18" spans="1:2" ht="15.75" thickBot="1" x14ac:dyDescent="0.3">
      <c r="A18" s="14" t="s">
        <v>9</v>
      </c>
      <c r="B18" s="14"/>
    </row>
    <row r="19" spans="1:2" x14ac:dyDescent="0.25">
      <c r="A19" s="13" t="s">
        <v>2</v>
      </c>
      <c r="B19" s="19">
        <f>B6</f>
        <v>1595000</v>
      </c>
    </row>
    <row r="20" spans="1:2" x14ac:dyDescent="0.25">
      <c r="A20" s="13" t="s">
        <v>10</v>
      </c>
      <c r="B20" s="19">
        <f>B15</f>
        <v>1407500</v>
      </c>
    </row>
    <row r="21" spans="1:2" ht="15.75" thickBot="1" x14ac:dyDescent="0.3">
      <c r="A21" s="17" t="s">
        <v>11</v>
      </c>
      <c r="B21" s="20">
        <f>B19-B20</f>
        <v>187500</v>
      </c>
    </row>
    <row r="22" spans="1:2" ht="15.75" thickTop="1" x14ac:dyDescent="0.25"/>
    <row r="23" spans="1:2" ht="15.75" thickBot="1" x14ac:dyDescent="0.3">
      <c r="A23" s="14" t="s">
        <v>12</v>
      </c>
      <c r="B23" s="14"/>
    </row>
    <row r="24" spans="1:2" x14ac:dyDescent="0.25">
      <c r="A24" s="13" t="s">
        <v>44</v>
      </c>
      <c r="B24" s="19">
        <f>B5</f>
        <v>290</v>
      </c>
    </row>
    <row r="25" spans="1:2" x14ac:dyDescent="0.25">
      <c r="A25" s="13" t="s">
        <v>46</v>
      </c>
      <c r="B25" s="19">
        <f>(B14+(B26*B11))/B26</f>
        <v>255.90909090909091</v>
      </c>
    </row>
    <row r="26" spans="1:2" x14ac:dyDescent="0.25">
      <c r="A26" s="13" t="s">
        <v>14</v>
      </c>
      <c r="B26" s="33">
        <v>5500</v>
      </c>
    </row>
    <row r="27" spans="1:2" x14ac:dyDescent="0.25">
      <c r="A27" s="13" t="s">
        <v>11</v>
      </c>
      <c r="B27" s="19">
        <f>(B24*B26)-(B25*B26)</f>
        <v>187500</v>
      </c>
    </row>
  </sheetData>
  <mergeCells count="3">
    <mergeCell ref="A1:I1"/>
    <mergeCell ref="D3:I3"/>
    <mergeCell ref="D4:I4"/>
  </mergeCells>
  <dataValidations count="1">
    <dataValidation allowBlank="1" error="pavI8MeUFtEyxX2I4tky85d57cbb-bf0d-4dde-ac9f-4773c55f4e63" sqref="A1:I27" xr:uid="{00000000-0002-0000-0300-000000000000}"/>
  </dataValidations>
  <pageMargins left="0.7" right="0.7" top="0.75" bottom="0.75" header="0.3" footer="0.3"/>
  <pageSetup paperSize="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210AD-E740-4056-9BB9-3676BBF67709}">
  <dimension ref="A1:E14"/>
  <sheetViews>
    <sheetView workbookViewId="0">
      <selection activeCell="G1" sqref="G1"/>
    </sheetView>
  </sheetViews>
  <sheetFormatPr defaultRowHeight="15" x14ac:dyDescent="0.25"/>
  <cols>
    <col min="1" max="1" width="25.25" customWidth="1"/>
    <col min="2" max="5" width="15.625" customWidth="1"/>
  </cols>
  <sheetData>
    <row r="1" spans="1:5" ht="24" thickBot="1" x14ac:dyDescent="0.4">
      <c r="A1" s="82" t="s">
        <v>27</v>
      </c>
      <c r="B1" s="82"/>
      <c r="C1" s="82"/>
      <c r="D1" s="82"/>
      <c r="E1" s="82"/>
    </row>
    <row r="2" spans="1:5" ht="15.75" thickTop="1" x14ac:dyDescent="0.25"/>
    <row r="3" spans="1:5" x14ac:dyDescent="0.25">
      <c r="B3" s="63" t="s">
        <v>36</v>
      </c>
      <c r="C3" s="63" t="s">
        <v>37</v>
      </c>
      <c r="D3" s="63" t="s">
        <v>38</v>
      </c>
      <c r="E3" s="63" t="s">
        <v>23</v>
      </c>
    </row>
    <row r="4" spans="1:5" ht="15.75" thickBot="1" x14ac:dyDescent="0.3">
      <c r="A4" s="55" t="s">
        <v>35</v>
      </c>
      <c r="B4" s="59">
        <v>500.00004263789651</v>
      </c>
      <c r="C4" s="59">
        <v>0</v>
      </c>
      <c r="D4" s="59">
        <v>5000</v>
      </c>
      <c r="E4" s="59">
        <f>SUM(B4:D4)</f>
        <v>5500.0000426378965</v>
      </c>
    </row>
    <row r="5" spans="1:5" ht="15.75" thickTop="1" x14ac:dyDescent="0.25"/>
    <row r="6" spans="1:5" x14ac:dyDescent="0.25">
      <c r="A6" t="s">
        <v>18</v>
      </c>
      <c r="B6" s="58">
        <v>178000</v>
      </c>
      <c r="C6" s="58">
        <v>280000</v>
      </c>
      <c r="D6" s="58">
        <v>26700</v>
      </c>
      <c r="E6" s="58"/>
    </row>
    <row r="7" spans="1:5" x14ac:dyDescent="0.25">
      <c r="A7" s="13" t="s">
        <v>48</v>
      </c>
      <c r="B7" s="60">
        <f>IF(B4=0,0,B6/B4)</f>
        <v>355.99996964182026</v>
      </c>
      <c r="C7" s="60">
        <f>IF(C4=0,0,C6/C4)</f>
        <v>0</v>
      </c>
      <c r="D7" s="60">
        <f>IF(D4=0,0,D6/D4)</f>
        <v>5.34</v>
      </c>
      <c r="E7" s="60"/>
    </row>
    <row r="8" spans="1:5" x14ac:dyDescent="0.25">
      <c r="A8" t="s">
        <v>24</v>
      </c>
      <c r="B8" s="60">
        <f>B9*B4</f>
        <v>104500.00891132037</v>
      </c>
      <c r="C8" s="60">
        <f t="shared" ref="C8:D8" si="0">C9*C4</f>
        <v>0</v>
      </c>
      <c r="D8" s="60">
        <f t="shared" si="0"/>
        <v>1025000</v>
      </c>
      <c r="E8" s="60"/>
    </row>
    <row r="9" spans="1:5" ht="15.75" thickBot="1" x14ac:dyDescent="0.3">
      <c r="A9" s="16" t="s">
        <v>45</v>
      </c>
      <c r="B9" s="61">
        <v>209</v>
      </c>
      <c r="C9" s="61">
        <v>220</v>
      </c>
      <c r="D9" s="61">
        <v>205</v>
      </c>
      <c r="E9" s="61"/>
    </row>
    <row r="10" spans="1:5" ht="16.5" thickTop="1" thickBot="1" x14ac:dyDescent="0.3">
      <c r="A10" s="56" t="s">
        <v>25</v>
      </c>
      <c r="B10" s="57">
        <f>IF(B4=0,0,B6+B8)</f>
        <v>282500.00891132036</v>
      </c>
      <c r="C10" s="57">
        <f t="shared" ref="C10:D10" si="1">IF(C4=0,0,C6+C8)</f>
        <v>0</v>
      </c>
      <c r="D10" s="57">
        <f t="shared" si="1"/>
        <v>1051700</v>
      </c>
      <c r="E10" s="57">
        <f>SUM(B10:D10)</f>
        <v>1334200.0089113205</v>
      </c>
    </row>
    <row r="11" spans="1:5" ht="15.75" thickTop="1" x14ac:dyDescent="0.25"/>
    <row r="13" spans="1:5" x14ac:dyDescent="0.25">
      <c r="A13" s="62" t="s">
        <v>26</v>
      </c>
    </row>
    <row r="14" spans="1:5" x14ac:dyDescent="0.25">
      <c r="A14" s="21"/>
    </row>
  </sheetData>
  <mergeCells count="1">
    <mergeCell ref="A1:E1"/>
  </mergeCells>
  <dataValidations count="1">
    <dataValidation allowBlank="1" error="pavI8MeUFtEyxX2I4tky85d57cbb-bf0d-4dde-ac9f-4773c55f4e63" sqref="A1:E14" xr:uid="{00000000-0002-0000-0400-000000000000}"/>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B7731-1E98-4AF1-A1A0-A878ECE5DAC5}">
  <dimension ref="A1:D18"/>
  <sheetViews>
    <sheetView workbookViewId="0">
      <selection activeCell="F1" sqref="F1"/>
    </sheetView>
  </sheetViews>
  <sheetFormatPr defaultRowHeight="15" x14ac:dyDescent="0.25"/>
  <cols>
    <col min="1" max="1" width="24.625" customWidth="1"/>
    <col min="2" max="4" width="15.625" customWidth="1"/>
  </cols>
  <sheetData>
    <row r="1" spans="1:4" ht="24" thickBot="1" x14ac:dyDescent="0.4">
      <c r="A1" s="82" t="s">
        <v>31</v>
      </c>
      <c r="B1" s="82"/>
      <c r="C1" s="82"/>
      <c r="D1" s="82"/>
    </row>
    <row r="2" spans="1:4" ht="15.75" thickTop="1" x14ac:dyDescent="0.25"/>
    <row r="3" spans="1:4" ht="30" x14ac:dyDescent="0.25">
      <c r="B3" s="63" t="s">
        <v>32</v>
      </c>
      <c r="C3" s="63" t="s">
        <v>33</v>
      </c>
      <c r="D3" s="63" t="s">
        <v>34</v>
      </c>
    </row>
    <row r="4" spans="1:4" ht="15.75" thickBot="1" x14ac:dyDescent="0.3">
      <c r="A4" s="64" t="s">
        <v>28</v>
      </c>
      <c r="B4" s="64"/>
      <c r="C4" s="64"/>
      <c r="D4" s="64"/>
    </row>
    <row r="5" spans="1:4" x14ac:dyDescent="0.25">
      <c r="A5" t="s">
        <v>41</v>
      </c>
      <c r="B5" s="46">
        <f>Hours_Sold_Management</f>
        <v>7500</v>
      </c>
      <c r="C5" s="46">
        <f>Hours_Sold_Change</f>
        <v>3750</v>
      </c>
      <c r="D5" s="46">
        <f>Hours_Sold_Process</f>
        <v>5500</v>
      </c>
    </row>
    <row r="6" spans="1:4" x14ac:dyDescent="0.25">
      <c r="A6" t="s">
        <v>44</v>
      </c>
      <c r="B6" s="58">
        <v>310</v>
      </c>
      <c r="C6" s="58">
        <v>380</v>
      </c>
      <c r="D6" s="58">
        <v>290</v>
      </c>
    </row>
    <row r="7" spans="1:4" x14ac:dyDescent="0.25">
      <c r="A7" t="s">
        <v>2</v>
      </c>
      <c r="B7" s="58">
        <f>B5*B6</f>
        <v>2325000</v>
      </c>
      <c r="C7" s="58">
        <f t="shared" ref="C7:D7" si="0">C5*C6</f>
        <v>1425000</v>
      </c>
      <c r="D7" s="58">
        <f t="shared" si="0"/>
        <v>1595000</v>
      </c>
    </row>
    <row r="9" spans="1:4" ht="15.75" thickBot="1" x14ac:dyDescent="0.3">
      <c r="A9" s="64" t="s">
        <v>29</v>
      </c>
      <c r="B9" s="43"/>
      <c r="C9" s="43"/>
      <c r="D9" s="43"/>
    </row>
    <row r="10" spans="1:4" x14ac:dyDescent="0.25">
      <c r="A10" t="s">
        <v>40</v>
      </c>
      <c r="B10" s="46">
        <f>Hours_Contracted_Management</f>
        <v>7500</v>
      </c>
      <c r="C10" s="46">
        <f>Hours_Contracted_Change</f>
        <v>3750</v>
      </c>
      <c r="D10" s="46">
        <f>Hours_Contracted_Process</f>
        <v>5500</v>
      </c>
    </row>
    <row r="11" spans="1:4" x14ac:dyDescent="0.25">
      <c r="A11" t="s">
        <v>18</v>
      </c>
      <c r="B11" s="58">
        <v>770000</v>
      </c>
      <c r="C11" s="58">
        <v>380000</v>
      </c>
      <c r="D11" s="58">
        <v>390000</v>
      </c>
    </row>
    <row r="12" spans="1:4" x14ac:dyDescent="0.25">
      <c r="A12" t="s">
        <v>45</v>
      </c>
      <c r="B12" s="58">
        <v>190</v>
      </c>
      <c r="C12" s="58">
        <v>265</v>
      </c>
      <c r="D12" s="58">
        <v>185</v>
      </c>
    </row>
    <row r="13" spans="1:4" x14ac:dyDescent="0.25">
      <c r="A13" t="s">
        <v>24</v>
      </c>
      <c r="B13" s="58">
        <v>1425000</v>
      </c>
      <c r="C13" s="58">
        <v>993750</v>
      </c>
      <c r="D13" s="19">
        <v>1017500</v>
      </c>
    </row>
    <row r="14" spans="1:4" x14ac:dyDescent="0.25">
      <c r="A14" t="s">
        <v>25</v>
      </c>
      <c r="B14" s="58">
        <f>Fixed_Costs_Management+Variable_Costs_Management</f>
        <v>2195000</v>
      </c>
      <c r="C14" s="58">
        <f>Fixed_Costs_Change+Variable_Costs_Change</f>
        <v>1373750</v>
      </c>
      <c r="D14" s="58">
        <f>Fixed_Costs_Process+Variable_Costs_Process</f>
        <v>1407500</v>
      </c>
    </row>
    <row r="16" spans="1:4" x14ac:dyDescent="0.25">
      <c r="A16" s="65" t="s">
        <v>30</v>
      </c>
      <c r="B16" s="68">
        <f>B7-B14</f>
        <v>130000</v>
      </c>
      <c r="C16" s="68">
        <f t="shared" ref="C16:D16" si="1">C7-C14</f>
        <v>51250</v>
      </c>
      <c r="D16" s="68">
        <f t="shared" si="1"/>
        <v>187500</v>
      </c>
    </row>
    <row r="17" spans="1:4" ht="15.75" thickBot="1" x14ac:dyDescent="0.3">
      <c r="A17" s="66" t="s">
        <v>49</v>
      </c>
      <c r="B17" s="67">
        <f>B16/B5</f>
        <v>17.333333333333332</v>
      </c>
      <c r="C17" s="67">
        <f>C16/C5</f>
        <v>13.666666666666666</v>
      </c>
      <c r="D17" s="67">
        <f>D16/D5</f>
        <v>34.090909090909093</v>
      </c>
    </row>
    <row r="18" spans="1:4" ht="15.75" thickTop="1" x14ac:dyDescent="0.25"/>
  </sheetData>
  <scenarios current="0" show="0" sqref="B17:D17">
    <scenario name="Status Quo" locked="1" count="9" user="sasha">
      <inputCells r="B6" val="310" numFmtId="165"/>
      <inputCells r="C6" val="380" numFmtId="165"/>
      <inputCells r="D6" val="290" numFmtId="165"/>
      <inputCells r="B11" val="770000" numFmtId="165"/>
      <inputCells r="C11" val="380000" numFmtId="165"/>
      <inputCells r="D11" val="390000" numFmtId="165"/>
      <inputCells r="B13" val="1425000"/>
      <inputCells r="C13" val="993750"/>
      <inputCells r="D13" val="1017500"/>
    </scenario>
    <scenario name="Raise Rates" locked="1" count="9" user="sasha">
      <inputCells r="B6" val="325.5" numFmtId="165"/>
      <inputCells r="C6" val="399" numFmtId="165"/>
      <inputCells r="D6" val="304.5" numFmtId="165"/>
      <inputCells r="B11" val="770000" numFmtId="165"/>
      <inputCells r="C11" val="380000" numFmtId="165"/>
      <inputCells r="D11" val="390000" numFmtId="165"/>
      <inputCells r="B13" val="1425000"/>
      <inputCells r="C13" val="993750"/>
      <inputCells r="D13" val="1017500"/>
    </scenario>
    <scenario name="Third Party" locked="1" count="9" user="sasha">
      <inputCells r="B6" val="310" numFmtId="165"/>
      <inputCells r="C6" val="380" numFmtId="165"/>
      <inputCells r="D6" val="290" numFmtId="165"/>
      <inputCells r="B11" val="600000" numFmtId="165"/>
      <inputCells r="C11" val="260000" numFmtId="165"/>
      <inputCells r="D11" val="270000" numFmtId="165"/>
      <inputCells r="B13" val="1385000"/>
      <inputCells r="C13" val="880000"/>
      <inputCells r="D13" val="990000"/>
    </scenario>
  </scenarios>
  <mergeCells count="1">
    <mergeCell ref="A1:D1"/>
  </mergeCells>
  <dataValidations count="1">
    <dataValidation allowBlank="1" error="pavI8MeUFtEyxX2I4tky85d57cbb-bf0d-4dde-ac9f-4773c55f4e63" sqref="A1:D18" xr:uid="{00000000-0002-0000-0500-000000000000}"/>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GradingEngineProps xmlns="http://tempuri.org/temp">
  <UserID>{85d57cbb-bf0d-4dde-ac9f-4773c55f4e63}</UserID>
  <AssignmentID>{85d57cbb-bf0d-4dde-ac9f-4773c55f4e63}</AssignmentID>
</GradingEngineProps>
</file>

<file path=customXml/itemProps1.xml><?xml version="1.0" encoding="utf-8"?>
<ds:datastoreItem xmlns:ds="http://schemas.openxmlformats.org/officeDocument/2006/customXml" ds:itemID="{B390B83F-77F1-414C-9A2A-A5940FA346D1}">
  <ds:schemaRefs>
    <ds:schemaRef ds:uri="http://tempuri.org/tem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33</vt:i4>
      </vt:variant>
    </vt:vector>
  </HeadingPairs>
  <TitlesOfParts>
    <vt:vector size="40" baseType="lpstr">
      <vt:lpstr>Documentation</vt:lpstr>
      <vt:lpstr>Instructions</vt:lpstr>
      <vt:lpstr>Management</vt:lpstr>
      <vt:lpstr>Change</vt:lpstr>
      <vt:lpstr>Process</vt:lpstr>
      <vt:lpstr>Process Providers</vt:lpstr>
      <vt:lpstr>All Types</vt:lpstr>
      <vt:lpstr>Fixed_Costs_Change</vt:lpstr>
      <vt:lpstr>Fixed_Costs_Management</vt:lpstr>
      <vt:lpstr>Fixed_Costs_Process</vt:lpstr>
      <vt:lpstr>Hours_Contracted_Change</vt:lpstr>
      <vt:lpstr>Hours_Contracted_Management</vt:lpstr>
      <vt:lpstr>Hours_Contracted_Process</vt:lpstr>
      <vt:lpstr>Hours_Sold_Change</vt:lpstr>
      <vt:lpstr>Hours_Sold_Management</vt:lpstr>
      <vt:lpstr>Hours_Sold_Process</vt:lpstr>
      <vt:lpstr>Price_Per_Hour_Change</vt:lpstr>
      <vt:lpstr>Price_Per_Hour_Management</vt:lpstr>
      <vt:lpstr>Price_Per_Hour_Process</vt:lpstr>
      <vt:lpstr>Profit_Per_Hour_Contracted_Change</vt:lpstr>
      <vt:lpstr>Profit_Per_Hour_Contracted_Management</vt:lpstr>
      <vt:lpstr>Profit_Per_Hour_Contracted_Process</vt:lpstr>
      <vt:lpstr>Total_Fixed_Cost_Change</vt:lpstr>
      <vt:lpstr>Total_Fixed_Cost_Management</vt:lpstr>
      <vt:lpstr>Total_Fixed_Cost_Process</vt:lpstr>
      <vt:lpstr>Total_Profit_Change</vt:lpstr>
      <vt:lpstr>Total_Profit_Management</vt:lpstr>
      <vt:lpstr>Total_Profit_Process</vt:lpstr>
      <vt:lpstr>Total_Variable_Costs_Change</vt:lpstr>
      <vt:lpstr>Total_Variable_Costs_Management</vt:lpstr>
      <vt:lpstr>Total_Variable_Costs_Process</vt:lpstr>
      <vt:lpstr>Var_Cost_Per_Hour_Change</vt:lpstr>
      <vt:lpstr>Var_Cost_Per_Hour_Management</vt:lpstr>
      <vt:lpstr>Var_Cost_Per_Hour_Process</vt:lpstr>
      <vt:lpstr>Variable_Cost_Per_Hour_Change</vt:lpstr>
      <vt:lpstr>Variable_Cost_Per_Hour_Management</vt:lpstr>
      <vt:lpstr>Variable_Cost_Per_Hour_Process</vt:lpstr>
      <vt:lpstr>Variable_Costs_Change</vt:lpstr>
      <vt:lpstr>Variable_Costs_Management</vt:lpstr>
      <vt:lpstr>Variable_Costs_Process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Your Name</dc:creator>
  <cp:keywords>© 2020 Cengage Learning.</cp:keywords>
  <dc:description/>
  <cp:lastModifiedBy>Mukto Akash</cp:lastModifiedBy>
  <dcterms:created xsi:type="dcterms:W3CDTF">2015-06-05T18:17:20Z</dcterms:created>
  <dcterms:modified xsi:type="dcterms:W3CDTF">2024-03-12T21:53:52Z</dcterms:modified>
  <cp:category/>
</cp:coreProperties>
</file>