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showInkAnnotation="0"/>
  <mc:AlternateContent xmlns:mc="http://schemas.openxmlformats.org/markup-compatibility/2006">
    <mc:Choice Requires="x15">
      <x15ac:absPath xmlns:x15ac="http://schemas.microsoft.com/office/spreadsheetml/2010/11/ac" url="https://stuconestogacon-my.sharepoint.com/personal/thibbs_conestogac_on_ca/Documents/Conestoga College course files/2 First year classes/Math1227 Numerical Woodworking Applications/Tests and assignments/BOM assignment/"/>
    </mc:Choice>
  </mc:AlternateContent>
  <xr:revisionPtr revIDLastSave="0" documentId="11_4C331D421A0E285F428C4C0F098CA3A2980F2ED6" xr6:coauthVersionLast="45" xr6:coauthVersionMax="45" xr10:uidLastSave="{00000000-0000-0000-0000-000000000000}"/>
  <bookViews>
    <workbookView xWindow="12264" yWindow="720" windowWidth="10152" windowHeight="9996" xr2:uid="{00000000-000D-0000-FFFF-FFFF00000000}"/>
  </bookViews>
  <sheets>
    <sheet name="Sheet1" sheetId="1" r:id="rId1"/>
  </sheets>
  <definedNames>
    <definedName name="_xlnm.Print_Area" localSheetId="0">Sheet1!$A$1:$T$26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2" i="1" l="1"/>
  <c r="I12" i="1"/>
  <c r="N12" i="1" l="1"/>
  <c r="Q12" i="1" s="1"/>
  <c r="S12" i="1" s="1"/>
  <c r="J9" i="1"/>
  <c r="J10" i="1"/>
  <c r="J11" i="1"/>
  <c r="J13" i="1"/>
  <c r="J14" i="1"/>
  <c r="J15" i="1"/>
  <c r="J16" i="1"/>
  <c r="J17" i="1"/>
  <c r="J18" i="1"/>
  <c r="J19" i="1"/>
  <c r="J20" i="1"/>
  <c r="J8" i="1"/>
  <c r="I9" i="1"/>
  <c r="I10" i="1"/>
  <c r="I11" i="1"/>
  <c r="N11" i="1" s="1"/>
  <c r="Q11" i="1" s="1"/>
  <c r="S11" i="1" s="1"/>
  <c r="I13" i="1"/>
  <c r="I14" i="1"/>
  <c r="I15" i="1"/>
  <c r="I16" i="1"/>
  <c r="I17" i="1"/>
  <c r="I18" i="1"/>
  <c r="N18" i="1" s="1"/>
  <c r="Q18" i="1" s="1"/>
  <c r="S18" i="1" s="1"/>
  <c r="I19" i="1"/>
  <c r="I20" i="1"/>
  <c r="N20" i="1" s="1"/>
  <c r="Q20" i="1" s="1"/>
  <c r="S20" i="1" s="1"/>
  <c r="I8" i="1"/>
  <c r="N16" i="1" l="1"/>
  <c r="Q16" i="1" s="1"/>
  <c r="S16" i="1" s="1"/>
  <c r="N15" i="1"/>
  <c r="Q15" i="1" s="1"/>
  <c r="S15" i="1" s="1"/>
  <c r="N14" i="1"/>
  <c r="Q14" i="1" s="1"/>
  <c r="S14" i="1" s="1"/>
  <c r="N8" i="1"/>
  <c r="Q8" i="1" s="1"/>
  <c r="S8" i="1" s="1"/>
  <c r="N13" i="1"/>
  <c r="Q13" i="1" s="1"/>
  <c r="S13" i="1" s="1"/>
  <c r="N19" i="1"/>
  <c r="Q19" i="1" s="1"/>
  <c r="S19" i="1" s="1"/>
  <c r="N9" i="1"/>
  <c r="Q9" i="1" s="1"/>
  <c r="S9" i="1" s="1"/>
  <c r="S24" i="1" s="1"/>
  <c r="S25" i="1" s="1"/>
  <c r="N10" i="1"/>
  <c r="Q10" i="1" s="1"/>
  <c r="S10" i="1" s="1"/>
  <c r="N17" i="1"/>
  <c r="Q17" i="1" s="1"/>
  <c r="S17" i="1" s="1"/>
  <c r="N3" i="1"/>
  <c r="N25" i="1"/>
  <c r="N24" i="1"/>
</calcChain>
</file>

<file path=xl/sharedStrings.xml><?xml version="1.0" encoding="utf-8"?>
<sst xmlns="http://schemas.openxmlformats.org/spreadsheetml/2006/main" count="87" uniqueCount="47">
  <si>
    <t>BILL OF MATERIAL</t>
  </si>
  <si>
    <t>Qty.</t>
  </si>
  <si>
    <t>Prepared By:</t>
  </si>
  <si>
    <t>Date:</t>
  </si>
  <si>
    <t>Material</t>
  </si>
  <si>
    <t>Remarks</t>
  </si>
  <si>
    <t>Waste</t>
  </si>
  <si>
    <t>Price</t>
  </si>
  <si>
    <t>Cost</t>
  </si>
  <si>
    <t>Per</t>
  </si>
  <si>
    <t>Factor</t>
  </si>
  <si>
    <t>with</t>
  </si>
  <si>
    <t>Unit</t>
  </si>
  <si>
    <t>L</t>
  </si>
  <si>
    <t>W</t>
  </si>
  <si>
    <t>T</t>
  </si>
  <si>
    <t>UoM</t>
  </si>
  <si>
    <t>%</t>
  </si>
  <si>
    <t>$</t>
  </si>
  <si>
    <t>Conestoga College</t>
  </si>
  <si>
    <t>Part #</t>
  </si>
  <si>
    <t>Part Name</t>
  </si>
  <si>
    <t>Finished Size (inches)</t>
  </si>
  <si>
    <t>Rough Size (inches)</t>
  </si>
  <si>
    <t>Parts per unit</t>
  </si>
  <si>
    <t>Top</t>
  </si>
  <si>
    <t>Front</t>
  </si>
  <si>
    <t>Back</t>
  </si>
  <si>
    <t>Sides</t>
  </si>
  <si>
    <t>Bottom</t>
  </si>
  <si>
    <t>Side Bases</t>
  </si>
  <si>
    <t>Tray Front &amp; Back</t>
  </si>
  <si>
    <t>Tray Ends</t>
  </si>
  <si>
    <t>Tray Support Cleat</t>
  </si>
  <si>
    <t>Front and Rear Base</t>
  </si>
  <si>
    <t>Tray Dividers</t>
  </si>
  <si>
    <t>Tray Bottom</t>
  </si>
  <si>
    <t>Base rail foot</t>
  </si>
  <si>
    <t>Board Footage</t>
  </si>
  <si>
    <t>Board foot.</t>
  </si>
  <si>
    <t>Total cost Per Unit:</t>
  </si>
  <si>
    <t>Total cost Per Run:</t>
  </si>
  <si>
    <t>4/4</t>
  </si>
  <si>
    <t>Sq.Ft.</t>
  </si>
  <si>
    <t>Bd.Ft.</t>
  </si>
  <si>
    <t>Black Cherry</t>
  </si>
  <si>
    <t>Cherry Veneer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</si>
</sst>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09]d\-mmm\-yy;@"/>
    <numFmt numFmtId="165" formatCode="&quot;$&quot;#,##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b/>
      <u/>
      <sz val="11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Arial Narrow"/>
      <family val="2"/>
    </font>
    <font>
      <b/>
      <sz val="14"/>
      <color theme="1"/>
      <name val="Arial Narrow"/>
      <family val="2"/>
    </font>
    <font>
      <b/>
      <sz val="10"/>
      <color theme="1"/>
      <name val="Arial Narrow"/>
      <family val="2"/>
    </font>
    <font>
      <b/>
      <sz val="12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5">
    <xf numFmtId="0" fontId="0" fillId="0" borderId="0" xfId="0"/>
    <xf numFmtId="0" fontId="1" fillId="0" borderId="0" xfId="0" applyFont="1"/>
    <xf numFmtId="0" fontId="3" fillId="0" borderId="0" xfId="1" applyFont="1" applyFill="1"/>
    <xf numFmtId="0" fontId="4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164" fontId="4" fillId="0" borderId="0" xfId="0" applyNumberFormat="1" applyFont="1" applyBorder="1" applyAlignment="1">
      <alignment horizontal="left"/>
    </xf>
    <xf numFmtId="0" fontId="5" fillId="0" borderId="0" xfId="0" applyFont="1"/>
    <xf numFmtId="0" fontId="1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0" borderId="32" xfId="0" applyFont="1" applyBorder="1"/>
    <xf numFmtId="13" fontId="6" fillId="0" borderId="32" xfId="0" applyNumberFormat="1" applyFont="1" applyBorder="1"/>
    <xf numFmtId="0" fontId="7" fillId="0" borderId="32" xfId="0" applyFont="1" applyBorder="1" applyAlignment="1">
      <alignment horizontal="right"/>
    </xf>
    <xf numFmtId="2" fontId="8" fillId="0" borderId="32" xfId="0" applyNumberFormat="1" applyFont="1" applyBorder="1"/>
    <xf numFmtId="0" fontId="1" fillId="0" borderId="5" xfId="0" applyFont="1" applyBorder="1" applyAlignment="1">
      <alignment horizontal="center"/>
    </xf>
    <xf numFmtId="0" fontId="1" fillId="0" borderId="1" xfId="0" applyFont="1" applyBorder="1" applyAlignment="1" applyProtection="1">
      <alignment horizontal="center"/>
      <protection locked="0"/>
    </xf>
    <xf numFmtId="0" fontId="6" fillId="0" borderId="35" xfId="0" quotePrefix="1" applyNumberFormat="1" applyFont="1" applyBorder="1" applyAlignment="1" applyProtection="1">
      <alignment horizontal="center"/>
      <protection locked="0"/>
    </xf>
    <xf numFmtId="0" fontId="6" fillId="0" borderId="36" xfId="0" quotePrefix="1" applyNumberFormat="1" applyFont="1" applyBorder="1" applyAlignment="1" applyProtection="1">
      <alignment horizontal="center"/>
      <protection locked="0"/>
    </xf>
    <xf numFmtId="0" fontId="6" fillId="0" borderId="37" xfId="0" quotePrefix="1" applyNumberFormat="1" applyFont="1" applyBorder="1" applyAlignment="1" applyProtection="1">
      <alignment horizontal="center"/>
      <protection locked="0"/>
    </xf>
    <xf numFmtId="0" fontId="6" fillId="0" borderId="43" xfId="0" applyFont="1" applyBorder="1"/>
    <xf numFmtId="0" fontId="6" fillId="0" borderId="42" xfId="0" quotePrefix="1" applyNumberFormat="1" applyFont="1" applyBorder="1" applyAlignment="1" applyProtection="1">
      <alignment horizontal="center"/>
      <protection locked="0"/>
    </xf>
    <xf numFmtId="0" fontId="6" fillId="0" borderId="10" xfId="0" quotePrefix="1" applyNumberFormat="1" applyFont="1" applyBorder="1" applyAlignment="1" applyProtection="1">
      <alignment horizontal="center"/>
      <protection locked="0"/>
    </xf>
    <xf numFmtId="13" fontId="6" fillId="0" borderId="10" xfId="0" applyNumberFormat="1" applyFont="1" applyBorder="1" applyAlignment="1" applyProtection="1">
      <alignment horizontal="center"/>
      <protection locked="0"/>
    </xf>
    <xf numFmtId="0" fontId="6" fillId="0" borderId="10" xfId="0" applyNumberFormat="1" applyFont="1" applyBorder="1" applyAlignment="1" applyProtection="1">
      <alignment horizontal="center"/>
      <protection locked="0"/>
    </xf>
    <xf numFmtId="0" fontId="6" fillId="0" borderId="29" xfId="0" applyNumberFormat="1" applyFont="1" applyBorder="1" applyAlignment="1" applyProtection="1">
      <alignment horizontal="center"/>
      <protection locked="0"/>
    </xf>
    <xf numFmtId="13" fontId="6" fillId="0" borderId="41" xfId="0" applyNumberFormat="1" applyFont="1" applyBorder="1" applyAlignment="1" applyProtection="1">
      <alignment horizontal="center"/>
      <protection locked="0"/>
    </xf>
    <xf numFmtId="13" fontId="6" fillId="0" borderId="27" xfId="0" applyNumberFormat="1" applyFont="1" applyBorder="1" applyAlignment="1" applyProtection="1">
      <alignment horizontal="center"/>
      <protection locked="0"/>
    </xf>
    <xf numFmtId="0" fontId="6" fillId="0" borderId="42" xfId="0" applyNumberFormat="1" applyFont="1" applyBorder="1" applyAlignment="1" applyProtection="1">
      <alignment horizontal="center"/>
      <protection locked="0"/>
    </xf>
    <xf numFmtId="13" fontId="6" fillId="0" borderId="27" xfId="0" applyNumberFormat="1" applyFont="1" applyBorder="1" applyAlignment="1">
      <alignment horizontal="center"/>
    </xf>
    <xf numFmtId="0" fontId="0" fillId="0" borderId="26" xfId="0" applyNumberFormat="1" applyBorder="1" applyAlignment="1" applyProtection="1">
      <alignment horizontal="center"/>
      <protection locked="0"/>
    </xf>
    <xf numFmtId="0" fontId="6" fillId="0" borderId="27" xfId="0" applyNumberFormat="1" applyFont="1" applyBorder="1" applyAlignment="1" applyProtection="1">
      <alignment horizontal="center"/>
      <protection locked="0"/>
    </xf>
    <xf numFmtId="9" fontId="6" fillId="0" borderId="27" xfId="0" applyNumberFormat="1" applyFont="1" applyBorder="1" applyAlignment="1" applyProtection="1">
      <alignment horizontal="center"/>
      <protection locked="0"/>
    </xf>
    <xf numFmtId="0" fontId="6" fillId="0" borderId="24" xfId="0" applyNumberFormat="1" applyFont="1" applyBorder="1" applyAlignment="1" applyProtection="1">
      <alignment horizontal="center"/>
      <protection locked="0"/>
    </xf>
    <xf numFmtId="13" fontId="6" fillId="0" borderId="11" xfId="0" applyNumberFormat="1" applyFont="1" applyBorder="1" applyAlignment="1" applyProtection="1">
      <alignment horizontal="center"/>
      <protection locked="0"/>
    </xf>
    <xf numFmtId="13" fontId="6" fillId="0" borderId="12" xfId="0" applyNumberFormat="1" applyFont="1" applyBorder="1" applyAlignment="1" applyProtection="1">
      <alignment horizontal="center"/>
      <protection locked="0"/>
    </xf>
    <xf numFmtId="0" fontId="0" fillId="0" borderId="25" xfId="0" applyNumberFormat="1" applyBorder="1" applyAlignment="1" applyProtection="1">
      <alignment horizontal="center"/>
      <protection locked="0"/>
    </xf>
    <xf numFmtId="0" fontId="6" fillId="0" borderId="11" xfId="0" applyNumberFormat="1" applyFont="1" applyBorder="1" applyAlignment="1" applyProtection="1">
      <alignment horizontal="center"/>
      <protection locked="0"/>
    </xf>
    <xf numFmtId="0" fontId="6" fillId="0" borderId="12" xfId="0" applyNumberFormat="1" applyFont="1" applyBorder="1" applyAlignment="1" applyProtection="1">
      <alignment horizontal="center"/>
      <protection locked="0"/>
    </xf>
    <xf numFmtId="0" fontId="6" fillId="0" borderId="27" xfId="0" applyNumberFormat="1" applyFont="1" applyBorder="1" applyAlignment="1">
      <alignment horizontal="center"/>
    </xf>
    <xf numFmtId="0" fontId="6" fillId="0" borderId="28" xfId="0" applyNumberFormat="1" applyFont="1" applyBorder="1" applyAlignment="1">
      <alignment horizontal="center"/>
    </xf>
    <xf numFmtId="0" fontId="6" fillId="0" borderId="30" xfId="0" applyNumberFormat="1" applyFont="1" applyBorder="1" applyAlignment="1">
      <alignment horizontal="center"/>
    </xf>
    <xf numFmtId="0" fontId="6" fillId="0" borderId="34" xfId="0" applyNumberFormat="1" applyFont="1" applyBorder="1" applyAlignment="1" applyProtection="1">
      <alignment horizontal="center"/>
      <protection locked="0"/>
    </xf>
    <xf numFmtId="0" fontId="6" fillId="0" borderId="47" xfId="0" applyNumberFormat="1" applyFont="1" applyBorder="1" applyAlignment="1" applyProtection="1">
      <alignment horizontal="center"/>
      <protection locked="0"/>
    </xf>
    <xf numFmtId="0" fontId="6" fillId="0" borderId="19" xfId="0" applyNumberFormat="1" applyFont="1" applyBorder="1" applyAlignment="1" applyProtection="1">
      <alignment horizontal="center"/>
      <protection locked="0"/>
    </xf>
    <xf numFmtId="0" fontId="6" fillId="0" borderId="20" xfId="0" applyNumberFormat="1" applyFont="1" applyBorder="1" applyAlignment="1" applyProtection="1">
      <alignment horizontal="center"/>
      <protection locked="0"/>
    </xf>
    <xf numFmtId="0" fontId="6" fillId="0" borderId="18" xfId="0" applyNumberFormat="1" applyFont="1" applyBorder="1" applyAlignment="1" applyProtection="1">
      <alignment horizontal="center"/>
      <protection locked="0"/>
    </xf>
    <xf numFmtId="0" fontId="0" fillId="0" borderId="31" xfId="0" applyNumberFormat="1" applyBorder="1" applyAlignment="1" applyProtection="1">
      <alignment horizontal="center"/>
      <protection locked="0"/>
    </xf>
    <xf numFmtId="165" fontId="9" fillId="0" borderId="33" xfId="0" applyNumberFormat="1" applyFont="1" applyBorder="1" applyAlignment="1">
      <alignment horizontal="right"/>
    </xf>
    <xf numFmtId="2" fontId="6" fillId="0" borderId="28" xfId="0" applyNumberFormat="1" applyFont="1" applyBorder="1" applyAlignment="1">
      <alignment horizontal="right"/>
    </xf>
    <xf numFmtId="165" fontId="6" fillId="0" borderId="29" xfId="0" applyNumberFormat="1" applyFont="1" applyBorder="1" applyAlignment="1" applyProtection="1">
      <alignment horizontal="right"/>
      <protection locked="0"/>
    </xf>
    <xf numFmtId="165" fontId="6" fillId="0" borderId="30" xfId="0" applyNumberFormat="1" applyFont="1" applyBorder="1" applyAlignment="1">
      <alignment horizontal="right"/>
    </xf>
    <xf numFmtId="2" fontId="6" fillId="0" borderId="27" xfId="0" applyNumberFormat="1" applyFont="1" applyBorder="1" applyAlignment="1">
      <alignment horizontal="right"/>
    </xf>
    <xf numFmtId="0" fontId="6" fillId="0" borderId="1" xfId="0" applyNumberFormat="1" applyFont="1" applyFill="1" applyBorder="1" applyAlignment="1" applyProtection="1">
      <alignment horizontal="center"/>
      <protection locked="0"/>
    </xf>
    <xf numFmtId="0" fontId="6" fillId="0" borderId="24" xfId="0" applyNumberFormat="1" applyFont="1" applyFill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45" xfId="0" applyFont="1" applyBorder="1" applyAlignment="1">
      <alignment horizontal="center" vertical="justify"/>
    </xf>
    <xf numFmtId="0" fontId="1" fillId="0" borderId="24" xfId="0" applyFont="1" applyBorder="1" applyAlignment="1">
      <alignment horizontal="center" vertical="justify"/>
    </xf>
    <xf numFmtId="0" fontId="1" fillId="0" borderId="46" xfId="0" applyFont="1" applyBorder="1" applyAlignment="1">
      <alignment horizontal="center" vertical="justify"/>
    </xf>
    <xf numFmtId="0" fontId="1" fillId="0" borderId="38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5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numFmt numFmtId="18" formatCode="#\ ??/??"/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25"/>
  <sheetViews>
    <sheetView tabSelected="1" topLeftCell="K1" zoomScale="85" zoomScaleNormal="85" workbookViewId="0">
      <selection activeCell="W9" sqref="W9"/>
    </sheetView>
  </sheetViews>
  <sheetFormatPr defaultRowHeight="14.4" x14ac:dyDescent="0.3"/>
  <cols>
    <col min="1" max="1" width="2.33203125" customWidth="1"/>
    <col min="2" max="2" width="6.88671875" customWidth="1"/>
    <col min="3" max="3" width="16.6640625" customWidth="1"/>
    <col min="4" max="4" width="8.44140625" customWidth="1"/>
    <col min="7" max="7" width="9.5546875" bestFit="1" customWidth="1"/>
    <col min="8" max="8" width="3" customWidth="1"/>
    <col min="11" max="11" width="9.5546875" bestFit="1" customWidth="1"/>
    <col min="12" max="12" width="14.6640625" customWidth="1"/>
    <col min="13" max="13" width="12.6640625" customWidth="1"/>
    <col min="14" max="14" width="15.44140625" customWidth="1"/>
    <col min="15" max="15" width="7" customWidth="1"/>
    <col min="17" max="17" width="11.88671875" customWidth="1"/>
  </cols>
  <sheetData>
    <row r="1" spans="1:19" ht="15.6" x14ac:dyDescent="0.3">
      <c r="A1" s="1"/>
      <c r="B1" s="2" t="s">
        <v>19</v>
      </c>
      <c r="C1" s="2"/>
      <c r="D1" s="2"/>
      <c r="E1" s="1"/>
      <c r="F1" s="3"/>
      <c r="G1" s="3" t="s">
        <v>0</v>
      </c>
      <c r="H1" s="1"/>
      <c r="I1" s="1"/>
      <c r="J1" s="1"/>
      <c r="K1" s="1"/>
      <c r="L1" s="1"/>
      <c r="M1" s="5"/>
      <c r="N1" s="1"/>
      <c r="O1" s="5"/>
      <c r="P1" s="1"/>
      <c r="Q1" s="1"/>
      <c r="R1" s="1"/>
      <c r="S1" s="1"/>
    </row>
    <row r="2" spans="1:19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5"/>
      <c r="L2" s="5"/>
      <c r="M2" s="1"/>
      <c r="N2" s="1"/>
      <c r="O2" s="1"/>
      <c r="P2" s="1"/>
      <c r="Q2" s="1"/>
      <c r="R2" s="1"/>
      <c r="S2" s="1"/>
    </row>
    <row r="3" spans="1:19" x14ac:dyDescent="0.3">
      <c r="A3" s="1"/>
      <c r="B3" s="1"/>
      <c r="C3" s="5" t="s">
        <v>2</v>
      </c>
      <c r="D3" s="5"/>
      <c r="E3" s="66"/>
      <c r="F3" s="66"/>
      <c r="G3" s="66"/>
      <c r="H3" s="1"/>
      <c r="I3" s="5" t="s">
        <v>1</v>
      </c>
      <c r="J3" s="27">
        <v>5</v>
      </c>
      <c r="K3" s="5"/>
      <c r="L3" s="5"/>
      <c r="M3" s="5" t="s">
        <v>3</v>
      </c>
      <c r="N3" s="6">
        <f ca="1">NOW()</f>
        <v>44171.593981365739</v>
      </c>
      <c r="O3" s="5"/>
      <c r="P3" s="6"/>
      <c r="Q3" s="1"/>
      <c r="R3" s="1"/>
      <c r="S3" s="1"/>
    </row>
    <row r="4" spans="1:19" ht="15" thickBot="1" x14ac:dyDescent="0.3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pans="1:19" x14ac:dyDescent="0.3">
      <c r="A5" s="1"/>
      <c r="B5" s="76" t="s">
        <v>20</v>
      </c>
      <c r="C5" s="76" t="s">
        <v>21</v>
      </c>
      <c r="D5" s="67" t="s">
        <v>24</v>
      </c>
      <c r="E5" s="79" t="s">
        <v>22</v>
      </c>
      <c r="F5" s="80"/>
      <c r="G5" s="80"/>
      <c r="H5" s="81"/>
      <c r="I5" s="79" t="s">
        <v>23</v>
      </c>
      <c r="J5" s="80"/>
      <c r="K5" s="81"/>
      <c r="L5" s="70" t="s">
        <v>4</v>
      </c>
      <c r="M5" s="73" t="s">
        <v>5</v>
      </c>
      <c r="N5" s="26" t="s">
        <v>38</v>
      </c>
      <c r="O5" s="8"/>
      <c r="P5" s="8" t="s">
        <v>6</v>
      </c>
      <c r="Q5" s="9" t="s">
        <v>39</v>
      </c>
      <c r="R5" s="10" t="s">
        <v>4</v>
      </c>
      <c r="S5" s="10" t="s">
        <v>8</v>
      </c>
    </row>
    <row r="6" spans="1:19" x14ac:dyDescent="0.3">
      <c r="A6" s="4"/>
      <c r="B6" s="77"/>
      <c r="C6" s="77"/>
      <c r="D6" s="68"/>
      <c r="E6" s="82"/>
      <c r="F6" s="83"/>
      <c r="G6" s="83"/>
      <c r="H6" s="84"/>
      <c r="I6" s="82"/>
      <c r="J6" s="83"/>
      <c r="K6" s="84"/>
      <c r="L6" s="71"/>
      <c r="M6" s="74"/>
      <c r="N6" s="12" t="s">
        <v>9</v>
      </c>
      <c r="O6" s="11"/>
      <c r="P6" s="11" t="s">
        <v>10</v>
      </c>
      <c r="Q6" s="13" t="s">
        <v>11</v>
      </c>
      <c r="R6" s="14" t="s">
        <v>7</v>
      </c>
      <c r="S6" s="14" t="s">
        <v>9</v>
      </c>
    </row>
    <row r="7" spans="1:19" ht="15" thickBot="1" x14ac:dyDescent="0.35">
      <c r="A7" s="4"/>
      <c r="B7" s="78"/>
      <c r="C7" s="78"/>
      <c r="D7" s="69"/>
      <c r="E7" s="16" t="s">
        <v>13</v>
      </c>
      <c r="F7" s="17" t="s">
        <v>14</v>
      </c>
      <c r="G7" s="17" t="s">
        <v>15</v>
      </c>
      <c r="H7" s="18"/>
      <c r="I7" s="16" t="s">
        <v>13</v>
      </c>
      <c r="J7" s="17" t="s">
        <v>14</v>
      </c>
      <c r="K7" s="18" t="s">
        <v>15</v>
      </c>
      <c r="L7" s="72"/>
      <c r="M7" s="75"/>
      <c r="N7" s="15" t="s">
        <v>12</v>
      </c>
      <c r="O7" s="15" t="s">
        <v>16</v>
      </c>
      <c r="P7" s="15" t="s">
        <v>17</v>
      </c>
      <c r="Q7" s="19" t="s">
        <v>6</v>
      </c>
      <c r="R7" s="20" t="s">
        <v>18</v>
      </c>
      <c r="S7" s="20" t="s">
        <v>12</v>
      </c>
    </row>
    <row r="8" spans="1:19" x14ac:dyDescent="0.3">
      <c r="A8" s="21"/>
      <c r="B8" s="36">
        <v>1</v>
      </c>
      <c r="C8" s="36" t="s">
        <v>25</v>
      </c>
      <c r="D8" s="64">
        <v>1</v>
      </c>
      <c r="E8" s="37">
        <v>15.75</v>
      </c>
      <c r="F8" s="38">
        <v>11.25</v>
      </c>
      <c r="G8" s="38">
        <v>0.75</v>
      </c>
      <c r="H8" s="39"/>
      <c r="I8" s="40">
        <f>E8+1</f>
        <v>16.75</v>
      </c>
      <c r="J8" s="40">
        <f>F8+1/4</f>
        <v>11.5</v>
      </c>
      <c r="K8" s="32" t="s">
        <v>42</v>
      </c>
      <c r="L8" s="28" t="s">
        <v>45</v>
      </c>
      <c r="M8" s="41"/>
      <c r="N8" s="63">
        <f>((I8*J8*1)/144)*D8</f>
        <v>1.3376736111111112</v>
      </c>
      <c r="O8" s="42" t="s">
        <v>44</v>
      </c>
      <c r="P8" s="43">
        <v>0.5</v>
      </c>
      <c r="Q8" s="60">
        <f>(N8*P8)+N8</f>
        <v>2.006510416666667</v>
      </c>
      <c r="R8" s="61">
        <v>3.4</v>
      </c>
      <c r="S8" s="62">
        <f>R8*Q8</f>
        <v>6.8221354166666677</v>
      </c>
    </row>
    <row r="9" spans="1:19" x14ac:dyDescent="0.3">
      <c r="A9" s="21"/>
      <c r="B9" s="36">
        <v>2</v>
      </c>
      <c r="C9" s="36" t="s">
        <v>26</v>
      </c>
      <c r="D9" s="65">
        <v>1</v>
      </c>
      <c r="E9" s="45">
        <v>15</v>
      </c>
      <c r="F9" s="46">
        <v>3.5</v>
      </c>
      <c r="G9" s="46">
        <v>0.6875</v>
      </c>
      <c r="H9" s="35"/>
      <c r="I9" s="40">
        <f t="shared" ref="I9:I20" si="0">E9+1</f>
        <v>16</v>
      </c>
      <c r="J9" s="40">
        <f t="shared" ref="J9:J20" si="1">F9+1/4</f>
        <v>3.75</v>
      </c>
      <c r="K9" s="33" t="s">
        <v>42</v>
      </c>
      <c r="L9" s="28" t="s">
        <v>45</v>
      </c>
      <c r="M9" s="47"/>
      <c r="N9" s="63">
        <f t="shared" ref="N9:N20" si="2">((I9*J9*1)/144)*D9</f>
        <v>0.41666666666666669</v>
      </c>
      <c r="O9" s="42" t="s">
        <v>44</v>
      </c>
      <c r="P9" s="43">
        <v>0.5</v>
      </c>
      <c r="Q9" s="60">
        <f t="shared" ref="Q9:Q20" si="3">(N9*P9)+N9</f>
        <v>0.625</v>
      </c>
      <c r="R9" s="61">
        <v>3.4</v>
      </c>
      <c r="S9" s="62">
        <f t="shared" ref="S9:S20" si="4">R9*Q9</f>
        <v>2.125</v>
      </c>
    </row>
    <row r="10" spans="1:19" x14ac:dyDescent="0.3">
      <c r="A10" s="21"/>
      <c r="B10" s="36">
        <v>3</v>
      </c>
      <c r="C10" s="36" t="s">
        <v>27</v>
      </c>
      <c r="D10" s="65">
        <v>1</v>
      </c>
      <c r="E10" s="45">
        <v>15</v>
      </c>
      <c r="F10" s="46">
        <v>3.5</v>
      </c>
      <c r="G10" s="46">
        <v>0.6875</v>
      </c>
      <c r="H10" s="35"/>
      <c r="I10" s="40">
        <f t="shared" si="0"/>
        <v>16</v>
      </c>
      <c r="J10" s="40">
        <f t="shared" si="1"/>
        <v>3.75</v>
      </c>
      <c r="K10" s="33" t="s">
        <v>42</v>
      </c>
      <c r="L10" s="28" t="s">
        <v>45</v>
      </c>
      <c r="M10" s="47"/>
      <c r="N10" s="63">
        <f t="shared" si="2"/>
        <v>0.41666666666666669</v>
      </c>
      <c r="O10" s="42" t="s">
        <v>44</v>
      </c>
      <c r="P10" s="43">
        <v>0.5</v>
      </c>
      <c r="Q10" s="60">
        <f t="shared" si="3"/>
        <v>0.625</v>
      </c>
      <c r="R10" s="61">
        <v>3.4</v>
      </c>
      <c r="S10" s="62">
        <f t="shared" si="4"/>
        <v>2.125</v>
      </c>
    </row>
    <row r="11" spans="1:19" x14ac:dyDescent="0.3">
      <c r="A11" s="21"/>
      <c r="B11" s="36">
        <v>4</v>
      </c>
      <c r="C11" s="36" t="s">
        <v>28</v>
      </c>
      <c r="D11" s="65">
        <v>2</v>
      </c>
      <c r="E11" s="45">
        <v>10.5</v>
      </c>
      <c r="F11" s="46">
        <v>3.5</v>
      </c>
      <c r="G11" s="46">
        <v>0.6875</v>
      </c>
      <c r="H11" s="35"/>
      <c r="I11" s="40">
        <f t="shared" si="0"/>
        <v>11.5</v>
      </c>
      <c r="J11" s="40">
        <f t="shared" si="1"/>
        <v>3.75</v>
      </c>
      <c r="K11" s="33" t="s">
        <v>42</v>
      </c>
      <c r="L11" s="28" t="s">
        <v>45</v>
      </c>
      <c r="M11" s="47"/>
      <c r="N11" s="63">
        <f t="shared" si="2"/>
        <v>0.59895833333333337</v>
      </c>
      <c r="O11" s="42" t="s">
        <v>44</v>
      </c>
      <c r="P11" s="43">
        <v>0.5</v>
      </c>
      <c r="Q11" s="60">
        <f t="shared" si="3"/>
        <v>0.8984375</v>
      </c>
      <c r="R11" s="61">
        <v>3.4</v>
      </c>
      <c r="S11" s="62">
        <f t="shared" si="4"/>
        <v>3.0546875</v>
      </c>
    </row>
    <row r="12" spans="1:19" x14ac:dyDescent="0.3">
      <c r="A12" s="21"/>
      <c r="B12" s="36">
        <v>5</v>
      </c>
      <c r="C12" s="36" t="s">
        <v>29</v>
      </c>
      <c r="D12" s="65">
        <v>1</v>
      </c>
      <c r="E12" s="45">
        <v>14.125</v>
      </c>
      <c r="F12" s="46">
        <v>9.625</v>
      </c>
      <c r="G12" s="46">
        <v>0.25</v>
      </c>
      <c r="H12" s="35"/>
      <c r="I12" s="40">
        <f>E12</f>
        <v>14.125</v>
      </c>
      <c r="J12" s="40">
        <f>F12</f>
        <v>9.625</v>
      </c>
      <c r="K12" s="34">
        <v>0.25</v>
      </c>
      <c r="L12" s="28" t="s">
        <v>46</v>
      </c>
      <c r="M12" s="47"/>
      <c r="N12" s="63">
        <f>((I12*J12)/144)*D12</f>
        <v>0.94411892361111116</v>
      </c>
      <c r="O12" s="42" t="s">
        <v>43</v>
      </c>
      <c r="P12" s="43">
        <v>0.2</v>
      </c>
      <c r="Q12" s="60">
        <f t="shared" si="3"/>
        <v>1.1329427083333334</v>
      </c>
      <c r="R12" s="61">
        <v>0.56000000000000005</v>
      </c>
      <c r="S12" s="62">
        <f t="shared" si="4"/>
        <v>0.63444791666666678</v>
      </c>
    </row>
    <row r="13" spans="1:19" x14ac:dyDescent="0.3">
      <c r="A13" s="21"/>
      <c r="B13" s="36">
        <v>6</v>
      </c>
      <c r="C13" s="36" t="s">
        <v>34</v>
      </c>
      <c r="D13" s="65">
        <v>2</v>
      </c>
      <c r="E13" s="45">
        <v>16</v>
      </c>
      <c r="F13" s="46">
        <v>1.5</v>
      </c>
      <c r="G13" s="46">
        <v>0.6875</v>
      </c>
      <c r="H13" s="35"/>
      <c r="I13" s="40">
        <f t="shared" si="0"/>
        <v>17</v>
      </c>
      <c r="J13" s="40">
        <f t="shared" si="1"/>
        <v>1.75</v>
      </c>
      <c r="K13" s="33" t="s">
        <v>42</v>
      </c>
      <c r="L13" s="28" t="s">
        <v>45</v>
      </c>
      <c r="M13" s="47"/>
      <c r="N13" s="63">
        <f t="shared" si="2"/>
        <v>0.41319444444444442</v>
      </c>
      <c r="O13" s="42" t="s">
        <v>44</v>
      </c>
      <c r="P13" s="43">
        <v>0.5</v>
      </c>
      <c r="Q13" s="60">
        <f t="shared" si="3"/>
        <v>0.61979166666666663</v>
      </c>
      <c r="R13" s="61">
        <v>3.4</v>
      </c>
      <c r="S13" s="62">
        <f t="shared" si="4"/>
        <v>2.1072916666666663</v>
      </c>
    </row>
    <row r="14" spans="1:19" x14ac:dyDescent="0.3">
      <c r="A14" s="21"/>
      <c r="B14" s="36">
        <v>7</v>
      </c>
      <c r="C14" s="36" t="s">
        <v>30</v>
      </c>
      <c r="D14" s="65">
        <v>2</v>
      </c>
      <c r="E14" s="45">
        <v>11.5</v>
      </c>
      <c r="F14" s="46">
        <v>1.5</v>
      </c>
      <c r="G14" s="46">
        <v>0.6875</v>
      </c>
      <c r="H14" s="35"/>
      <c r="I14" s="40">
        <f t="shared" si="0"/>
        <v>12.5</v>
      </c>
      <c r="J14" s="40">
        <f t="shared" si="1"/>
        <v>1.75</v>
      </c>
      <c r="K14" s="33" t="s">
        <v>42</v>
      </c>
      <c r="L14" s="28" t="s">
        <v>45</v>
      </c>
      <c r="M14" s="47"/>
      <c r="N14" s="63">
        <f t="shared" si="2"/>
        <v>0.30381944444444442</v>
      </c>
      <c r="O14" s="42" t="s">
        <v>44</v>
      </c>
      <c r="P14" s="43">
        <v>0.5</v>
      </c>
      <c r="Q14" s="60">
        <f t="shared" si="3"/>
        <v>0.45572916666666663</v>
      </c>
      <c r="R14" s="61">
        <v>3.4</v>
      </c>
      <c r="S14" s="62">
        <f t="shared" si="4"/>
        <v>1.5494791666666665</v>
      </c>
    </row>
    <row r="15" spans="1:19" x14ac:dyDescent="0.3">
      <c r="A15" s="21"/>
      <c r="B15" s="36">
        <v>8</v>
      </c>
      <c r="C15" s="36" t="s">
        <v>33</v>
      </c>
      <c r="D15" s="65">
        <v>2</v>
      </c>
      <c r="E15" s="45">
        <v>9.125</v>
      </c>
      <c r="F15" s="46">
        <v>1.25</v>
      </c>
      <c r="G15" s="46">
        <v>0.375</v>
      </c>
      <c r="H15" s="35"/>
      <c r="I15" s="40">
        <f t="shared" si="0"/>
        <v>10.125</v>
      </c>
      <c r="J15" s="40">
        <f t="shared" si="1"/>
        <v>1.5</v>
      </c>
      <c r="K15" s="33" t="s">
        <v>42</v>
      </c>
      <c r="L15" s="28" t="s">
        <v>45</v>
      </c>
      <c r="M15" s="47"/>
      <c r="N15" s="63">
        <f t="shared" si="2"/>
        <v>0.2109375</v>
      </c>
      <c r="O15" s="42" t="s">
        <v>44</v>
      </c>
      <c r="P15" s="43">
        <v>0.5</v>
      </c>
      <c r="Q15" s="60">
        <f t="shared" si="3"/>
        <v>0.31640625</v>
      </c>
      <c r="R15" s="61">
        <v>3.4</v>
      </c>
      <c r="S15" s="62">
        <f t="shared" si="4"/>
        <v>1.0757812499999999</v>
      </c>
    </row>
    <row r="16" spans="1:19" x14ac:dyDescent="0.3">
      <c r="A16" s="21"/>
      <c r="B16" s="36">
        <v>9</v>
      </c>
      <c r="C16" s="36" t="s">
        <v>31</v>
      </c>
      <c r="D16" s="65">
        <v>2</v>
      </c>
      <c r="E16" s="45">
        <v>13.5625</v>
      </c>
      <c r="F16" s="46">
        <v>1.5</v>
      </c>
      <c r="G16" s="46">
        <v>0.375</v>
      </c>
      <c r="H16" s="35"/>
      <c r="I16" s="40">
        <f t="shared" si="0"/>
        <v>14.5625</v>
      </c>
      <c r="J16" s="40">
        <f t="shared" si="1"/>
        <v>1.75</v>
      </c>
      <c r="K16" s="33" t="s">
        <v>42</v>
      </c>
      <c r="L16" s="28" t="s">
        <v>45</v>
      </c>
      <c r="M16" s="47"/>
      <c r="N16" s="63">
        <f t="shared" si="2"/>
        <v>0.35394965277777779</v>
      </c>
      <c r="O16" s="42" t="s">
        <v>44</v>
      </c>
      <c r="P16" s="43">
        <v>0.5</v>
      </c>
      <c r="Q16" s="60">
        <f t="shared" si="3"/>
        <v>0.53092447916666674</v>
      </c>
      <c r="R16" s="61">
        <v>3.4</v>
      </c>
      <c r="S16" s="62">
        <f t="shared" si="4"/>
        <v>1.8051432291666669</v>
      </c>
    </row>
    <row r="17" spans="1:19" x14ac:dyDescent="0.3">
      <c r="A17" s="21"/>
      <c r="B17" s="36">
        <v>10</v>
      </c>
      <c r="C17" s="36" t="s">
        <v>32</v>
      </c>
      <c r="D17" s="65">
        <v>2</v>
      </c>
      <c r="E17" s="45">
        <v>4</v>
      </c>
      <c r="F17" s="46">
        <v>1.5</v>
      </c>
      <c r="G17" s="46">
        <v>0.375</v>
      </c>
      <c r="H17" s="35"/>
      <c r="I17" s="40">
        <f t="shared" si="0"/>
        <v>5</v>
      </c>
      <c r="J17" s="40">
        <f t="shared" si="1"/>
        <v>1.75</v>
      </c>
      <c r="K17" s="33" t="s">
        <v>42</v>
      </c>
      <c r="L17" s="28" t="s">
        <v>45</v>
      </c>
      <c r="M17" s="47"/>
      <c r="N17" s="63">
        <f t="shared" si="2"/>
        <v>0.12152777777777778</v>
      </c>
      <c r="O17" s="42" t="s">
        <v>44</v>
      </c>
      <c r="P17" s="43">
        <v>0.5</v>
      </c>
      <c r="Q17" s="60">
        <f t="shared" si="3"/>
        <v>0.18229166666666666</v>
      </c>
      <c r="R17" s="61">
        <v>3.4</v>
      </c>
      <c r="S17" s="62">
        <f t="shared" si="4"/>
        <v>0.61979166666666663</v>
      </c>
    </row>
    <row r="18" spans="1:19" x14ac:dyDescent="0.3">
      <c r="A18" s="21"/>
      <c r="B18" s="36">
        <v>11</v>
      </c>
      <c r="C18" s="36" t="s">
        <v>35</v>
      </c>
      <c r="D18" s="65">
        <v>2</v>
      </c>
      <c r="E18" s="45">
        <v>3.625</v>
      </c>
      <c r="F18" s="46">
        <v>1.5</v>
      </c>
      <c r="G18" s="46">
        <v>0.375</v>
      </c>
      <c r="H18" s="35"/>
      <c r="I18" s="40">
        <f t="shared" si="0"/>
        <v>4.625</v>
      </c>
      <c r="J18" s="40">
        <f t="shared" si="1"/>
        <v>1.75</v>
      </c>
      <c r="K18" s="33" t="s">
        <v>42</v>
      </c>
      <c r="L18" s="28" t="s">
        <v>45</v>
      </c>
      <c r="M18" s="47"/>
      <c r="N18" s="63">
        <f t="shared" si="2"/>
        <v>0.11241319444444445</v>
      </c>
      <c r="O18" s="42" t="s">
        <v>44</v>
      </c>
      <c r="P18" s="43">
        <v>0.5</v>
      </c>
      <c r="Q18" s="60">
        <f t="shared" si="3"/>
        <v>0.16861979166666669</v>
      </c>
      <c r="R18" s="61">
        <v>3.4</v>
      </c>
      <c r="S18" s="62">
        <f t="shared" si="4"/>
        <v>0.57330729166666672</v>
      </c>
    </row>
    <row r="19" spans="1:19" x14ac:dyDescent="0.3">
      <c r="A19" s="21"/>
      <c r="B19" s="36">
        <v>12</v>
      </c>
      <c r="C19" s="36" t="s">
        <v>36</v>
      </c>
      <c r="D19" s="65">
        <v>1</v>
      </c>
      <c r="E19" s="45">
        <v>13.5625</v>
      </c>
      <c r="F19" s="46">
        <v>4</v>
      </c>
      <c r="G19" s="46">
        <v>0.25</v>
      </c>
      <c r="H19" s="35"/>
      <c r="I19" s="40">
        <f t="shared" si="0"/>
        <v>14.5625</v>
      </c>
      <c r="J19" s="40">
        <f t="shared" si="1"/>
        <v>4.25</v>
      </c>
      <c r="K19" s="33" t="s">
        <v>42</v>
      </c>
      <c r="L19" s="28" t="s">
        <v>45</v>
      </c>
      <c r="M19" s="47"/>
      <c r="N19" s="63">
        <f t="shared" si="2"/>
        <v>0.42979600694444442</v>
      </c>
      <c r="O19" s="42" t="s">
        <v>44</v>
      </c>
      <c r="P19" s="43">
        <v>0.5</v>
      </c>
      <c r="Q19" s="60">
        <f t="shared" si="3"/>
        <v>0.64469401041666663</v>
      </c>
      <c r="R19" s="61">
        <v>3.4</v>
      </c>
      <c r="S19" s="62">
        <f t="shared" si="4"/>
        <v>2.1919596354166666</v>
      </c>
    </row>
    <row r="20" spans="1:19" x14ac:dyDescent="0.3">
      <c r="A20" s="21"/>
      <c r="B20" s="36">
        <v>13</v>
      </c>
      <c r="C20" s="36" t="s">
        <v>37</v>
      </c>
      <c r="D20" s="65">
        <v>4</v>
      </c>
      <c r="E20" s="45">
        <v>2.375</v>
      </c>
      <c r="F20" s="46">
        <v>2.375</v>
      </c>
      <c r="G20" s="46">
        <v>0.25</v>
      </c>
      <c r="H20" s="35"/>
      <c r="I20" s="40">
        <f t="shared" si="0"/>
        <v>3.375</v>
      </c>
      <c r="J20" s="40">
        <f t="shared" si="1"/>
        <v>2.625</v>
      </c>
      <c r="K20" s="33" t="s">
        <v>42</v>
      </c>
      <c r="L20" s="28" t="s">
        <v>45</v>
      </c>
      <c r="M20" s="47"/>
      <c r="N20" s="63">
        <f t="shared" si="2"/>
        <v>0.24609375</v>
      </c>
      <c r="O20" s="42" t="s">
        <v>44</v>
      </c>
      <c r="P20" s="43">
        <v>0.5</v>
      </c>
      <c r="Q20" s="60">
        <f t="shared" si="3"/>
        <v>0.369140625</v>
      </c>
      <c r="R20" s="61">
        <v>3.4</v>
      </c>
      <c r="S20" s="62">
        <f t="shared" si="4"/>
        <v>1.255078125</v>
      </c>
    </row>
    <row r="21" spans="1:19" x14ac:dyDescent="0.3">
      <c r="A21" s="21"/>
      <c r="B21" s="36"/>
      <c r="C21" s="36"/>
      <c r="D21" s="44"/>
      <c r="E21" s="48"/>
      <c r="F21" s="49"/>
      <c r="G21" s="46"/>
      <c r="H21" s="35"/>
      <c r="I21" s="50"/>
      <c r="J21" s="40"/>
      <c r="K21" s="35"/>
      <c r="L21" s="29"/>
      <c r="M21" s="47"/>
      <c r="N21" s="50"/>
      <c r="O21" s="42"/>
      <c r="P21" s="42"/>
      <c r="Q21" s="51"/>
      <c r="R21" s="36"/>
      <c r="S21" s="52"/>
    </row>
    <row r="22" spans="1:19" x14ac:dyDescent="0.3">
      <c r="A22" s="21"/>
      <c r="B22" s="36"/>
      <c r="C22" s="36"/>
      <c r="D22" s="44"/>
      <c r="E22" s="48"/>
      <c r="F22" s="49"/>
      <c r="G22" s="49"/>
      <c r="H22" s="35"/>
      <c r="I22" s="50"/>
      <c r="J22" s="50"/>
      <c r="K22" s="35"/>
      <c r="L22" s="29"/>
      <c r="M22" s="47"/>
      <c r="N22" s="50"/>
      <c r="O22" s="42"/>
      <c r="P22" s="42"/>
      <c r="Q22" s="51"/>
      <c r="R22" s="36"/>
      <c r="S22" s="52"/>
    </row>
    <row r="23" spans="1:19" ht="15" thickBot="1" x14ac:dyDescent="0.35">
      <c r="A23" s="21"/>
      <c r="B23" s="53"/>
      <c r="C23" s="53"/>
      <c r="D23" s="54"/>
      <c r="E23" s="55"/>
      <c r="F23" s="56"/>
      <c r="G23" s="56"/>
      <c r="H23" s="57"/>
      <c r="I23" s="50"/>
      <c r="J23" s="50"/>
      <c r="K23" s="57"/>
      <c r="L23" s="30"/>
      <c r="M23" s="58"/>
      <c r="N23" s="50"/>
      <c r="O23" s="42"/>
      <c r="P23" s="42"/>
      <c r="Q23" s="51"/>
      <c r="R23" s="36"/>
      <c r="S23" s="52"/>
    </row>
    <row r="24" spans="1:19" ht="18.600000000000001" thickBot="1" x14ac:dyDescent="0.4">
      <c r="B24" s="31"/>
      <c r="C24" s="22"/>
      <c r="D24" s="22"/>
      <c r="E24" s="23"/>
      <c r="F24" s="23"/>
      <c r="G24" s="23"/>
      <c r="H24" s="23"/>
      <c r="I24" s="23"/>
      <c r="J24" s="23"/>
      <c r="K24" s="23"/>
      <c r="L24" s="23"/>
      <c r="M24" s="24"/>
      <c r="N24" s="25" t="str">
        <f>IF($F3="","",SUM(N8:N23))</f>
        <v/>
      </c>
      <c r="O24" s="25"/>
      <c r="P24" s="25"/>
      <c r="Q24" s="24" t="s">
        <v>40</v>
      </c>
      <c r="R24" s="24"/>
      <c r="S24" s="59">
        <f>SUM(S8:S23)</f>
        <v>25.939102864583333</v>
      </c>
    </row>
    <row r="25" spans="1:19" ht="18.600000000000001" thickBot="1" x14ac:dyDescent="0.4">
      <c r="B25" s="31"/>
      <c r="C25" s="22"/>
      <c r="D25" s="22"/>
      <c r="E25" s="23"/>
      <c r="F25" s="23"/>
      <c r="G25" s="23"/>
      <c r="H25" s="23"/>
      <c r="I25" s="23"/>
      <c r="J25" s="23"/>
      <c r="K25" s="23"/>
      <c r="L25" s="23"/>
      <c r="M25" s="24"/>
      <c r="N25" s="25" t="str">
        <f>IF($F3="","",N24*$F3)</f>
        <v/>
      </c>
      <c r="O25" s="25"/>
      <c r="P25" s="25"/>
      <c r="Q25" s="24" t="s">
        <v>41</v>
      </c>
      <c r="R25" s="24"/>
      <c r="S25" s="59">
        <f>S24*J3</f>
        <v>129.69551432291667</v>
      </c>
    </row>
  </sheetData>
  <mergeCells count="8">
    <mergeCell ref="E3:G3"/>
    <mergeCell ref="D5:D7"/>
    <mergeCell ref="L5:L7"/>
    <mergeCell ref="M5:M7"/>
    <mergeCell ref="B5:B7"/>
    <mergeCell ref="E5:H6"/>
    <mergeCell ref="I5:K6"/>
    <mergeCell ref="C5:C7"/>
  </mergeCells>
  <conditionalFormatting sqref="M24:M25 P1:S3 A1:D1 A4:M4 A2:K2 A3:B3 H3 A5:K7 A8:L25 N4:S25">
    <cfRule type="expression" dxfId="14" priority="12" stopIfTrue="1">
      <formula>CELL("protect",A1)</formula>
    </cfRule>
  </conditionalFormatting>
  <conditionalFormatting sqref="E8:K23">
    <cfRule type="expression" dxfId="13" priority="13">
      <formula>$U$1=1</formula>
    </cfRule>
  </conditionalFormatting>
  <conditionalFormatting sqref="E1:L1">
    <cfRule type="expression" dxfId="12" priority="16" stopIfTrue="1">
      <formula>CELL("protect",E1)</formula>
    </cfRule>
  </conditionalFormatting>
  <conditionalFormatting sqref="M5">
    <cfRule type="expression" dxfId="11" priority="15" stopIfTrue="1">
      <formula>CELL("protect",M5)</formula>
    </cfRule>
  </conditionalFormatting>
  <conditionalFormatting sqref="O2:O3">
    <cfRule type="expression" dxfId="10" priority="10" stopIfTrue="1">
      <formula>CELL("protect",O2)</formula>
    </cfRule>
  </conditionalFormatting>
  <conditionalFormatting sqref="O1">
    <cfRule type="expression" dxfId="9" priority="11" stopIfTrue="1">
      <formula>CELL("protect",O1)</formula>
    </cfRule>
  </conditionalFormatting>
  <conditionalFormatting sqref="L5">
    <cfRule type="expression" dxfId="8" priority="9" stopIfTrue="1">
      <formula>CELL("protect",L5)</formula>
    </cfRule>
  </conditionalFormatting>
  <conditionalFormatting sqref="N2:N3">
    <cfRule type="expression" dxfId="7" priority="8" stopIfTrue="1">
      <formula>CELL("protect",N2)</formula>
    </cfRule>
  </conditionalFormatting>
  <conditionalFormatting sqref="M2:M3">
    <cfRule type="expression" dxfId="6" priority="6" stopIfTrue="1">
      <formula>CELL("protect",M2)</formula>
    </cfRule>
  </conditionalFormatting>
  <conditionalFormatting sqref="M1">
    <cfRule type="expression" dxfId="5" priority="7" stopIfTrue="1">
      <formula>CELL("protect",M1)</formula>
    </cfRule>
  </conditionalFormatting>
  <conditionalFormatting sqref="N1">
    <cfRule type="expression" dxfId="4" priority="5" stopIfTrue="1">
      <formula>CELL("protect",N1)</formula>
    </cfRule>
  </conditionalFormatting>
  <conditionalFormatting sqref="C3:E3">
    <cfRule type="expression" dxfId="3" priority="4" stopIfTrue="1">
      <formula>CELL("protect",C3)</formula>
    </cfRule>
  </conditionalFormatting>
  <conditionalFormatting sqref="K3:L3">
    <cfRule type="expression" dxfId="2" priority="3" stopIfTrue="1">
      <formula>CELL("protect",K3)</formula>
    </cfRule>
  </conditionalFormatting>
  <conditionalFormatting sqref="I3:J3">
    <cfRule type="expression" dxfId="1" priority="2" stopIfTrue="1">
      <formula>CELL("protect",I3)</formula>
    </cfRule>
  </conditionalFormatting>
  <conditionalFormatting sqref="L2">
    <cfRule type="expression" dxfId="0" priority="1" stopIfTrue="1">
      <formula>CELL("protect",L2)</formula>
    </cfRule>
  </conditionalFormatting>
  <dataValidations count="2">
    <dataValidation type="list" errorStyle="information" allowBlank="1" showInputMessage="1" showErrorMessage="1" errorTitle="Non Standard Thickness" error="The value that you have entered indicates that you are NOT using solid lumber. Please select  'Sq.Ft.' as the Unit of Measure for this item." promptTitle="Material Thickness" prompt="Select the thickness of your solid lumber or type the thickness of your sheet  here." sqref="K8:K23" xr:uid="{00000000-0002-0000-0000-000000000000}">
      <formula1>"'4/4,'5/4,'6/4,'8/4,'9/4,'10/4,'12/4,'16/4"</formula1>
    </dataValidation>
    <dataValidation type="list" allowBlank="1" showInputMessage="1" showErrorMessage="1" promptTitle="Unit of Measure" prompt="Select the Unit of Measure here. For solid wood use Bd.Ft. and for sheet goods use Sq.Ft." sqref="O8:O23" xr:uid="{00000000-0002-0000-0000-000001000000}">
      <formula1>"Bd.Ft.,Sq.Ft."</formula1>
    </dataValidation>
  </dataValidations>
  <pageMargins left="0.7" right="0.7" top="0.75" bottom="0.75" header="0.3" footer="0.3"/>
  <pageSetup scale="63" orientation="landscape" horizont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8CF051DBFEC7438D930F02B6EB7E5F" ma:contentTypeVersion="12" ma:contentTypeDescription="Create a new document." ma:contentTypeScope="" ma:versionID="8c71fafa9af69ea387b115580b0e6c94">
  <xsd:schema xmlns:xsd="http://www.w3.org/2001/XMLSchema" xmlns:xs="http://www.w3.org/2001/XMLSchema" xmlns:p="http://schemas.microsoft.com/office/2006/metadata/properties" xmlns:ns2="2fe2d530-9e09-4c4f-8606-4dd83cd2f29a" xmlns:ns3="339cbbd7-b9fb-47bb-84ca-31c7daaf7272" targetNamespace="http://schemas.microsoft.com/office/2006/metadata/properties" ma:root="true" ma:fieldsID="c94f792ee0d0bcc7a11d3274dd92958d" ns2:_="" ns3:_="">
    <xsd:import namespace="2fe2d530-9e09-4c4f-8606-4dd83cd2f29a"/>
    <xsd:import namespace="339cbbd7-b9fb-47bb-84ca-31c7daaf727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e2d530-9e09-4c4f-8606-4dd83cd2f2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9cbbd7-b9fb-47bb-84ca-31c7daaf7272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1CF2A6E-43CE-4E64-838D-C91B2CBFB0B9}"/>
</file>

<file path=customXml/itemProps2.xml><?xml version="1.0" encoding="utf-8"?>
<ds:datastoreItem xmlns:ds="http://schemas.openxmlformats.org/officeDocument/2006/customXml" ds:itemID="{943618AE-8709-4A2E-8847-AE5A893CF33F}"/>
</file>

<file path=customXml/itemProps3.xml><?xml version="1.0" encoding="utf-8"?>
<ds:datastoreItem xmlns:ds="http://schemas.openxmlformats.org/officeDocument/2006/customXml" ds:itemID="{642DB0D2-E1FA-4F25-9F47-0B3F9473BD4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trevorh</dc:creator>
  <cp:lastModifiedBy>Trevor Hibbs</cp:lastModifiedBy>
  <cp:lastPrinted>2018-12-05T01:45:55Z</cp:lastPrinted>
  <dcterms:created xsi:type="dcterms:W3CDTF">2018-08-31T15:38:26Z</dcterms:created>
  <dcterms:modified xsi:type="dcterms:W3CDTF">2020-12-06T19:15:26Z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0x010100798CF051DBFEC7438D930F02B6EB7E5F</vt:lpwstr>
  </property>
</Properties>
</file>