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" sheetId="1" r:id="rId3"/>
    <sheet state="visible" name="Php" sheetId="2" r:id="rId4"/>
  </sheets>
  <definedNames/>
  <calcPr/>
</workbook>
</file>

<file path=xl/sharedStrings.xml><?xml version="1.0" encoding="utf-8"?>
<sst xmlns="http://schemas.openxmlformats.org/spreadsheetml/2006/main" count="7693" uniqueCount="2410">
  <si>
    <t>Parent Title</t>
  </si>
  <si>
    <t>Link</t>
  </si>
  <si>
    <t>Researcher 1</t>
  </si>
  <si>
    <t>Researcher 2</t>
  </si>
  <si>
    <t xml:space="preserve">Justification </t>
  </si>
  <si>
    <t>How can I insert an element in array at a given position?</t>
  </si>
  <si>
    <t>Removing an element from an Array (Java)</t>
  </si>
  <si>
    <t>How can I dynamically add items to a Java array?</t>
  </si>
  <si>
    <t>How to insert an object in an ArrayList at a specific position</t>
  </si>
  <si>
    <t xml:space="preserve">Method add solves the problem. Lacking an example though. </t>
  </si>
  <si>
    <t xml:space="preserve">Complete right and with example. </t>
  </si>
  <si>
    <t>Add object to ArrayList at specified index</t>
  </si>
  <si>
    <t>Answers seems good to me. Not the best, but also solves the problem.</t>
  </si>
  <si>
    <t>Idem.</t>
  </si>
  <si>
    <t>Complete example with explanation.</t>
  </si>
  <si>
    <t>Not the best, but works.</t>
  </si>
  <si>
    <t xml:space="preserve">Decreased... </t>
  </si>
  <si>
    <t>How to add element at specific index/position in LinkedHashMap?</t>
  </si>
  <si>
    <t>Solution is for map. Decreased.</t>
  </si>
  <si>
    <t>Java - Add Element to an Array</t>
  </si>
  <si>
    <t>Partial solution...</t>
  </si>
  <si>
    <t>How to find index position of an element in a list when contains returns true</t>
  </si>
  <si>
    <t>Add element into array java</t>
  </si>
  <si>
    <t>Adding elements into ArrayList at position larger than the current size</t>
  </si>
  <si>
    <t xml:space="preserve">Solution seems good to me. </t>
  </si>
  <si>
    <t>Sorting an Array in Java</t>
  </si>
  <si>
    <t>How to add an element to Array and shift indexes?</t>
  </si>
  <si>
    <t>Solution is not intuitive and lack real world example of a an element being inserted, but not a whole array.</t>
  </si>
  <si>
    <t>Inserting an element into a sorted list</t>
  </si>
  <si>
    <t>add an element to int [] array in java</t>
  </si>
  <si>
    <t>Directly accessible data structure Java</t>
  </si>
  <si>
    <t>Java - Adding element at specific index and pushing other elements down</t>
  </si>
  <si>
    <t xml:space="preserve">Keeping. Pushes elements to where ? Not intuitive. </t>
  </si>
  <si>
    <t>How to find index of STRING array in Java from a given value?</t>
  </si>
  <si>
    <t>How do I compress or zip a directory recursively?</t>
  </si>
  <si>
    <t>directories in a zip file when using java.util.zip.ZipOutputStream</t>
  </si>
  <si>
    <t>How to unzip files recursively in Java?</t>
  </si>
  <si>
    <t>java.util.zip - Recreating directory structure</t>
  </si>
  <si>
    <t>Recursively ZIP a directory containing any number of files and subdirectories in Java?</t>
  </si>
  <si>
    <t>Zipping a folder which contains subfolders</t>
  </si>
  <si>
    <t>What is a good Java library to zip/unzip files?</t>
  </si>
  <si>
    <t>Good example with main method and complete class code.</t>
  </si>
  <si>
    <t>Java ZIP - how to unzip folder?</t>
  </si>
  <si>
    <t>How to zip/upzip a folder and all of its files and subdirectories using Java?</t>
  </si>
  <si>
    <t>compress directory to tar.gz with commons compress</t>
  </si>
  <si>
    <t>Not recursively, but good solution with few lines.</t>
  </si>
  <si>
    <t xml:space="preserve">Many lines but fulfill the requirement. </t>
  </si>
  <si>
    <t>how to zip a folder itself using java</t>
  </si>
  <si>
    <t>Idem. Only one line.</t>
  </si>
  <si>
    <t>Compress directory into a zipfile with Commons IO</t>
  </si>
  <si>
    <t>Zipping a huge folder by using a ZipFileSystem results in OutOfMemoryError</t>
  </si>
  <si>
    <t>How to zip a folder recursively with Clojure</t>
  </si>
  <si>
    <t>Java utility library for Nested ZIP file handling</t>
  </si>
  <si>
    <t>Java: Unzip Folder with subfolders</t>
  </si>
  <si>
    <t>How do I decompress a GZip file in Java?</t>
  </si>
  <si>
    <t>How do I extract a tar file in Java?</t>
  </si>
  <si>
    <t>Decompress a Gzip archive in Java</t>
  </si>
  <si>
    <t>decompress .gz file in batch</t>
  </si>
  <si>
    <t>GZIPInputStream reading line by line</t>
  </si>
  <si>
    <t>Increasing...</t>
  </si>
  <si>
    <t>How to read or parse MHTML (.mht) files in java</t>
  </si>
  <si>
    <t>Decompress GZip string in Java</t>
  </si>
  <si>
    <t>GZIPInputStream to String</t>
  </si>
  <si>
    <t>Working with Zip and GZip files in Java</t>
  </si>
  <si>
    <t>How to Compress/Decompress tar.gz files in java</t>
  </si>
  <si>
    <t>Java: CRC error when using setDictionary for GZIPOutputStreams Deflater</t>
  </si>
  <si>
    <t>gzip archive with multiple files inside</t>
  </si>
  <si>
    <t>Uncompress a GZIP string in Java</t>
  </si>
  <si>
    <t>Return is a byte array. Ok... not the best but works.</t>
  </si>
  <si>
    <t>Extract a .tar.gz file in java (JSP)</t>
  </si>
  <si>
    <t>compression and decompression of string data in java</t>
  </si>
  <si>
    <t xml:space="preserve">Only for Strings... </t>
  </si>
  <si>
    <t>Compress a string to gzip in Java</t>
  </si>
  <si>
    <t>Java Decompress a string compressed with zlib deflate</t>
  </si>
  <si>
    <t>GZIPInputStream closes prematurely when decompressing HTTPInputStream</t>
  </si>
  <si>
    <t>Java decompress GZIP stream sequentially</t>
  </si>
  <si>
    <t>How to decompress a Flux&lt;DataBuffer&gt; (and how to write one)?</t>
  </si>
  <si>
    <t>How do I compress a file in GZip format?</t>
  </si>
  <si>
    <t>How do I get the InputStream of decompressed data from an InputStream of GZIPed data?</t>
  </si>
  <si>
    <t>How to check if InputStream is Gzipped?</t>
  </si>
  <si>
    <t>This code is for decompressing...</t>
  </si>
  <si>
    <t>Agree..</t>
  </si>
  <si>
    <t>Alternatives for generating a video feed from screenshots</t>
  </si>
  <si>
    <t>Compress an InputStream with gzip</t>
  </si>
  <si>
    <t>Keeping... bad solution... difficult to understand...</t>
  </si>
  <si>
    <t>why ZipFile(file, ZipFile.OPEN_READ) does not work for GZip</t>
  </si>
  <si>
    <t>Java: Error creating a GZIPInputStream: Not in GZIP format</t>
  </si>
  <si>
    <t>How to create a Gzip archive in java, from strings?</t>
  </si>
  <si>
    <t>Good code, explained and clean.</t>
  </si>
  <si>
    <t>League of Legends Read Chunks/Keyframes through its RESTful API</t>
  </si>
  <si>
    <t>Java java.io.IOException: Not in GZIP format</t>
  </si>
  <si>
    <t>Is it possible to check whether a file (.gz) has been compressed more than once?</t>
  </si>
  <si>
    <t>How do I use PriorityBlockingQueue class?</t>
  </si>
  <si>
    <t>How to use classes from .jar files?</t>
  </si>
  <si>
    <t>Where is the Queue class in the Java Collections?</t>
  </si>
  <si>
    <t>How do I implement task prioritization using an ExecutorService in Java 5?</t>
  </si>
  <si>
    <t xml:space="preserve">Seems good to me. The questions is how-to-do... </t>
  </si>
  <si>
    <t>how to convert .java file to a .class file</t>
  </si>
  <si>
    <t>How to implement PriorityBlockingQueue with ThreadPoolExecutor and custom tasks</t>
  </si>
  <si>
    <t>How do I instantiate a Queue object in java?</t>
  </si>
  <si>
    <t>how to use a .class file with .java files</t>
  </si>
  <si>
    <t>How should I implement subtypes of a Message class in Java?</t>
  </si>
  <si>
    <t>FIFO class in Java</t>
  </si>
  <si>
    <t>how to use math.pi in java</t>
  </si>
  <si>
    <t>How to call a method from a separate class java</t>
  </si>
  <si>
    <t>How do I use classes from an imported library in netbeans (java)</t>
  </si>
  <si>
    <t>How to implement round-robin order for PriorityBlockingQueue?</t>
  </si>
  <si>
    <t>How do I use CompletableFuture.supplyAsync together with PriorityBlockingQueue?</t>
  </si>
  <si>
    <t>Idem...</t>
  </si>
  <si>
    <t>ClassCastException when using PriorityBlockingQueue</t>
  </si>
  <si>
    <t>How do I parse a text string into date and time?</t>
  </si>
  <si>
    <t>Dates with no time or timezone component in Java/MySQL</t>
  </si>
  <si>
    <t>Text File Parsing in Java</t>
  </si>
  <si>
    <t>Whats the best way to parse an XML dateTime in Java?</t>
  </si>
  <si>
    <t>Decreased... not straightforward...</t>
  </si>
  <si>
    <t>How to parse this string in Java?</t>
  </si>
  <si>
    <t>How to parse a date?</t>
  </si>
  <si>
    <t>Converting ISO 8601-compliant String to java.util.Date</t>
  </si>
  <si>
    <t>One line of code. In a nutshell.</t>
  </si>
  <si>
    <t xml:space="preserve">Agree... </t>
  </si>
  <si>
    <t>Illegal pattern character T when parsing a date string to java.util.Date</t>
  </si>
  <si>
    <t>Long explanation, too many snippets ... not practical, but solves.</t>
  </si>
  <si>
    <t>Java string to date conversion</t>
  </si>
  <si>
    <t>How to parse date string to Date?</t>
  </si>
  <si>
    <t>Convert String to Calendar Object in Java</t>
  </si>
  <si>
    <t>Convert java.util.Date to String</t>
  </si>
  <si>
    <t>Keeping. Solves the problem in two lines.</t>
  </si>
  <si>
    <t>Idem. Receives a date string and formats it..</t>
  </si>
  <si>
    <t>Keeping... one line solution, short and good.</t>
  </si>
  <si>
    <t>Distinguishing and Parsing Dates in Java</t>
  </si>
  <si>
    <t>Converting a date string to a DateTime object using Joda Time library</t>
  </si>
  <si>
    <t>How can I parse UTC date/time (String) into something more readable?</t>
  </si>
  <si>
    <t xml:space="preserve">Keeping... </t>
  </si>
  <si>
    <t>How can I convert a Timestamp into either Date or DateTime object?</t>
  </si>
  <si>
    <t>Parse time of format hh:mm:ss</t>
  </si>
  <si>
    <t>how to convert String into Date time format in JAVA?</t>
  </si>
  <si>
    <t>Split date/time strings</t>
  </si>
  <si>
    <t>Keeping. Exactly what the issue is about. Receives a date string and converts...</t>
  </si>
  <si>
    <t>Java String to DateTime</t>
  </si>
  <si>
    <t>Java: Convert String to TimeStamp</t>
  </si>
  <si>
    <t>Keeping. Good solution. Input is a date string. Date could be returned.</t>
  </si>
  <si>
    <t>How to parse/format dates with LocalDateTime? (Java 8)</t>
  </si>
  <si>
    <t>Good solution.</t>
  </si>
  <si>
    <t>Too long solution... decreasing...but still solves..</t>
  </si>
  <si>
    <t>Short solution, fulfill the requirement.</t>
  </si>
  <si>
    <t>Java Unparsable date</t>
  </si>
  <si>
    <t>DateTimeFormater with optional section</t>
  </si>
  <si>
    <t>Getting a date and time input in Eastern Time and converting to UTC timestamp in Java</t>
  </si>
  <si>
    <t>Too long solution... .but still solves..</t>
  </si>
  <si>
    <t>Is there a way to determine if a DateTimeFormatter is date only or time only after construction?</t>
  </si>
  <si>
    <t xml:space="preserve">Keeping.. </t>
  </si>
  <si>
    <t>Java8 parse date or date time format for a given string</t>
  </si>
  <si>
    <t>Why does `GMT+8` fail to parse with pattern `O` despite being copied straight out of doc?</t>
  </si>
  <si>
    <t>OffsetDateTime parsing</t>
  </si>
  <si>
    <t>Passing a parameter into Duckling Clojure function from within Java application</t>
  </si>
  <si>
    <t>convert String yyyy-MM-dd to LocalDateTime</t>
  </si>
  <si>
    <t>Perfect solution to me.</t>
  </si>
  <si>
    <t>How do I connect to a MongoDB Database?</t>
  </si>
  <si>
    <t>JMX Registration Error with MongoDB</t>
  </si>
  <si>
    <t>How connect Mongo DB with Android application</t>
  </si>
  <si>
    <t>Spring-data-mongodb connect to multiple databases in one Mongo instance</t>
  </si>
  <si>
    <t>Connect to external mongo database (java)</t>
  </si>
  <si>
    <t>Connect to remote mongodb server with java</t>
  </si>
  <si>
    <t>MongoDB: check connection to DB</t>
  </si>
  <si>
    <t>Authentication during connection to MongoDB server instance using Java</t>
  </si>
  <si>
    <t>Create Collection in MongoDB Using Java</t>
  </si>
  <si>
    <t>How can I connect to MongoDB server using JAVA from OpenShift?</t>
  </si>
  <si>
    <t>How to connect to a MongoDB database, in Android?</t>
  </si>
  <si>
    <t xml:space="preserve">Decreasing.. </t>
  </si>
  <si>
    <t>Cant connect to local monogoDB from java</t>
  </si>
  <si>
    <t>In Spring-Boot, How can we connect to two databases (Mysql database and MongoDB) in the same project?</t>
  </si>
  <si>
    <t>How to connect to MongoDB 3.2 in Java with username and password?</t>
  </si>
  <si>
    <t>When does java MongoClient establish a connection to the DB?</t>
  </si>
  <si>
    <t>java.lang.NoSuchMethodError Error while connecting mongoDb through Spring</t>
  </si>
  <si>
    <t>How to connect Two Database MySQL and MongoDB in the same project? Is it possible?</t>
  </si>
  <si>
    <t>How do I send an HTML email?</t>
  </si>
  <si>
    <t>How can I send an email by Java application using GMail, Yahoo, or Hotmail?</t>
  </si>
  <si>
    <t>Good code, explained and clean. Explanation about html email in a comment inside the code. Little difference.</t>
  </si>
  <si>
    <t>Decreased... nothing about HTML email..</t>
  </si>
  <si>
    <t>How to send html email to outlook from Java</t>
  </si>
  <si>
    <t>How do I send an e-mail in Java?</t>
  </si>
  <si>
    <t>Keeping. HTML email as example.</t>
  </si>
  <si>
    <t>Send email using java</t>
  </si>
  <si>
    <t>how to send HTML email</t>
  </si>
  <si>
    <t>How do I send HTML email in Spring MVC?</t>
  </si>
  <si>
    <t>How Can I put a HTML link Inside an email body?</t>
  </si>
  <si>
    <t>How do I send mail with both plain text as well as HTML text so that each mail reader can choose the format appropriate for it?</t>
  </si>
  <si>
    <t>Sending Email Content in HTML</t>
  </si>
  <si>
    <t>Sending HTML email through amazon ses</t>
  </si>
  <si>
    <t>send html page as email in java</t>
  </si>
  <si>
    <t>Unable to send HTML emails using javamail to Gmail</t>
  </si>
  <si>
    <t>how to send a html email with attached file using JavaMail</t>
  </si>
  <si>
    <t>Send HTML email with plain text fallback via Gmail API</t>
  </si>
  <si>
    <t>How do I read last n characters from a file?</t>
  </si>
  <si>
    <t>How do I create a Java string from the contents of a file?</t>
  </si>
  <si>
    <t>Quickly read the last line of a text file?</t>
  </si>
  <si>
    <t>How do I read input character-by-character in Java?</t>
  </si>
  <si>
    <t>How do I get the first n characters of a string without checking the size or going out of bounds?</t>
  </si>
  <si>
    <t>Java: How to read a text file</t>
  </si>
  <si>
    <t>Reading a single char in Java</t>
  </si>
  <si>
    <t>Read last byte from file and truncate to size</t>
  </si>
  <si>
    <t>Java : Read last n lines of a HUGE file</t>
  </si>
  <si>
    <t>Reading a plain text file in Java</t>
  </si>
  <si>
    <t>Check line for unprintable characters while reading text file</t>
  </si>
  <si>
    <t>How to read file from end to start (in reverse order) in Java?</t>
  </si>
  <si>
    <t xml:space="preserve">Decreasing... </t>
  </si>
  <si>
    <t>How to read last 5 lines of a .txt file into java</t>
  </si>
  <si>
    <t>How to read an input file char by char using a Scanner?</t>
  </si>
  <si>
    <t>Counting number of lines, words, and characters in a text file</t>
  </si>
  <si>
    <t>Get the last three chars from any string - Java</t>
  </si>
  <si>
    <t>Read last n bytes of file using Java</t>
  </si>
  <si>
    <t>Java: How read a File line by line by ignoring \n</t>
  </si>
  <si>
    <t>First character of the reading from the text file : ï»¿</t>
  </si>
  <si>
    <t>how to read last line in a text file using java</t>
  </si>
  <si>
    <t>How to read Delphi record structure in Java</t>
  </si>
  <si>
    <t>How do I read the last n bytes of a file in Java</t>
  </si>
  <si>
    <t>Read last character of a text file</t>
  </si>
  <si>
    <t>Finding the last active thread to print something</t>
  </si>
  <si>
    <t>Creating MySql database programatically in Java</t>
  </si>
  <si>
    <t>Create MySQL database from Java</t>
  </si>
  <si>
    <t>Importing a (mysql) database dump programmatically through Java</t>
  </si>
  <si>
    <t>How to programmatically create a Java ResultSet from custom data with no database</t>
  </si>
  <si>
    <t>Simple Backup and Restore for mysql Database from Java</t>
  </si>
  <si>
    <t>How to start a Mysql server in Java programatically?</t>
  </si>
  <si>
    <t>creating a database in mysql from java</t>
  </si>
  <si>
    <t>Java creating tables in MySQL Database</t>
  </si>
  <si>
    <t>How to create a database with flyway?</t>
  </si>
  <si>
    <t>Creating a table programmatically using MyBatis and MySql</t>
  </si>
  <si>
    <t>Generating MD5 digest from File or InputStream object</t>
  </si>
  <si>
    <t>Getting a Files MD5 Checksum in Java</t>
  </si>
  <si>
    <t xml:space="preserve">Incomplete Code. No file or inputStream object mentioned. </t>
  </si>
  <si>
    <t>One line of code, straightforward.</t>
  </si>
  <si>
    <t>How can I generate an MD5 hash?</t>
  </si>
  <si>
    <t>How to generate a checksum for an java object</t>
  </si>
  <si>
    <t>How can you generate the same MD5 Hashcode in C# and Java?</t>
  </si>
  <si>
    <t xml:space="preserve">Agree... Code for C# should not be here. </t>
  </si>
  <si>
    <t>Hash String via SHA-256 in Java</t>
  </si>
  <si>
    <t>How to generate Hash of any file in java?</t>
  </si>
  <si>
    <t>Get MD5 String from Message Digest</t>
  </si>
  <si>
    <t>The MD5 from a local file and the MD5 (eTag) from S3 is not the same</t>
  </si>
  <si>
    <t>AmazonS3 putObject with InputStream length example</t>
  </si>
  <si>
    <t>Very slow to generate MD5 for large file using Java</t>
  </si>
  <si>
    <t xml:space="preserve">Not perfect but good. </t>
  </si>
  <si>
    <t>Is it possible to create a File object from InputStream</t>
  </si>
  <si>
    <t>md5 check on inputstream without saving as file</t>
  </si>
  <si>
    <t>Converting from FSDataInputStream to FileInputStream</t>
  </si>
  <si>
    <t>Calculate multiple checksums from the same InputStream using DigestInputStream</t>
  </si>
  <si>
    <t>What is the best way to calculate a checksum for a Java class?</t>
  </si>
  <si>
    <t>computing checksum for an input stream</t>
  </si>
  <si>
    <t xml:space="preserve">Agree... incomplete code... </t>
  </si>
  <si>
    <t>MD5 checksum from input stream</t>
  </si>
  <si>
    <t>Apache DigestUtils seem to calculate MD5 partially wrong</t>
  </si>
  <si>
    <t>How to calculate SHA-256 checksum of S3 file content</t>
  </si>
  <si>
    <t>How do I calculate the MD5 digest of a string?</t>
  </si>
  <si>
    <t xml:space="preserve">For a string, not for a file ! </t>
  </si>
  <si>
    <t>In Java, how do I convert a byte array to a string of hex digits while keeping leading zeros?</t>
  </si>
  <si>
    <t>Agree... confuse, two blocks, not intuitive...</t>
  </si>
  <si>
    <t xml:space="preserve">sounds good to me... </t>
  </si>
  <si>
    <t>keeping... good solution to me..</t>
  </si>
  <si>
    <t>Keeping. Good solution. Short and straightforward.</t>
  </si>
  <si>
    <t>idem.</t>
  </si>
  <si>
    <t>Java ME MD5 string using bouncy castle - cannot hash multiple times</t>
  </si>
  <si>
    <t xml:space="preserve">Increasing likert... but not so good... </t>
  </si>
  <si>
    <t>construct a unique number for a string in java</t>
  </si>
  <si>
    <t>MD5 format in Java</t>
  </si>
  <si>
    <t>Convert MD5 array to String java</t>
  </si>
  <si>
    <t>Works to me... agree...</t>
  </si>
  <si>
    <t>How to hash a string in Android?</t>
  </si>
  <si>
    <t>Agree... increasing..</t>
  </si>
  <si>
    <t>Java calculate hex representation of a SHA-1 digest of a String</t>
  </si>
  <si>
    <t>compute md5 hash of multi part data (multiple strings)</t>
  </si>
  <si>
    <t>well explained, clean code..</t>
  </si>
  <si>
    <t>Computing the MD5 hash of a string in scala</t>
  </si>
  <si>
    <t>Java calculate MD5 hash</t>
  </si>
  <si>
    <t>Perfect solution to me. Also according to the doc in kodejava.</t>
  </si>
  <si>
    <t>How do I compile a Hive UDF</t>
  </si>
  <si>
    <t>MD5 Generates 31 character hash in Java</t>
  </si>
  <si>
    <t>Incomplete code but seems to work..</t>
  </si>
  <si>
    <t>How to calculate hash value of a file in Java?</t>
  </si>
  <si>
    <t>Java convert string to md5 and vise versa</t>
  </si>
  <si>
    <t>How do I clone an array variable?</t>
  </si>
  <si>
    <t>copy a 2d array in java</t>
  </si>
  <si>
    <t>good to me..</t>
  </si>
  <si>
    <t>Variable length (Dynamic) Arrays in Java</t>
  </si>
  <si>
    <t>How to copy an object by value, not by reference</t>
  </si>
  <si>
    <t>How do I clone a java byte array?</t>
  </si>
  <si>
    <t xml:space="preserve">agree.. incomplete, and wrong returning type </t>
  </si>
  <si>
    <t>idem...</t>
  </si>
  <si>
    <t>Returning const reference of an arraylist</t>
  </si>
  <si>
    <t>clone(): ArrayList.clone() I thought does a shallow copy</t>
  </si>
  <si>
    <t>How do I copy a 2 Dimensional array in Java?</t>
  </si>
  <si>
    <t>good and simple</t>
  </si>
  <si>
    <t>Java obj cloning problem</t>
  </si>
  <si>
    <t>Make copy of array</t>
  </si>
  <si>
    <t>great solution ...</t>
  </si>
  <si>
    <t>good with simple explantion</t>
  </si>
  <si>
    <t>Does calling clone() on an array also clone its contents?</t>
  </si>
  <si>
    <t>problem with assigning an array to other array in java</t>
  </si>
  <si>
    <t>How do you set one arrays values to another arrays values in Java?</t>
  </si>
  <si>
    <t>How do I copy the contents of one ArrayList into another?</t>
  </si>
  <si>
    <t>How to clone a multidimensional array in java?</t>
  </si>
  <si>
    <t>long but good.</t>
  </si>
  <si>
    <t>simple and good</t>
  </si>
  <si>
    <t>How can I copy an array by value in Java?</t>
  </si>
  <si>
    <t>Duplicating objects in Java</t>
  </si>
  <si>
    <t>.clone() or Arrays.copyOf()?</t>
  </si>
  <si>
    <t>Are arrays passed by value or passed by reference in Java?</t>
  </si>
  <si>
    <t>Clone method for Java arrays</t>
  </si>
  <si>
    <t>Whats the best way to implement `next` and `previous` on an enum type?</t>
  </si>
  <si>
    <t>Does Arrays.copyOf produce a shallow or a deep copy?</t>
  </si>
  <si>
    <t>clone vs copying Array in Java?</t>
  </si>
  <si>
    <t>Good highlighting differences..</t>
  </si>
  <si>
    <t>Copying Arrays The Right Way</t>
  </si>
  <si>
    <t xml:space="preserve">good.. </t>
  </si>
  <si>
    <t>Initialize superclass variables (needed in constructor) in a subclass</t>
  </si>
  <si>
    <t>length field in Object Class</t>
  </si>
  <si>
    <t>How to avoid servlet converting a multidimensional array of string into one-dimensional array of strings?</t>
  </si>
  <si>
    <t>How to implement the hashCode and equals method using Apache Commons?</t>
  </si>
  <si>
    <t>What issues should be considered when overriding equals and hashCode in Java?</t>
  </si>
  <si>
    <t xml:space="preserve">keeping... </t>
  </si>
  <si>
    <t>not apache, but guava which is also good.</t>
  </si>
  <si>
    <t>looks good to me..</t>
  </si>
  <si>
    <t>Is it possible to make eclipse generate hashCode and equals with HashCodeBuilder and EqualsBuilder</t>
  </si>
  <si>
    <t>Using two (or more) objects as a HashMap key</t>
  </si>
  <si>
    <t>Is there a Java reflection utility to do a deep comparison of two objects?</t>
  </si>
  <si>
    <t>agree..</t>
  </si>
  <si>
    <t>An efficient equals(Object o) implementation</t>
  </si>
  <si>
    <t>How to use an Interface as Map’s Key</t>
  </si>
  <si>
    <t>What is the correct way of overriding hashCode () and equals () methods of persistent entity?</t>
  </si>
  <si>
    <t>Why use a prime number in hashCode?</t>
  </si>
  <si>
    <t>Apache Commons equals/hashCode builder</t>
  </si>
  <si>
    <t xml:space="preserve">using apache commons ! </t>
  </si>
  <si>
    <t>How to customize hashCode() and equals() generated by Eclipse?</t>
  </si>
  <si>
    <t>How do I use StringUtils in Java?</t>
  </si>
  <si>
    <t>HashCodeBuilder and EqualsBuilder usage style</t>
  </si>
  <si>
    <t>Is the hashCode function generated by Eclipse any good?</t>
  </si>
  <si>
    <t xml:space="preserve">keeping. </t>
  </si>
  <si>
    <t>Is it safe to use Apache commons-io IOUtils.closeQuietly?</t>
  </si>
  <si>
    <t>How to teach eclipse to generate compact equals() and hashCode() from the jdk 7 Objects class?</t>
  </si>
  <si>
    <t>Spring Security SessionRegistry java config only</t>
  </si>
  <si>
    <t>Apache Commons Configuration2 how to read data from InputStream</t>
  </si>
  <si>
    <t>equals() method in apache poi</t>
  </si>
  <si>
    <t>How to monitor file or directory changes?</t>
  </si>
  <si>
    <t>File changed listener in Java</t>
  </si>
  <si>
    <t xml:space="preserve">Works to me... </t>
  </si>
  <si>
    <t>Changing the current working directory in Java?</t>
  </si>
  <si>
    <t>In Java, what is the best/safest pattern for monitoring a file being appended to?</t>
  </si>
  <si>
    <t>good with explanations</t>
  </si>
  <si>
    <t>Avoid detecting incomplete files when watching a directory for changes in java</t>
  </si>
  <si>
    <t>Directory listener in Java</t>
  </si>
  <si>
    <t>How to effectively monitor change on a remote location?</t>
  </si>
  <si>
    <t>Change file name and its extension before output it Java</t>
  </si>
  <si>
    <t>Monitor file/folders to get change notifications in UNIX</t>
  </si>
  <si>
    <t>Can I watch for single file change with WatchService (not the whole directory)?</t>
  </si>
  <si>
    <t xml:space="preserve">very good solution ! </t>
  </si>
  <si>
    <t>Monitor subfolders with a Java watch service</t>
  </si>
  <si>
    <t>Change the storage-directory of javamelody</t>
  </si>
  <si>
    <t>Convert a FileObject into a File</t>
  </si>
  <si>
    <t>How to watch a folder and subfolders for changes</t>
  </si>
  <si>
    <t>Watching a Directory for Changes in Java</t>
  </si>
  <si>
    <t>How to find very large file copying status in java</t>
  </si>
  <si>
    <t>How do I move a file in JDK 7?</t>
  </si>
  <si>
    <t>Standard concise way to copy a file in Java?</t>
  </si>
  <si>
    <t>Move / Copy File Operations in Java</t>
  </si>
  <si>
    <t>Reliable File.renameTo() alternative on Windows?</t>
  </si>
  <si>
    <t>How do I rename (not move) a file in JDK7?</t>
  </si>
  <si>
    <t>Native JDK code to copy files</t>
  </si>
  <si>
    <t>Android Create call fails in windows 7 - missing JDK</t>
  </si>
  <si>
    <t>how to move file from one location to another location in java?</t>
  </si>
  <si>
    <t>perfect solution with a description.</t>
  </si>
  <si>
    <t>Unable to locate tools.jar</t>
  </si>
  <si>
    <t>How to move directories using jdk7</t>
  </si>
  <si>
    <t>Error - trustAnchors parameter must be non-empty</t>
  </si>
  <si>
    <t>Java is installed, in listing, but execution produces ./java: No such file or directory</t>
  </si>
  <si>
    <t>In JDK7, is there a way to use ternary operator when moving a file to conditionally use REPLACE_EXISTING?</t>
  </si>
  <si>
    <t>How do I run Eclipse using Oracles new 1.7 JDK for the Mac?</t>
  </si>
  <si>
    <t>How to locate my java jdk folder and edit the path variable - integration maven</t>
  </si>
  <si>
    <t>How to copy file from one location to another location?</t>
  </si>
  <si>
    <t>Copy file in Java and replace existing target</t>
  </si>
  <si>
    <t>How to copy a file to a directory in Java 7</t>
  </si>
  <si>
    <t>how to create HashMap or Arraylist which will contain all java classs constants</t>
  </si>
  <si>
    <t>Setting the correct PATH for Eclipse</t>
  </si>
  <si>
    <t>How do I create and delete a file in JDK 7?</t>
  </si>
  <si>
    <t>How to create a temporary directory/folder in Java?</t>
  </si>
  <si>
    <t>Delete directories recursively in Java</t>
  </si>
  <si>
    <t>agree... this is for folders</t>
  </si>
  <si>
    <t>delete is ok.</t>
  </si>
  <si>
    <t>work for both</t>
  </si>
  <si>
    <t>file.delete() returns false even though file.exists(), file.canRead(), file.canWrite(), file.canExecute() all return true</t>
  </si>
  <si>
    <t>How do I create a file and write to it in Java?</t>
  </si>
  <si>
    <t>create is ok.</t>
  </si>
  <si>
    <t>deleting folder from java</t>
  </si>
  <si>
    <t>agree... directory...</t>
  </si>
  <si>
    <t>Java 7: Path vs File</t>
  </si>
  <si>
    <t>Atomic Operation in Java to create a hardlink and delete a file</t>
  </si>
  <si>
    <t>How do I use directory globbing in JDK7</t>
  </si>
  <si>
    <t>java.nio.file.Files.isWriteable doesnt agree with java.io.File.canWrite()</t>
  </si>
  <si>
    <t>Delete files older than x days</t>
  </si>
  <si>
    <t>How to check if I can delete a file?</t>
  </si>
  <si>
    <t>How to delete a folder with files using Java</t>
  </si>
  <si>
    <t>agree... solution is for folders not files...</t>
  </si>
  <si>
    <t>Setting JAVA_HOME environment variable on MAC OSX 10.9</t>
  </si>
  <si>
    <t>How to delete file properly?</t>
  </si>
  <si>
    <t>not very good..</t>
  </si>
  <si>
    <t>How to recursively list all text files in a directory?</t>
  </si>
  <si>
    <t>Java: Find .txt files in specified folder</t>
  </si>
  <si>
    <t>why not ?</t>
  </si>
  <si>
    <t>Search recursively in text files in a directory with java?</t>
  </si>
  <si>
    <t>How to read all files in a folder from Java?</t>
  </si>
  <si>
    <t>Recursively list files in Java</t>
  </si>
  <si>
    <t>List all files from a directory recursively with Java</t>
  </si>
  <si>
    <t>Java: how to get all subdirs recursively?</t>
  </si>
  <si>
    <t>java: search file according to its name in directory and subdirectories</t>
  </si>
  <si>
    <t>javac option to compile all java files under a given directory recursively</t>
  </si>
  <si>
    <t>How to get all text files from one folder using Java?</t>
  </si>
  <si>
    <t>How to read files recursively in Java 7?</t>
  </si>
  <si>
    <t>Creating a tree using json from a list/table</t>
  </si>
  <si>
    <t>Recursively search for a directory in Java</t>
  </si>
  <si>
    <t>get number of files in a directory and its subdirectories</t>
  </si>
  <si>
    <t>Recursively find all text files in directory</t>
  </si>
  <si>
    <t>list all files in the folder and also sub folders</t>
  </si>
  <si>
    <t>Recursively list all files within a directory using nio.file.DirectoryStream</t>
  </si>
  <si>
    <t>Recursively fetch file contents from subdirectories using sc.textFile</t>
  </si>
  <si>
    <t>How to list all files from the resources directory</t>
  </si>
  <si>
    <t>Java 8 : Get files from folder / subfolder</t>
  </si>
  <si>
    <t>How do I generate public and private keys?</t>
  </si>
  <si>
    <t>Generate certificates, public and private keys with Java</t>
  </si>
  <si>
    <t>Generate RSA key pair and encode private as string</t>
  </si>
  <si>
    <t>How to Load RSA Private Key From File</t>
  </si>
  <si>
    <t>Java asymmetric encryption: preferred way to store public/private keys</t>
  </si>
  <si>
    <t>agree</t>
  </si>
  <si>
    <t>Get public key from private in Java</t>
  </si>
  <si>
    <t>How to combine a private key and a public key for a shared secret in Java</t>
  </si>
  <si>
    <t>How to use keystore in Java to store private key?</t>
  </si>
  <si>
    <t>Load RSA public key from file</t>
  </si>
  <si>
    <t>code for a lot of things... but works.</t>
  </si>
  <si>
    <t>Importing the private-key/public-certificate pair in the Java KeyStore</t>
  </si>
  <si>
    <t>AES 256 Encryption: public and private key how can I generate and use it .net</t>
  </si>
  <si>
    <t>How to make a simple public-key cryptographic algorithm?</t>
  </si>
  <si>
    <t>Codes to generate a public key in an elliptic curve algorithm using a given private key</t>
  </si>
  <si>
    <t>keeping... use terminal, not java code solely.</t>
  </si>
  <si>
    <t>Java: Generate a custom Private and Public key?</t>
  </si>
  <si>
    <t>Encryption and decryption with private key in Java</t>
  </si>
  <si>
    <t>How to verify if the private key matches with the certificate..?</t>
  </si>
  <si>
    <t>Generating RSA keys for given modulus and exponent</t>
  </si>
  <si>
    <t>How to convert from String to PublicKey?</t>
  </si>
  <si>
    <t>Generate public and private key using a string</t>
  </si>
  <si>
    <t>Generate private and public key file using keytool</t>
  </si>
  <si>
    <t>Generate a RSA Private/Public Key pair for SSH login on Android</t>
  </si>
  <si>
    <t>How do I copy a file in JDK 7?</t>
  </si>
  <si>
    <t>File to byte[] in Java</t>
  </si>
  <si>
    <t>Copying files from one directory to another in Java</t>
  </si>
  <si>
    <t>only for directory.. ok</t>
  </si>
  <si>
    <t>for file ok.</t>
  </si>
  <si>
    <t>How can I get the latest JRE / JDK as a zip file rather than EXE or MSI installer?</t>
  </si>
  <si>
    <t>How do I get the file extension of a file in Java?</t>
  </si>
  <si>
    <t>How do I use JDK 7 on Mac OSX?</t>
  </si>
  <si>
    <t>isDirectory() returns true for a file</t>
  </si>
  <si>
    <t>JDK7 Files.copy</t>
  </si>
  <si>
    <t>Whats the correct way of installing jdk on linux</t>
  </si>
  <si>
    <t>Linux copy files from Java program</t>
  </si>
  <si>
    <t>How to copy file from directory to another Directory in Java</t>
  </si>
  <si>
    <t>java copy file on network drive</t>
  </si>
  <si>
    <t>Why has my JAVA SDK no javac binary?</t>
  </si>
  <si>
    <t>How to copy .xlsx complete workbook</t>
  </si>
  <si>
    <t>Java: Use parallel stream to copy files</t>
  </si>
  <si>
    <t>How do I set the value of file attributes?</t>
  </si>
  <si>
    <t>How do I programmatically change file permissions?</t>
  </si>
  <si>
    <t xml:space="preserve">Considering that permission would not be a file attribute, ok... </t>
  </si>
  <si>
    <t>Order of XML attributes after DOM processing</t>
  </si>
  <si>
    <t>Can I set enum start value in Java?</t>
  </si>
  <si>
    <t>How to use Java property files?</t>
  </si>
  <si>
    <t>How to retrieve element value of XML using Java?</t>
  </si>
  <si>
    <t>Getting an attribute value in xml element</t>
  </si>
  <si>
    <t>JAXB - Property Value is already defined. Use &lt;jaxb:property&gt; to resolve this conflict</t>
  </si>
  <si>
    <t>Android 1.5 and dom4j - attributes names parsed incorrectly</t>
  </si>
  <si>
    <t>How to set session attribute in java?</t>
  </si>
  <si>
    <t>Set default value in JAXB</t>
  </si>
  <si>
    <t>How to add attributes Dynamically for java object?</t>
  </si>
  <si>
    <t>According to TLD or attribute directive in tag file, attribute items does not accept any expressions</t>
  </si>
  <si>
    <t>Updating property value in properties file without deleting other values</t>
  </si>
  <si>
    <t>is it possible to set custom metadata on files, using Java?</t>
  </si>
  <si>
    <t>Where can I find the list of attributes name?</t>
  </si>
  <si>
    <t xml:space="preserve">Perfect solution to me. Check online doc. </t>
  </si>
  <si>
    <t>Is it possible to attach an image file to the test case result in Rally using Java rally REST API?</t>
  </si>
  <si>
    <t>how to read JPEG file attributes with Java?</t>
  </si>
  <si>
    <t>How to write values in a properties file through java code</t>
  </si>
  <si>
    <t>get a custom attribute of custom textview from XML</t>
  </si>
  <si>
    <t>How to find and replace an attribute value in a XML</t>
  </si>
  <si>
    <t>How to access a value defined in the application.properties file in Spring Boot</t>
  </si>
  <si>
    <t>UTF-8 encoding of application.properties attributes in Spring-Boot</t>
  </si>
  <si>
    <t>How do I reverse the order of array elements?</t>
  </si>
  <si>
    <t>Sort arrays of primitive types in descending order</t>
  </si>
  <si>
    <t>works for descending order...</t>
  </si>
  <si>
    <t>good examples.</t>
  </si>
  <si>
    <t>Can one do a for each loop in java in reverse order?</t>
  </si>
  <si>
    <t xml:space="preserve">works good. </t>
  </si>
  <si>
    <t>How do I reverse an int array in Java?</t>
  </si>
  <si>
    <t xml:space="preserve">preserve the original </t>
  </si>
  <si>
    <t>Creating a New Reverse Java Array</t>
  </si>
  <si>
    <t>Reverse a string in Java</t>
  </si>
  <si>
    <t>Java array order reversing</t>
  </si>
  <si>
    <t>Looping through the elements in an array backwards</t>
  </si>
  <si>
    <t>Reverse Array Order</t>
  </si>
  <si>
    <t>What is the Simplest Way to Reverse an ArrayList?</t>
  </si>
  <si>
    <t xml:space="preserve">why not ? </t>
  </si>
  <si>
    <t>Reversing an Array in Java</t>
  </si>
  <si>
    <t>Java, recursively reverse an array</t>
  </si>
  <si>
    <t>added elements in ArrayList in the reverse order in java</t>
  </si>
  <si>
    <t>Logic needed to reverse an array when there are non empty, continuous elements</t>
  </si>
  <si>
    <t>for loop to print the integer array in reverse</t>
  </si>
  <si>
    <t>Java 8 stream reverse order</t>
  </si>
  <si>
    <t>Java Array Iterator</t>
  </si>
  <si>
    <t>How to get ordered stream from a list in reverse order in Java 8</t>
  </si>
  <si>
    <t>How to sort an IntStream in reverse order</t>
  </si>
  <si>
    <t>Java: how to reverse the order of every N elements in an ArrayList</t>
  </si>
  <si>
    <t>How do I send an Http Post request?</t>
  </si>
  <si>
    <t>How to send PUT, DELETE HTTP request in HttpURLConnection?</t>
  </si>
  <si>
    <t>How to send HTTP request in java?</t>
  </si>
  <si>
    <t>not POST request, but GET</t>
  </si>
  <si>
    <t>How do I do a HTTP GET in Java?</t>
  </si>
  <si>
    <t>Sending POST data in Android</t>
  </si>
  <si>
    <t>Sending HTTP POST Request In Java</t>
  </si>
  <si>
    <t>Java - sending HTTP parameters via POST method easily</t>
  </si>
  <si>
    <t xml:space="preserve">Looks like a good solution. </t>
  </si>
  <si>
    <t>looks perfect</t>
  </si>
  <si>
    <t>How do I send an image file in a Http POST request? (java)</t>
  </si>
  <si>
    <t>How to send Https Post request in java</t>
  </si>
  <si>
    <t>HTTP POST using JSON in Java</t>
  </si>
  <si>
    <t>How to send simple http post request with post parameters in java</t>
  </si>
  <si>
    <t>Sending HTTP Post request with SOAP action using org.apache.http</t>
  </si>
  <si>
    <t>How do I send a POST request in Java?</t>
  </si>
  <si>
    <t>Sending a JSON HTTP POST request from Android</t>
  </si>
  <si>
    <t>sending https post request with post data using spring web</t>
  </si>
  <si>
    <t>HTTP POST request with JSON String in JAVA</t>
  </si>
  <si>
    <t>POST request send json data java HttpUrlConnection</t>
  </si>
  <si>
    <t>JAVA Send Post Request which contains XML String</t>
  </si>
  <si>
    <t>Sending HTTP Post Request with Android</t>
  </si>
  <si>
    <t>Sending an HTTP POST request in Java and accepting the POST request in PHP</t>
  </si>
  <si>
    <t>How to send HTTP POST request from Java program?</t>
  </si>
  <si>
    <t>How do I get all available currency codes?</t>
  </si>
  <si>
    <t>How to display all elements in an arraylist?</t>
  </si>
  <si>
    <t>Java code for getting current time</t>
  </si>
  <si>
    <t>Can I get a text description of an ISO currency code in Java?</t>
  </si>
  <si>
    <t>Java Currency Number format</t>
  </si>
  <si>
    <t>Get the currency format for a country that does not have a Locale constant</t>
  </si>
  <si>
    <t>Java - Get a list of all Classes loaded in the JVM</t>
  </si>
  <si>
    <t>Get All Possible Available Currencies</t>
  </si>
  <si>
    <t>How can I format a String number to have commas and round?</t>
  </si>
  <si>
    <t>Currency code to currency symbol mapping</t>
  </si>
  <si>
    <t>Java: Currency symbol based on ISO 4217 currency cod</t>
  </si>
  <si>
    <t>Can I get all methods of a class?</t>
  </si>
  <si>
    <t>Formatting Currencies in Foreign Locales in Java</t>
  </si>
  <si>
    <t>How to get a web pages source code from Java</t>
  </si>
  <si>
    <t>How to print out all the elements of a List in Java?</t>
  </si>
  <si>
    <t>Show only two digit after decimal</t>
  </si>
  <si>
    <t>How do I add a new Currency to java.util.Currency for an existing country code in Java 7?</t>
  </si>
  <si>
    <t>How does Java import work?</t>
  </si>
  <si>
    <t>Double decimal formatting in Java</t>
  </si>
  <si>
    <t>Not getting currency symbols for specific Locale</t>
  </si>
  <si>
    <t>getting currency code if we have only country code in database</t>
  </si>
  <si>
    <t>Cannot save value in SharedPreferences</t>
  </si>
  <si>
    <t>Generating a Random Number between 1 and 10 Java</t>
  </si>
  <si>
    <t>How to get the currency symbol for particular country using locale?</t>
  </si>
  <si>
    <t>How do I get the primary key of any JPA entity?</t>
  </si>
  <si>
    <t>JPA exception: Object: ... is not a known entity type</t>
  </si>
  <si>
    <t>JPA entity for a table without primary key</t>
  </si>
  <si>
    <t>How to get the primary key of any JPA entity?</t>
  </si>
  <si>
    <t>First persists, then get the id. Ok to me...</t>
  </si>
  <si>
    <t>JPA entity without id</t>
  </si>
  <si>
    <t>Extract the primary key from a entity object in JPA 2.0?</t>
  </si>
  <si>
    <t>JPA 2 - Foreign key that only includes one field from a composite primary key?</t>
  </si>
  <si>
    <t>The JPA hashCode() / equals() dilemma</t>
  </si>
  <si>
    <t>How to get Id of last persisted entity using JPA</t>
  </si>
  <si>
    <t>JPA - Returning an auto generated id after persist()</t>
  </si>
  <si>
    <t>Java Entity error - null primary key</t>
  </si>
  <si>
    <t>How do I know th id before saving an object in jpa</t>
  </si>
  <si>
    <t>How to create and handle composite primary key in JPA</t>
  </si>
  <si>
    <t>JPA table with 2 primary key fields</t>
  </si>
  <si>
    <t>JPA: How to get entity based on field value other than ID?</t>
  </si>
  <si>
    <t>How to use @Id with String Type in JPA / Hibernate?</t>
  </si>
  <si>
    <t>How to get the primary key of new entity added to JPA relationship before tx commit?</t>
  </si>
  <si>
    <t>Mapping a SQL View with no Primary Key to JPA Entity</t>
  </si>
  <si>
    <t>JPA entity has no primary key?</t>
  </si>
  <si>
    <t>How to persist two entities with JPA</t>
  </si>
  <si>
    <t>JPA with ORACLE insert null error</t>
  </si>
  <si>
    <t>how to set a @entity without @id element?</t>
  </si>
  <si>
    <t>JPA - How to use table default value for primary key generation?</t>
  </si>
  <si>
    <t>How to use findBy in an Entity with a Composite PK (Hibernate JPA)</t>
  </si>
  <si>
    <t>How to solve no primary key specified for an Entity that inherits from another Entity (JPA)?</t>
  </si>
  <si>
    <t>SQL JPA - Multiple columns as primary key</t>
  </si>
  <si>
    <t>How to define a generic primary key field in base entity?</t>
  </si>
  <si>
    <t>How do I delete entity object in JPA?</t>
  </si>
  <si>
    <t>JPA CascadeType.ALL does not delete orphans</t>
  </si>
  <si>
    <t>How to remove entity with ManyToMany relationship in JPA (and corresponding join table rows)?</t>
  </si>
  <si>
    <t>JPA OneToMany not deleting child</t>
  </si>
  <si>
    <t>JPA thinks Im deleting a detached object</t>
  </si>
  <si>
    <t>this is for deleting attached entities</t>
  </si>
  <si>
    <t>How do I delete orphan entities using hibernate and JPA on a many-to-many relationship?</t>
  </si>
  <si>
    <t>jpa removing item from list</t>
  </si>
  <si>
    <t>JPA: DELETE WHERE does not delete children and throws an exception</t>
  </si>
  <si>
    <t>What is the best way to update the entity in JPA</t>
  </si>
  <si>
    <t>JPA Entity not updating correctly</t>
  </si>
  <si>
    <t>Delete Entity With JPA</t>
  </si>
  <si>
    <t>javax.persistence.Entitymanager: remove() method</t>
  </si>
  <si>
    <t>How to get entity manager or transaction in jpa listener</t>
  </si>
  <si>
    <t>JPA how to delete an entity that is a target of onetoone with cascade remove</t>
  </si>
  <si>
    <t>JPA Read but not write/update an attribute</t>
  </si>
  <si>
    <t>JPA - delete a child from OneToMany relationship</t>
  </si>
  <si>
    <t>Delete child from parent and parent from child automatically with JPA annotations</t>
  </si>
  <si>
    <t>Delete multiple objects at once using CriteriaBuilder</t>
  </si>
  <si>
    <t>delete with criteria, ok..</t>
  </si>
  <si>
    <t>Entity must be managed to call remove when I try to delete an entity</t>
  </si>
  <si>
    <t>this is for attached entity...</t>
  </si>
  <si>
    <t>Annotation mapping vs. XML mapping and deleting an entity</t>
  </si>
  <si>
    <t>How to prevent saving child object with JPA?</t>
  </si>
  <si>
    <t>How to delete entity with JOINs using JPA and Hibernate</t>
  </si>
  <si>
    <t>How do I get host default timezone id?</t>
  </si>
  <si>
    <t>How to get the current date and time of your timezone in Java?</t>
  </si>
  <si>
    <t>what is wrong ?</t>
  </si>
  <si>
    <t>TimeZone IDs in Java</t>
  </si>
  <si>
    <t>How to set a JVM TimeZone Properly</t>
  </si>
  <si>
    <t>How to set time zone of a java.util.Date?</t>
  </si>
  <si>
    <t>Getting devices local timezone</t>
  </si>
  <si>
    <t>Recommended way to get hostname in Java</t>
  </si>
  <si>
    <t>How to get TimeZone from android mobile?</t>
  </si>
  <si>
    <t>code outside code element... impossible to catch. Should be better formatted..</t>
  </si>
  <si>
    <t>What is the default timezone in java.util.Date</t>
  </si>
  <si>
    <t>Java TimeZone offset</t>
  </si>
  <si>
    <t>TimeZone.getTimeZone(CST) returns GMT</t>
  </si>
  <si>
    <t>Get date in current timezone in java</t>
  </si>
  <si>
    <t>Why are timezones with same offset from UTC are showing different times?</t>
  </si>
  <si>
    <t>Java TimeZone.getTimeZone(PDT) not working</t>
  </si>
  <si>
    <t>Handling TimeZone change with Date class in JAVA</t>
  </si>
  <si>
    <t>java: how to get Timezone abbreviation (from offset)?</t>
  </si>
  <si>
    <t>How to get default ZoneOffset in java8?</t>
  </si>
  <si>
    <t>How to get Country Code from timezone ID in java?</t>
  </si>
  <si>
    <t>How to create an XML file of a POJO using JAXB?</t>
  </si>
  <si>
    <t>Generate Java classes from .XSD files...?</t>
  </si>
  <si>
    <t>How do I parse this XML in Java with JAXB?</t>
  </si>
  <si>
    <t>ok</t>
  </si>
  <si>
    <t>Marshalling XML file to Java pojo/domain object</t>
  </si>
  <si>
    <t>Generate Java classes with JAXB from a DTD file - how can I modify the DTD?</t>
  </si>
  <si>
    <t>convert xml to java object using jaxb (unmarshal)</t>
  </si>
  <si>
    <t>Binding XML using POJO and JAXB annotations</t>
  </si>
  <si>
    <t>Creating an XML file from XSD from JAXB</t>
  </si>
  <si>
    <t>JAXB marshalling Java to output XML file</t>
  </si>
  <si>
    <t>Parse XML TO JAVA POJO in efficient way</t>
  </si>
  <si>
    <t>JAXB: how to unmarshall Java object composed from multiple tags or attribute values</t>
  </si>
  <si>
    <t>how to parse xml to java object?</t>
  </si>
  <si>
    <t>read Xml file with JAXB</t>
  </si>
  <si>
    <t>Implementing JAXB without POJO classes and with linkedHashmaps</t>
  </si>
  <si>
    <t>JAXB unmarshall with namespaces and prefix</t>
  </si>
  <si>
    <t>How to write Data into XML file using JAXB?</t>
  </si>
  <si>
    <t>Convert Java object to XML string</t>
  </si>
  <si>
    <t>Create POJO from XML with JAXB</t>
  </si>
  <si>
    <t>How do I compare two dates?</t>
  </si>
  <si>
    <t>Compare two dates with JPA</t>
  </si>
  <si>
    <t>How to compare two Dates without the time portion?</t>
  </si>
  <si>
    <t>This is good to me. Compares in two ways. Complete examples...</t>
  </si>
  <si>
    <t>Calculating the difference between two Java date instances</t>
  </si>
  <si>
    <t>In Java, how do I get the difference in seconds between 2 dates?</t>
  </si>
  <si>
    <t>Comparing two java.util.Dates to see if they are in the same day</t>
  </si>
  <si>
    <t>one form of comparing... ok</t>
  </si>
  <si>
    <t>How to compare dates in Java?</t>
  </si>
  <si>
    <t>Check a Date is between two dates in Java</t>
  </si>
  <si>
    <t>Compare two dates in Java</t>
  </si>
  <si>
    <t>ok..</t>
  </si>
  <si>
    <t>Comparing Class Types in Java</t>
  </si>
  <si>
    <t>Why is subtracting these two times (in 1927) giving a strange result?</t>
  </si>
  <si>
    <t>how to compare two dates in java?</t>
  </si>
  <si>
    <t>Comparing two dates using Joda time</t>
  </si>
  <si>
    <t>How to compare two dates that if one date is less than other</t>
  </si>
  <si>
    <t>Compare two dates in Java, one obtained from MySQL</t>
  </si>
  <si>
    <t>java Compare two dates</t>
  </si>
  <si>
    <t>how to compare two dates in java in a simple way</t>
  </si>
  <si>
    <t>How to compare two dates along with time in java</t>
  </si>
  <si>
    <t>How to compare two string dates in Java?</t>
  </si>
  <si>
    <t>How to compare LocalDate instances Java 8</t>
  </si>
  <si>
    <t>How to compare two dates in String format?</t>
  </si>
  <si>
    <t>Java 8 LocalDate - How do I get all dates between two dates?</t>
  </si>
  <si>
    <t>Java compare two Dates Year, month and day</t>
  </si>
  <si>
    <t>How do I retrieve available schemas in database?</t>
  </si>
  <si>
    <t>Ways to save enums in database</t>
  </si>
  <si>
    <t>Retrieve column names from java.sql.ResultSet</t>
  </si>
  <si>
    <t>How to get all table names from a database?</t>
  </si>
  <si>
    <t>Connect Java to a MySQL database</t>
  </si>
  <si>
    <t>how to get list of Databases Schema names of MySql using java JDBC</t>
  </si>
  <si>
    <t>How to get database url from java.sql.Connection?</t>
  </si>
  <si>
    <t>How to get database schema name when using oracle jdbc connection?</t>
  </si>
  <si>
    <t>works for oracle only, agree.</t>
  </si>
  <si>
    <t>How to get all table names in android sqlite database?</t>
  </si>
  <si>
    <t>MongoDB list available databases in java</t>
  </si>
  <si>
    <t>How to display or print the contents of a database table as is?</t>
  </si>
  <si>
    <t>How do I validate incoming JSON data inside a REST service?</t>
  </si>
  <si>
    <t>How to see all tables in my h2 database at localhost:8082?</t>
  </si>
  <si>
    <t>how can i retrieve data from multiple databases in a single query?</t>
  </si>
  <si>
    <t>Unable to get spring boot to automatically create database schema</t>
  </si>
  <si>
    <t>How to deploy a Java webapp on Amazon EC2 so that you can efficiently use autoscaling?</t>
  </si>
  <si>
    <t>Hive, how do I retrieve all the databases tables columns</t>
  </si>
  <si>
    <t>Geotools MultiPolygon to DB and back</t>
  </si>
  <si>
    <t>How do I call a stored procedure that return a result set?</t>
  </si>
  <si>
    <t>Getting the Return Value from JDBC MSSQL</t>
  </si>
  <si>
    <t>Hibernate: how to call a stored function returning a varchar?</t>
  </si>
  <si>
    <t>Call Oracle Stored Procedure Using createNativeQuery</t>
  </si>
  <si>
    <t>agree... does not return a result set</t>
  </si>
  <si>
    <t>Calling stored procedure from Java / JPA</t>
  </si>
  <si>
    <t xml:space="preserve">returning a result set from a java stored procedure through SQL select * from </t>
  </si>
  <si>
    <t>Springs Stored Procedure, parsing the result Map</t>
  </si>
  <si>
    <t>How to call SQL Server stored procedure in java with result set, and input, output parameters?</t>
  </si>
  <si>
    <t>Queries returning multiple result sets</t>
  </si>
  <si>
    <t>Can stored procedures return a result set?</t>
  </si>
  <si>
    <t>Accessing stored procedures multiple result sets in Apache Camel</t>
  </si>
  <si>
    <t>Calling Oracle stored procedure with DATE input doesnt set the HH:MM:SS</t>
  </si>
  <si>
    <t>How to execute a sql stored procedure from Java Hibernate using Session Factory?</t>
  </si>
  <si>
    <t>Resultset of stored procedure contains list of LinkedCaseInsensitiveMap&lt;V&gt;</t>
  </si>
  <si>
    <t>Retrieve the returned value from sql server stored procedure using java</t>
  </si>
  <si>
    <t>Call stored procedure using Spring SimpleJdbcCall with callback</t>
  </si>
  <si>
    <t>Get JDBC Result set in Hibernate</t>
  </si>
  <si>
    <t>How to call PostgreSQL stored procedures with JDBC</t>
  </si>
  <si>
    <t>Calling Sqlserver stored procedure from JDBC,Java</t>
  </si>
  <si>
    <t>Stored Procedure with return values</t>
  </si>
  <si>
    <t>Hsqldb - Return a Result Set from Stored Proc</t>
  </si>
  <si>
    <t>java code make a stored procedure return a resultset in DAO layer</t>
  </si>
  <si>
    <t>SP not returning resultset</t>
  </si>
  <si>
    <t>Cannot retrieve the value I desired to Select using Stored Procedure</t>
  </si>
  <si>
    <t>How to get result set from store procedure with parameter in jbdc</t>
  </si>
  <si>
    <t>How do I convert raw IP address to String?</t>
  </si>
  <si>
    <t>Raw Strings in Java - for regex in particular</t>
  </si>
  <si>
    <t>Java: convert int to InetAddress</t>
  </si>
  <si>
    <t>Avoid using InetAddress - Getting a raw IP address in network byte order</t>
  </si>
  <si>
    <t>Formatting MAC address byte array to String</t>
  </si>
  <si>
    <t>Shows ip address too...</t>
  </si>
  <si>
    <t>Converting CIDR address to subnet mask and network address</t>
  </si>
  <si>
    <t>Converting string to IP Address in java(android)</t>
  </si>
  <si>
    <t>Get IP address with URL string? (Java)</t>
  </si>
  <si>
    <t>Java:inetaddress to String conversion</t>
  </si>
  <si>
    <t>Getting the IP address of the current machine using Java</t>
  </si>
  <si>
    <t>Manipulating IP addresses - split string on . character</t>
  </si>
  <si>
    <t>this does not get the ip address.. only formats a string...</t>
  </si>
  <si>
    <t>Java IPv6 Address String to Bytes</t>
  </si>
  <si>
    <t>Convert hexadecimal string to IP Address</t>
  </si>
  <si>
    <t>Convert a String to InetAddress without DNS lookup</t>
  </si>
  <si>
    <t>decoding bytes to ipaddress</t>
  </si>
  <si>
    <t>How do I create an encrypted string for password?</t>
  </si>
  <si>
    <t>Java - encrypt / decrypt user name and password from a configuration file</t>
  </si>
  <si>
    <t>Java 256-bit AES Password-Based Encryption</t>
  </si>
  <si>
    <t>How to encrypt String in Java</t>
  </si>
  <si>
    <t>How can I hash a password in Java?</t>
  </si>
  <si>
    <t>Java AES and using my own Key</t>
  </si>
  <si>
    <t>encrypt and decrypt property file value in java</t>
  </si>
  <si>
    <t>this is for a property file</t>
  </si>
  <si>
    <t>for android..</t>
  </si>
  <si>
    <t>Encrypt and decrypt a String in java</t>
  </si>
  <si>
    <t>Java String to SHA1</t>
  </si>
  <si>
    <t>Fast and simple String encrypt/decrypt in JAVA</t>
  </si>
  <si>
    <t>Encrypt and decrypt a password in Java</t>
  </si>
  <si>
    <t>How to decrypt sha1-encrypted String in Java</t>
  </si>
  <si>
    <t>How do I encrypt/decrypt a string with another string as a password?</t>
  </si>
  <si>
    <t>Java - Cannot encrypt Windows Remote Desktop password in RDP file</t>
  </si>
  <si>
    <t>contains the solution... but not only ..</t>
  </si>
  <si>
    <t>Encrypt and Decrypt in Java</t>
  </si>
  <si>
    <t>Securing a password in a properties file</t>
  </si>
  <si>
    <t>This is for a properties file</t>
  </si>
  <si>
    <t>How to connect to a database that requires password without exposing the password?</t>
  </si>
  <si>
    <t>Encrypt/Decrypt with AES and salt size of 32</t>
  </si>
  <si>
    <t>zipping encrypted files in Java</t>
  </si>
  <si>
    <t>How to encrypt and decrypt String with my passphrase in Java (Pc not mobile platform)?</t>
  </si>
  <si>
    <t>Java - Encrypt String with existing public key file</t>
  </si>
  <si>
    <t>android cipher doesnt decrypt first 16 bytes / characters of encrypted data</t>
  </si>
  <si>
    <t>Simplest way to encrypt a text file in java</t>
  </si>
  <si>
    <t>also good</t>
  </si>
  <si>
    <t>Simple encryption in java-no key/password</t>
  </si>
  <si>
    <t>How to generate AES/CBC/PKCS5Padding encrypted cipher in angularJs</t>
  </si>
  <si>
    <t>Hash a password with SHA-512 in Java</t>
  </si>
  <si>
    <t>Cannot decrypt a file that I encrypted using PBEWithHmacSHA256AndAES_128</t>
  </si>
  <si>
    <t>How do I breaks a paragraph into sentences?</t>
  </si>
  <si>
    <t>How to remove line breaks from a file in Java?</t>
  </si>
  <si>
    <t>What character can be used to parse for paragraphs with Java?</t>
  </si>
  <si>
    <t>Split string into sentences</t>
  </si>
  <si>
    <t>How to parse text into sentences</t>
  </si>
  <si>
    <t>Converting a sentence string to a string array of words in Java</t>
  </si>
  <si>
    <t>print the first sentence of each paragraph in Java</t>
  </si>
  <si>
    <t>How can I split a text into sentences using the Stanford parser?</t>
  </si>
  <si>
    <t>Finding first sentence in a paragraph</t>
  </si>
  <si>
    <t>How to divide a sentence into parts Java?</t>
  </si>
  <si>
    <t>Perfect solution according to official documentation</t>
  </si>
  <si>
    <t>Split string into individual words Java</t>
  </si>
  <si>
    <t>Does anyone have benchmarks (code &amp; results) comparing performance of Android apps written in Xamarin C# and Java?</t>
  </si>
  <si>
    <t>Split paragraph into sentences with titles and numbers</t>
  </si>
  <si>
    <t>Paragraph breaks using Stanford CoreNLP</t>
  </si>
  <si>
    <t>Java Scanner Split Strings by Sentences</t>
  </si>
  <si>
    <t>How to split paragraphs into sentences?</t>
  </si>
  <si>
    <t>How does BreakIterator work in Android?</t>
  </si>
  <si>
    <t>How do I parse a number for a locale?</t>
  </si>
  <si>
    <t>How do I convert a String to Double in Java using a specific locale?</t>
  </si>
  <si>
    <t>How to check if a String is numeric in Java</t>
  </si>
  <si>
    <t>Best way to parseDouble with comma as decimal separator?</t>
  </si>
  <si>
    <t>Java: Float Formatting depends on Locale</t>
  </si>
  <si>
    <t>Java - Decimal Format.parse to return double value with specified number of decimal places</t>
  </si>
  <si>
    <t>How to change the decimal separator of DecimalFormat from comma to dot/point?</t>
  </si>
  <si>
    <t>JTable cell editor number format</t>
  </si>
  <si>
    <t>Date-String parsing problem (due to months from 0 to 11)</t>
  </si>
  <si>
    <t>BigDecimal locale specific parsing - inconsistency between Wickets BigDecimalConverter and java.math.BigDecimal</t>
  </si>
  <si>
    <t>Java format string for precise doubles?</t>
  </si>
  <si>
    <t>Java Decimal Format - as much precision as given</t>
  </si>
  <si>
    <t>How to format double value for a given locale and number of decimal places?</t>
  </si>
  <si>
    <t>Currency: number of fraction digits unexpectedly zero</t>
  </si>
  <si>
    <t>How to parse number string containing commas into an integer in java?</t>
  </si>
  <si>
    <t>Best way to convert Locale specific String to BigDecimal</t>
  </si>
  <si>
    <t>java String.format: numbers with localization</t>
  </si>
  <si>
    <t>NumberFormat.parse() fails for some currency strings</t>
  </si>
  <si>
    <t>How to parse only valid numbers in default locale using NumberFormat</t>
  </si>
  <si>
    <t>How to use DateFormat and NumberFormat to output the same date, number, price and percentage for a few different Locales?</t>
  </si>
  <si>
    <t>Number Format (Comma Separation) as per locale</t>
  </si>
  <si>
    <t>Mapping Exception when indexing in Elasticsearch</t>
  </si>
  <si>
    <t>How to parse three numbers to a LocalDate using a Locale?</t>
  </si>
  <si>
    <t>LocalDate and DateTimeFormatter do not work correctly with Japanese locale</t>
  </si>
  <si>
    <t>Parse String to Long using a specified locale (sv) and NumberFormat</t>
  </si>
  <si>
    <t>How to parse date from string with year and week using java.time</t>
  </si>
  <si>
    <t>DateTimeFormatter month pattern letter L fails</t>
  </si>
  <si>
    <t>How do I parse ANY Number type from a String in Java?</t>
  </si>
  <si>
    <t>Java: converting string to specific locale</t>
  </si>
  <si>
    <t>How do I get JDBC driver property information?</t>
  </si>
  <si>
    <t>How do I unit test jdbc code in java?</t>
  </si>
  <si>
    <t>Cant make JDBC connection to MySQL (using Java, IntelliJ, and Linux)</t>
  </si>
  <si>
    <t>How do I read a properties file and connect a MySQL database?</t>
  </si>
  <si>
    <t>properties file for JDBC</t>
  </si>
  <si>
    <t>Netbeans 7.1 Hibernate Reverse Engineering wizard does not find database driver</t>
  </si>
  <si>
    <t>Java JDBC - How to connect to Oracle using tnsnames.ora</t>
  </si>
  <si>
    <t>Should you set up database connection properties in server.xml or context.xml</t>
  </si>
  <si>
    <t>How to add the JDBC mysql driver to an Eclipse project?</t>
  </si>
  <si>
    <t>How to use Java Property File?</t>
  </si>
  <si>
    <t>How to get driver class name (not driver name) from jdbc connection</t>
  </si>
  <si>
    <t>works fine</t>
  </si>
  <si>
    <t>MySQL JDBC Driver 5.1.33 - Time Zone Issue</t>
  </si>
  <si>
    <t>Enable logging for JDBC</t>
  </si>
  <si>
    <t>How to get database configurations using data source object in java</t>
  </si>
  <si>
    <t>Setting JDBC Properties Using DataSource</t>
  </si>
  <si>
    <t>How to get table information in a database (SQLite)</t>
  </si>
  <si>
    <t>How to get JDBC Driver class name from connection object during runtime?</t>
  </si>
  <si>
    <t>Sonarqube integration and startSonar.bat failed Error(0x2)</t>
  </si>
  <si>
    <t>How do I execute stored procedure?</t>
  </si>
  <si>
    <t>Cant execute a MySQL stored procedure from Java</t>
  </si>
  <si>
    <t>also works</t>
  </si>
  <si>
    <t>How to call oracle stored procedure which include user-defined type in java?</t>
  </si>
  <si>
    <t>How to execute oracle java stored procedure in parallel</t>
  </si>
  <si>
    <t>Spring JDBC Template for calling Stored Procedures</t>
  </si>
  <si>
    <t>Java - MySQL Calling Stored Procedure</t>
  </si>
  <si>
    <t>Running a stored procedure from Java using Statement Execute?</t>
  </si>
  <si>
    <t>Executing Firebird stored procedure using JOOQ</t>
  </si>
  <si>
    <t>Execute a stored procedure in connected Oracle Database on Java</t>
  </si>
  <si>
    <t>How to call a stored procedure in JDBC</t>
  </si>
  <si>
    <t>How to execute a procedure with JDBC</t>
  </si>
  <si>
    <t>How do I get list of files from FTP server?</t>
  </si>
  <si>
    <t>Apache Commons FTPClient.listFiles</t>
  </si>
  <si>
    <t>get latest file from ftp</t>
  </si>
  <si>
    <t>How do you upload a file to an FTP server?</t>
  </si>
  <si>
    <t>534 Policy requires SSL when connecting to an FTPS server with commons-net</t>
  </si>
  <si>
    <t>Java. regex for parsing FTP server list</t>
  </si>
  <si>
    <t>URLConnection FTP list files</t>
  </si>
  <si>
    <t>Java: Accessing a File from an FTP Server</t>
  </si>
  <si>
    <t>FTPClient.listFiles not working</t>
  </si>
  <si>
    <t>FTP multiple files using apache commons into a local directory</t>
  </si>
  <si>
    <t>FTP Client keeps getting denied permission to upload by Server</t>
  </si>
  <si>
    <t>How to get list of files from an SFTP server?</t>
  </si>
  <si>
    <t>Make FTP server return files listed by timestamp with Apache FTPClient</t>
  </si>
  <si>
    <t>org.apache.commons.net.ftp.FTPSClient returning 425 after list command</t>
  </si>
  <si>
    <t>How do I upload file to FTP server?</t>
  </si>
  <si>
    <t>FTP file upload failure Java</t>
  </si>
  <si>
    <t>how to delete file from ftp server using java?</t>
  </si>
  <si>
    <t>Error on uploading file in java to ftp server</t>
  </si>
  <si>
    <t>how to upload file to http remote server using java?</t>
  </si>
  <si>
    <t>How to copy a file on the ftp server to a directory on the same server in java?</t>
  </si>
  <si>
    <t>upload file/directory with ftp</t>
  </si>
  <si>
    <t>File is copied on the FTP server not moved in java</t>
  </si>
  <si>
    <t>Uploading a file to a FTP server from android phone?</t>
  </si>
  <si>
    <t>Java: Upload file from URL directly to FTP server with a library</t>
  </si>
  <si>
    <t>Upload file FTP server</t>
  </si>
  <si>
    <t>Uploading to FTP using Java</t>
  </si>
  <si>
    <t>File is not uploading on Ftp server in java?</t>
  </si>
  <si>
    <t>In android, Error during upload file at FTP server</t>
  </si>
  <si>
    <t>How can i upload a file into a ftp server?</t>
  </si>
  <si>
    <t>Java Spring uploading file to FTP server</t>
  </si>
  <si>
    <t>How do I create an Excel document using Apache POI?</t>
  </si>
  <si>
    <t>Using Excel templates with Apache POI</t>
  </si>
  <si>
    <t>good examples and explanations</t>
  </si>
  <si>
    <t>Create Excel file in Java</t>
  </si>
  <si>
    <t>How to read and write excel file</t>
  </si>
  <si>
    <t>Agree., not creating, only reading..</t>
  </si>
  <si>
    <t>Apache POI. Copying sheets</t>
  </si>
  <si>
    <t>determine version of microsoft office with java</t>
  </si>
  <si>
    <t>Apache POI: change page format for Excel worksheet</t>
  </si>
  <si>
    <t>Writing a large resultset to an Excel file using POI</t>
  </si>
  <si>
    <t>Export to Excel JSF and PrimeFaces</t>
  </si>
  <si>
    <t>Create a password protected excel file using apache poi?</t>
  </si>
  <si>
    <t>Creating New Sheet In Existing Excel Workbook Using Apache POI for Java</t>
  </si>
  <si>
    <t>How to add new sheets to existing excel workbook using apache POI?</t>
  </si>
  <si>
    <t>How to write data to an existing excel using apache poi</t>
  </si>
  <si>
    <t>Reading and writing from xls and xlsx excel file in java using Apache POI</t>
  </si>
  <si>
    <t>Add MS Office Documents to PDF via Apache PDFBox</t>
  </si>
  <si>
    <t>Java POI Excel creating new column and new rows</t>
  </si>
  <si>
    <t>How to create new excel document in java</t>
  </si>
  <si>
    <t>Read excel file from string using Apache POI</t>
  </si>
  <si>
    <t>Apache POI add a Series name into LineChart</t>
  </si>
  <si>
    <t>Save Excel document Apache POI</t>
  </si>
  <si>
    <t>Updating existing Excel file in Java Apache POI</t>
  </si>
  <si>
    <t>How to add header column in excel using Java Apache POI?</t>
  </si>
  <si>
    <t>Create Bar Chart in Excel with Apache POI</t>
  </si>
  <si>
    <t>Apache POI: Sort rows by date</t>
  </si>
  <si>
    <t>Embed files into XSSF sheets in Excel, using Apache POI</t>
  </si>
  <si>
    <t>creating Pivot table in excel sheet using java</t>
  </si>
  <si>
    <t>Apache POI: content in excel file gets corrupted</t>
  </si>
  <si>
    <t>Take a screenshot and save as image in Java</t>
  </si>
  <si>
    <t>Is there a way to take a screenshot using Java and save it to some sort of image?</t>
  </si>
  <si>
    <t>How to capture selected screen of other application using java?</t>
  </si>
  <si>
    <t>does not save</t>
  </si>
  <si>
    <t>Java Robot createScreenCapture performance</t>
  </si>
  <si>
    <t>Take a screenshot of a web page in Java</t>
  </si>
  <si>
    <t>This does what the query wants</t>
  </si>
  <si>
    <t>How to take a screenshot in Java?</t>
  </si>
  <si>
    <t>Swing: Obtain Image of JFrame</t>
  </si>
  <si>
    <t>Take Screenshot of Android screen and save to SD card</t>
  </si>
  <si>
    <t>Recording Screen Java Disk Speed</t>
  </si>
  <si>
    <t>Capture Screen shot on Android using Java code</t>
  </si>
  <si>
    <t>How do I solve problems in my screenshot-taking application?</t>
  </si>
  <si>
    <t>taking screenshot in libgdx</t>
  </si>
  <si>
    <t>using ScreenUtils to save screenshot as image in libgdx</t>
  </si>
  <si>
    <t>Saving an image to .jpg file : Java</t>
  </si>
  <si>
    <t>how to save a screenshot (matlab)</t>
  </si>
  <si>
    <t>Animating multiple images using Java</t>
  </si>
  <si>
    <t>Sending compressed JPG image over socket</t>
  </si>
  <si>
    <t>Android: Taking screenshot of a View, Saving the image and retrieving it</t>
  </si>
  <si>
    <t>Redirect Servlet Call to Another URL</t>
  </si>
  <si>
    <t>How to use a servlet filter in Java to change an incoming servlet request url?</t>
  </si>
  <si>
    <t>how to redirect url to jsp in web.xml</t>
  </si>
  <si>
    <t>How to make a redirection in JSF</t>
  </si>
  <si>
    <t>Calling a Servlet from a Java application</t>
  </si>
  <si>
    <t>How to redirect in a servlet filter?</t>
  </si>
  <si>
    <t>like official documentation</t>
  </si>
  <si>
    <t>Sending redirect to another servlet/JSP without loosing the request parameters.</t>
  </si>
  <si>
    <t>redirect to a different url</t>
  </si>
  <si>
    <t>How to call a URL with params and get back response in servlet?</t>
  </si>
  <si>
    <t>Does RequestDispatcher work over multiple webapps in one servlet container?</t>
  </si>
  <si>
    <t>How to forward the requestdispatcher to a remote URL</t>
  </si>
  <si>
    <t>Pass Hidden parameters using response.sendRedirect()</t>
  </si>
  <si>
    <t>Redirect to an external URL from controller action in Spring MVC</t>
  </si>
  <si>
    <t>How can I send http request to another servlet</t>
  </si>
  <si>
    <t>Access GWT POST parameters via servlet?</t>
  </si>
  <si>
    <t>Redirect from one servlet to another from the servler doGet() method using &lt;a href=&gt;</t>
  </si>
  <si>
    <t>How can i call from one servlet file to another servlet file?</t>
  </si>
  <si>
    <t>Get Request Parameters in a Servlet</t>
  </si>
  <si>
    <t>Accessing post variables using Java Servlets</t>
  </si>
  <si>
    <t>How to set a parameter in a HttpServletRequest?</t>
  </si>
  <si>
    <t>Modify request parameter with servlet filter</t>
  </si>
  <si>
    <t>How to get the request string including parameters</t>
  </si>
  <si>
    <t>Get the HttpServletRequest (request) object from Java code</t>
  </si>
  <si>
    <t>doGet and doPost in Servlets</t>
  </si>
  <si>
    <t>How can I get the value of the request parameters j_username and j_password?</t>
  </si>
  <si>
    <t>Java Servlet getParameter for a param that is a URL</t>
  </si>
  <si>
    <t>HttpServletRequest get JSON POST data</t>
  </si>
  <si>
    <t>How can I get the request URL from a Java Filter?</t>
  </si>
  <si>
    <t>Difference between getAttribute() and getParameter()</t>
  </si>
  <si>
    <t>java-servlet request.getParameterValues()</t>
  </si>
  <si>
    <t>HttpServletRequest - Get query string parameters, no form data</t>
  </si>
  <si>
    <t>Servlet. How to get parameters if their keys are not unique?</t>
  </si>
  <si>
    <t>Http Servlet request lose params from POST body after read it once</t>
  </si>
  <si>
    <t>servlet request parameter character encoding</t>
  </si>
  <si>
    <t>Getting request payload from POST request in Java servlet</t>
  </si>
  <si>
    <t>Get full URL and query string in Servlet for both HTTP and HTTPS requests</t>
  </si>
  <si>
    <t>Wrapping request parameters using HTTPServletRequestWrapper</t>
  </si>
  <si>
    <t>How to request.getParameterNames into List of strings?</t>
  </si>
  <si>
    <t>good and well explained</t>
  </si>
  <si>
    <t>java servlet: request parameter contains plus</t>
  </si>
  <si>
    <t>Java Ajax request parameters have null value</t>
  </si>
  <si>
    <t>How to get parameters in servlet from ajax request?</t>
  </si>
  <si>
    <t>How to get query parameters from HttpServletRequest (Tomcat 9.0)?</t>
  </si>
  <si>
    <t>Servlet get GET and POSTs parameters at the doPost method</t>
  </si>
  <si>
    <t>building lucene search query</t>
  </si>
  <si>
    <t>Parsing search queries in Java</t>
  </si>
  <si>
    <t>How to do query auto-completion/suggestions in Lucene?</t>
  </si>
  <si>
    <t>How to create nested boolean query with lucene API (a AND (b OR c))?</t>
  </si>
  <si>
    <t>How do I index and search text files in Lucene 3.0.2?</t>
  </si>
  <si>
    <t>How do I make the QueryParser in Lucene handle numeric ranges?</t>
  </si>
  <si>
    <t>How to search across multiple fields in Lucene using Query Syntax?</t>
  </si>
  <si>
    <t>Lucene: Multi-word phrases as search terms</t>
  </si>
  <si>
    <t>Combine queries in Lucene with BooleanQuery</t>
  </si>
  <si>
    <t>Create and read tree data structure from json string dynamically</t>
  </si>
  <si>
    <t>And operator in Hibernate (lucene) search</t>
  </si>
  <si>
    <t>Searching for UUID in lucene not working</t>
  </si>
  <si>
    <t>Scrub Lucene search terms with the Standard Analyzer</t>
  </si>
  <si>
    <t>How do you index and searchnumbers in Lucene 4.1</t>
  </si>
  <si>
    <t>How do you read the index in Lucene to do a search?</t>
  </si>
  <si>
    <t>How to have ngram tokenizer in lucene 4.0?</t>
  </si>
  <si>
    <t>Boolean queries in Hibernate Search</t>
  </si>
  <si>
    <t>Java Lucene 4.5 how to search by case insensitive</t>
  </si>
  <si>
    <t>How to use a BooleanQuery builder in Lucene 5.3.x?</t>
  </si>
  <si>
    <t>Lucene 6.0! How to instantiate a BooleanQuery and add other search queries in it?</t>
  </si>
  <si>
    <t>nothing to do with a search query...</t>
  </si>
  <si>
    <t>Lucene 6 - How to influence ranking with numeric value?</t>
  </si>
  <si>
    <t>read JSON data to JSON Object Model</t>
  </si>
  <si>
    <t>Convert a JSON string to object in Java ME?</t>
  </si>
  <si>
    <t>good with jackson !</t>
  </si>
  <si>
    <t>good with Gson</t>
  </si>
  <si>
    <t>Converting JSON data to Java object</t>
  </si>
  <si>
    <t>How to parse JSON in Java</t>
  </si>
  <si>
    <t>parse to map</t>
  </si>
  <si>
    <t>Generic and good solution</t>
  </si>
  <si>
    <t>Parse to string..</t>
  </si>
  <si>
    <t>Parse to object</t>
  </si>
  <si>
    <t>Parsing json into java objects in spring-mvc</t>
  </si>
  <si>
    <t>Parsing JSON Object in Java</t>
  </si>
  <si>
    <t>Convert object to JSON in Android</t>
  </si>
  <si>
    <t>Converting json string to java object?</t>
  </si>
  <si>
    <t>support both xml and json REST response in clojure</t>
  </si>
  <si>
    <t>How to read json file into java with simple JSON library</t>
  </si>
  <si>
    <t>Creating JSON objects directly from model classes in Java</t>
  </si>
  <si>
    <t>HandlerInterceptorAdapter doesnt seem to forward HttpServletRequestWrapper</t>
  </si>
  <si>
    <t>Get a JSON object from a HTTP response</t>
  </si>
  <si>
    <t>How to read json sent by ajax in servlet</t>
  </si>
  <si>
    <t>Parsing JSON in Java without knowing JSON format</t>
  </si>
  <si>
    <t>Parsing JSON using GSON in java and populating a list view</t>
  </si>
  <si>
    <t>How to use JSR-353: Java API for JSON Processing, without Method Chaining</t>
  </si>
  <si>
    <t>Android getter and setter, database sqlite(helper class)</t>
  </si>
  <si>
    <t>How to read JSON data from URL into XPage Java Bean</t>
  </si>
  <si>
    <t>Parsing JSON data into model objects in Java</t>
  </si>
  <si>
    <t>JSONObject parse dictionary objects</t>
  </si>
  <si>
    <t>perfect explanation and simple solution</t>
  </si>
  <si>
    <t>How to parse JSON in Kotlin?</t>
  </si>
  <si>
    <t>How to convert JSON string into List of Java object?</t>
  </si>
  <si>
    <t>how to serialize JSON Object</t>
  </si>
  <si>
    <t xml:space="preserve">toJson main method. </t>
  </si>
  <si>
    <t>How to serialize an object into a string</t>
  </si>
  <si>
    <t>this is deserialization</t>
  </si>
  <si>
    <t>Java Serializable Object to Byte Array</t>
  </si>
  <si>
    <t>How to serialize and de-serialize objects using JAXB?</t>
  </si>
  <si>
    <t>JSONObject Not Serializable?</t>
  </si>
  <si>
    <t>serialize json object which extends map</t>
  </si>
  <si>
    <t>How to serialize and deserialize a JSON object from Google geocode using Java</t>
  </si>
  <si>
    <t>How to serialize a JsonObject without too much quotes?</t>
  </si>
  <si>
    <t>How to convert the following json string to java object?</t>
  </si>
  <si>
    <t>deserialization</t>
  </si>
  <si>
    <t>How to serialize object to JSON string using classes from org.json package?</t>
  </si>
  <si>
    <t>Serialize java object with GSON</t>
  </si>
  <si>
    <t>How to convert hashmap to JSON object in Java</t>
  </si>
  <si>
    <t>Java Gson serialize json into an object</t>
  </si>
  <si>
    <t>How to serialize Object to JSON?</t>
  </si>
  <si>
    <t>How to serialize OBJECT ARRAY in java?</t>
  </si>
  <si>
    <t>Serialize JSON field as JSON</t>
  </si>
  <si>
    <t>How to serialize complex Json object to QueryString for HTTP Get using Jackson?</t>
  </si>
  <si>
    <t>Serialize the whole class as a String field instead of a JSON Object</t>
  </si>
  <si>
    <t>REST: how to serialize a java object to JSON in a shallow way?</t>
  </si>
  <si>
    <t>Serialize nested object json jackson</t>
  </si>
  <si>
    <t>Java JSON serialization and JSONObject</t>
  </si>
  <si>
    <t>How to serialize a List content to a flat JSON object with Jackson?</t>
  </si>
  <si>
    <t>How to serialize/deserialize partial JSON object using GSON?</t>
  </si>
  <si>
    <t>execute the test cases using Test runner</t>
  </si>
  <si>
    <t>Running the same JUnit test case multiple time with different data</t>
  </si>
  <si>
    <t>Easy way of running the same junit test over and over?</t>
  </si>
  <si>
    <t>Run a single test method with maven</t>
  </si>
  <si>
    <t>Run all tests in Junit 4</t>
  </si>
  <si>
    <t>How do I run JUnit tests from inside my java application?</t>
  </si>
  <si>
    <t>How to run test methods in specific order in JUnit4?</t>
  </si>
  <si>
    <t>NoClassDefFoundError when using Powermock</t>
  </si>
  <si>
    <t>Maven does not find JUnit tests to run</t>
  </si>
  <si>
    <t>Running Junit through Ant does not seem to use custom class runner</t>
  </si>
  <si>
    <t>How to write a Unit Test?</t>
  </si>
  <si>
    <t>Run single test from a JUnit class using command-line</t>
  </si>
  <si>
    <t>Class Not Found Exception when running JUnit test</t>
  </si>
  <si>
    <t>How to print current executing junit test method while running all tests in a class or suite using ANT?</t>
  </si>
  <si>
    <t>Running JUnit4 Test classes in specified order</t>
  </si>
  <si>
    <t>How to run soapUI tests from Java</t>
  </si>
  <si>
    <t>How to run entire JUnit Test Suite from within code</t>
  </si>
  <si>
    <t>How can I stop maven from running TEST twice?</t>
  </si>
  <si>
    <t>How to invoke the Cucumber runner class from a different main method</t>
  </si>
  <si>
    <t>Eclipse Plug-in Test execution for JUnit4</t>
  </si>
  <si>
    <t>Java Compare file content</t>
  </si>
  <si>
    <t>Getting A Files Mime Type In Java</t>
  </si>
  <si>
    <t>Comparing text files with Junit</t>
  </si>
  <si>
    <t>How to compare the contents of two text files and return Same Content or Different Content?</t>
  </si>
  <si>
    <t>How can I compare files in a JUnit test case?</t>
  </si>
  <si>
    <t>XMLUnit - Xml file indentation impacts on comparison</t>
  </si>
  <si>
    <t>Java file equals</t>
  </si>
  <si>
    <t>Comparing two xml files using JAVA</t>
  </si>
  <si>
    <t>Comparing two csv files in Java</t>
  </si>
  <si>
    <t>String comparison of text files</t>
  </si>
  <si>
    <t>read complete file without using loop in java</t>
  </si>
  <si>
    <t>Test two directory trees for equality</t>
  </si>
  <si>
    <t>Compare two text files string by string in java</t>
  </si>
  <si>
    <t>How to compare the content of two text files and output in another text file? text1 - text2</t>
  </si>
  <si>
    <t>Determine if two files store the same content</t>
  </si>
  <si>
    <t>Fatal Error :1:1: Content is not allowed in prolog. org.xml.sax.SAXParseException</t>
  </si>
  <si>
    <t>How to Sort a Map by values</t>
  </si>
  <si>
    <t>Sort a Map&lt;Key, Value&gt; by values</t>
  </si>
  <si>
    <t>How to sort a HashMap in Java</t>
  </si>
  <si>
    <t>How to sort Map values by key in Java?</t>
  </si>
  <si>
    <t>How to sort a treemap based on its values?</t>
  </si>
  <si>
    <t>TreeMap sort by value</t>
  </si>
  <si>
    <t>How to sort Map in Java</t>
  </si>
  <si>
    <t>Sorting HashMap objects on their properties rather values</t>
  </si>
  <si>
    <t>Sort a map on key and value</t>
  </si>
  <si>
    <t>Sorting HashMap by values</t>
  </si>
  <si>
    <t>How to sort a Map by Value (ArrayList) size in Java?</t>
  </si>
  <si>
    <t>Sort the Objects value inside the Hashmap&lt;String, Object&gt;</t>
  </si>
  <si>
    <t>Sorting the Map&lt;Key,Value&gt; in descending order based on the value</t>
  </si>
  <si>
    <t>Sorting LinkedHashMap</t>
  </si>
  <si>
    <t>Java Map Value Comparator, sort while inserting</t>
  </si>
  <si>
    <t>Best way to sort Map with Values</t>
  </si>
  <si>
    <t>Java Map sort by value</t>
  </si>
  <si>
    <t>Sorting Map by value</t>
  </si>
  <si>
    <t>Sorting Descending order: Java Map</t>
  </si>
  <si>
    <t>How to sort a hashmap by the Integer Value</t>
  </si>
  <si>
    <t>Sort map by value using lambdas and streams</t>
  </si>
  <si>
    <t>using lambdas, ok</t>
  </si>
  <si>
    <t>Sorting the Map in descending order of values</t>
  </si>
  <si>
    <t>How to sort a LinkedHashMap by value in decreasing order in java stream?</t>
  </si>
  <si>
    <t>Java 8 - Sort Map by value and collect results</t>
  </si>
  <si>
    <t>Java - How to sort a map values according to their first letter?</t>
  </si>
  <si>
    <t>Please how do I sort map elements based on values in ascending order in java?</t>
  </si>
  <si>
    <t>How to Capture image from webcam in java</t>
  </si>
  <si>
    <t>What is the best method to capture images from a live video device for use by a Java-based application?</t>
  </si>
  <si>
    <t>Capturing image from webcam in java?</t>
  </si>
  <si>
    <t>How to capture video from webcam(in java)?</t>
  </si>
  <si>
    <t>java capture webcam image</t>
  </si>
  <si>
    <t>Capture high-resolution image snapshots from webcam, in Java</t>
  </si>
  <si>
    <t>How to connect to webcam in Java?</t>
  </si>
  <si>
    <t>Capturing a single image from my webcam in Java or Python</t>
  </si>
  <si>
    <t>Best way to access web camera in Java</t>
  </si>
  <si>
    <t>How to capture and record video from webcam using JavaCV</t>
  </si>
  <si>
    <t>Run Bash from Java Program to Capture Webcam Image on Raspberry Pi</t>
  </si>
  <si>
    <t>java capturing webcam images macbook</t>
  </si>
  <si>
    <t>Webcam stream in opencv using Java</t>
  </si>
  <si>
    <t>Capture video using webcam in Java</t>
  </si>
  <si>
    <t>How to Load an image and write text to it</t>
  </si>
  <si>
    <t>How can I edit a jpg image through Java?</t>
  </si>
  <si>
    <t>Using Graphics2D to overlay text on a BufferedImage and return a BufferedImage</t>
  </si>
  <si>
    <t>Write text onto image in Java</t>
  </si>
  <si>
    <t>Java Text on Image</t>
  </si>
  <si>
    <t>OpenCV how can i detect webcam and compare the local file to match face</t>
  </si>
  <si>
    <t>How to read a text file into jtextarea in Java Swing</t>
  </si>
  <si>
    <t>How can I load an image and write text to it using Java?</t>
  </si>
  <si>
    <t>Java- Write Text onto Image, then Write to Output File</t>
  </si>
  <si>
    <t>Output an image file from a servlet</t>
  </si>
  <si>
    <t>How to add text to an image in java?</t>
  </si>
  <si>
    <t>How to write text on an image in Java (Android)</t>
  </si>
  <si>
    <t>Displaying Image in Java</t>
  </si>
  <si>
    <t>Create image from scratch with JMagick</t>
  </si>
  <si>
    <t>How to Write text file Java</t>
  </si>
  <si>
    <t>Convert text content to Image</t>
  </si>
  <si>
    <t>Load image from a filepath via BufferedImage</t>
  </si>
  <si>
    <t>How to create a button in Libgdx?</t>
  </si>
  <si>
    <t>LWJGL: Discolored Textures</t>
  </si>
  <si>
    <t>Read JSON Array</t>
  </si>
  <si>
    <t>Accessing members of items in a JSONArray with Java</t>
  </si>
  <si>
    <t>How to parse a JSON and turn its values into an Array?</t>
  </si>
  <si>
    <t>not straightforward... keeping</t>
  </si>
  <si>
    <t>Reading a Json Array in android</t>
  </si>
  <si>
    <t>Parsing JSON Array within JSON Object</t>
  </si>
  <si>
    <t>Parse JSON Array</t>
  </si>
  <si>
    <t>Using Java to decode JSON array of objects</t>
  </si>
  <si>
    <t>parse string array from JSON</t>
  </si>
  <si>
    <t>How to Convert JSON String arrray to Json Array list</t>
  </si>
  <si>
    <t>How parsing JSONArray in Java with Json.simple?</t>
  </si>
  <si>
    <t>How to parse JSON Array (Not Json Object) in Android</t>
  </si>
  <si>
    <t>Put byte array to JSON and vice versa</t>
  </si>
  <si>
    <t>Jackson databind read json tri-dimensional array</t>
  </si>
  <si>
    <t>JSON array Read first element?</t>
  </si>
  <si>
    <t>How to read json array in Android</t>
  </si>
  <si>
    <t>JSON Parser Read Array</t>
  </si>
  <si>
    <t>Read JSON Object from an Array using Simple JSON Jar</t>
  </si>
  <si>
    <t>How to Get JSON Array Within JSON Object?</t>
  </si>
  <si>
    <t>Read JSON array in Java</t>
  </si>
  <si>
    <t>Read file as bytes</t>
  </si>
  <si>
    <t>Convert InputStream to byte array in Java</t>
  </si>
  <si>
    <t>keeping... not exactly was it is proposed</t>
  </si>
  <si>
    <t>How to read a bin file to a byte array?</t>
  </si>
  <si>
    <t xml:space="preserve">perfect and simple </t>
  </si>
  <si>
    <t>How can I read a file as unsigned bytes in Java?</t>
  </si>
  <si>
    <t>Elegant way to read file into byte[] array in Java</t>
  </si>
  <si>
    <t>Reading a binary input stream into a single byte array in Java</t>
  </si>
  <si>
    <t>UTF-8 byte[] to String</t>
  </si>
  <si>
    <t>Java sending and receiving file (byte[]) over sockets</t>
  </si>
  <si>
    <t>Android : How to read file in bytes?</t>
  </si>
  <si>
    <t>How to create ByteArrayInputStream from a file in Java?</t>
  </si>
  <si>
    <t>Read a specific byte from binary file</t>
  </si>
  <si>
    <t>How do I read bytes from InputStream?</t>
  </si>
  <si>
    <t>Convert file to byte array and vice versa</t>
  </si>
  <si>
    <t>Read First 4 Bytes of File</t>
  </si>
  <si>
    <t>Get total size of file in bytes</t>
  </si>
  <si>
    <t>Read first bytes of a file</t>
  </si>
  <si>
    <t>FileInputStream read until last 128 bytes of file</t>
  </si>
  <si>
    <t>Why is using BufferedInputStream to read a file byte by byte faster than using FileInputStream?</t>
  </si>
  <si>
    <t>How to Read fixed number of bytes from a file in a loop in JAVA?</t>
  </si>
  <si>
    <t>Reading x bytes at a time from a file in java</t>
  </si>
  <si>
    <t>How to get file bytes in a given range?</t>
  </si>
  <si>
    <t>Java Reading large files into byte array chunk by chunk</t>
  </si>
  <si>
    <t>How to open a file to read all bytes of the file?</t>
  </si>
  <si>
    <t>Create a File Lock on a File</t>
  </si>
  <si>
    <t>How can I lock a file using java (if possible)</t>
  </si>
  <si>
    <t>Java file locking on a network</t>
  </si>
  <si>
    <t>not exactly...</t>
  </si>
  <si>
    <t>Check if a file is locked in Java</t>
  </si>
  <si>
    <t>how to create a file in Java only if one doesnt already exist?</t>
  </si>
  <si>
    <t>Is a read lock on a ReentrantReadWriteLock sufficient for concurrent reading of a RandomAccessFile</t>
  </si>
  <si>
    <t>Java: opening and reading from a file without locking it</t>
  </si>
  <si>
    <t>Java file locking</t>
  </si>
  <si>
    <t>Release Java file lock in Windows</t>
  </si>
  <si>
    <t>How to create a file in a directory in java?</t>
  </si>
  <si>
    <t>how to implement the folder lock in java</t>
  </si>
  <si>
    <t>How to disable file lock of a file opened by another app in a Java application</t>
  </si>
  <si>
    <t>JavaNIO: check File lock created by a root-user from a process running under a normal user?</t>
  </si>
  <si>
    <t>File locking and delete</t>
  </si>
  <si>
    <t>New log and lock files created when redeploying app</t>
  </si>
  <si>
    <t>How to safely create a file if it doesnt exist from concurrently-running processes without using locking?</t>
  </si>
  <si>
    <t>Java file locking mechanism for file based process communication</t>
  </si>
  <si>
    <t>Creating a Java program that locks a file</t>
  </si>
  <si>
    <t>From java code file getting created with a lock symbol in Linux</t>
  </si>
  <si>
    <t>Random access file FileLock: java.io vs. java.nio</t>
  </si>
  <si>
    <t>Copy a Directory recursively</t>
  </si>
  <si>
    <t>good and simple, though not recursively</t>
  </si>
  <si>
    <t>no explanation at all...</t>
  </si>
  <si>
    <t>Copy directory from a jar file</t>
  </si>
  <si>
    <t>Writing files into a directory which still does not exists</t>
  </si>
  <si>
    <t>How to copy a folder and all its subfolders and files into another folder</t>
  </si>
  <si>
    <t>Copy entire directory contents to another directory?</t>
  </si>
  <si>
    <t>How do I copy a directory using Ganymeds SCPClient?</t>
  </si>
  <si>
    <t>Non-recursive way to get all files in a directory and its subdirectories in Java</t>
  </si>
  <si>
    <t>Copy all directories to server by FTP using Java</t>
  </si>
  <si>
    <t>How to recursively copy entire directory including parent folder in Java</t>
  </si>
  <si>
    <t>Use JSch to put a file to the remote directory and if the directory does not exist, then create it</t>
  </si>
  <si>
    <t>Duplicate WEB-INF folder created with maven build with package goal from Eclipse Kepler</t>
  </si>
  <si>
    <t>Is there a simple, NIO2 only way to convert from URL to Path</t>
  </si>
  <si>
    <t>SBT (Simple Build Tool): Change the build target classes directory</t>
  </si>
  <si>
    <t>Java: Move Directory containing files and directories to new path</t>
  </si>
  <si>
    <t>How can you in Java list all files recursively in a folder that do not match an array of extensions?</t>
  </si>
  <si>
    <t>Idiomatic Clojure to copy resources from running jar to outside</t>
  </si>
  <si>
    <t>Java 8: Copy directory recursively?</t>
  </si>
  <si>
    <t>what is wrong ? You just need to provide parameters...</t>
  </si>
  <si>
    <t>How to copy a directory with its sub directories , files and zip files</t>
  </si>
  <si>
    <t>walkFileThree inside JAR-file</t>
  </si>
  <si>
    <t>Efficient way to move directories recursively and merge them in Java</t>
  </si>
  <si>
    <t>Java.nio: most concise recursive directory delete</t>
  </si>
  <si>
    <t>Create a very large file using mapping</t>
  </si>
  <si>
    <t>Binary search in a sorted (memory-mapped ?) file in Java</t>
  </si>
  <si>
    <t>Fastest way to write huge data in text file Java</t>
  </si>
  <si>
    <t>Good and explained.</t>
  </si>
  <si>
    <t>Perfect and explained..</t>
  </si>
  <si>
    <t>Bad to use very large strings? (Java)</t>
  </si>
  <si>
    <t>Read large files in Java</t>
  </si>
  <si>
    <t>Create XML file with large number of nodes (10 million)</t>
  </si>
  <si>
    <t>How do I sort very large files</t>
  </si>
  <si>
    <t>Why doesnt the array() method of MappedByteBuffer work?</t>
  </si>
  <si>
    <t>Read from a Text File into a hash map or list</t>
  </si>
  <si>
    <t>JAVA - Best approach to parse huge (extra large) JSON file</t>
  </si>
  <si>
    <t>Java: InputStream too slow to read huge files</t>
  </si>
  <si>
    <t>How to load a large xlsx file with Apache POI?</t>
  </si>
  <si>
    <t>How to write and read a file with a HashMap?</t>
  </si>
  <si>
    <t>Write large text file data into excel</t>
  </si>
  <si>
    <t>Scala macros and the JVMs method size limit</t>
  </si>
  <si>
    <t>How to append/write huge data file text in Java</t>
  </si>
  <si>
    <t>How do I deal with Identity vs. Equality in Hibernate?</t>
  </si>
  <si>
    <t>How do file-systems implement sector-locking?</t>
  </si>
  <si>
    <t>Java NIO - Memory mapped files</t>
  </si>
  <si>
    <t>Using JNIEnv from a nasm-created dll</t>
  </si>
  <si>
    <t>How to monitor the JVM usage of large memory pages in Windows 7?</t>
  </si>
  <si>
    <t>How to Parse Big (50 GB) XML Files in Java</t>
  </si>
  <si>
    <t>Java nio: How to read characters from memory mapped file with correct charset</t>
  </si>
  <si>
    <t>OutOfMemoryError: Java heap space when trying to read large file</t>
  </si>
  <si>
    <t>Java: regex replacement in large files</t>
  </si>
  <si>
    <t>How to build undirected graph with adjacency list from a large OSM map in a linear time</t>
  </si>
  <si>
    <t>Parsing a CSV file for a unique row using the new Java 8 Streams API</t>
  </si>
  <si>
    <t>Convert Between a File Path and a URL</t>
  </si>
  <si>
    <t>How to construct a relative path in Java from two absolute paths (or URLs)?</t>
  </si>
  <si>
    <t>How do I get just the jar URL from a jar: URL containing a ! and a specific file in the jar?</t>
  </si>
  <si>
    <t>Convert between URL and windows filename (Java)?</t>
  </si>
  <si>
    <t>Is there a Java utility which will convert a String path to use the correct File separator char?</t>
  </si>
  <si>
    <t>Java: how to get a File from an escaped URL?</t>
  </si>
  <si>
    <t>Absolute to Relative File Path in Java</t>
  </si>
  <si>
    <t>Generate URL for File</t>
  </si>
  <si>
    <t>file path Windows format to java format</t>
  </si>
  <si>
    <t>Convert URL to AbsolutePath</t>
  </si>
  <si>
    <t>Pass a local file in to URL in Java</t>
  </si>
  <si>
    <t>Convert URL to normal windows filename Java</t>
  </si>
  <si>
    <t>Files, URIs, and URLs conflicting in Java</t>
  </si>
  <si>
    <t>sun.net.www.ParseUtil.decode() vs java.net.URLDecoder.decode()</t>
  </si>
  <si>
    <t>How to create a URI from a URL?</t>
  </si>
  <si>
    <t>Java: Get URI from FilePath</t>
  </si>
  <si>
    <t>How to create file object from URL object</t>
  </si>
  <si>
    <t>using API, ok</t>
  </si>
  <si>
    <t>Get java.nio.file.Path object from java.io.File</t>
  </si>
  <si>
    <t>Converting Java file:// URL to File(...) path, platform independent, including UNC paths</t>
  </si>
  <si>
    <t>Converting json from a file to a java object</t>
  </si>
  <si>
    <t>Loading images using an InputStream</t>
  </si>
  <si>
    <t>Return onPostExecute Value into onBindViewHolder of RecyclerAdapter</t>
  </si>
  <si>
    <t>Use Scanner to read a list of comma separated values</t>
  </si>
  <si>
    <t>What is the best way to read a comma delimited configuration file?</t>
  </si>
  <si>
    <t>How to convert comma-separated String to ArrayList?</t>
  </si>
  <si>
    <t>Not with scanner, but works</t>
  </si>
  <si>
    <t>Reading selective column data from a text file into a list in Java</t>
  </si>
  <si>
    <t>How to split a comma-separated string?</t>
  </si>
  <si>
    <t>How to read comma separated values from text file in JAVA?</t>
  </si>
  <si>
    <t>Reading a .txt file using Scanner class in Java</t>
  </si>
  <si>
    <t>Using delimiter when reading a file</t>
  </si>
  <si>
    <t>Read CSV with Scanner()</t>
  </si>
  <si>
    <t>Read integers separated with whitespace into int[] array</t>
  </si>
  <si>
    <t>reading one line delimited by both comma and space - java</t>
  </si>
  <si>
    <t>How to get ArrayList&lt;Integer&gt; and Scanner to play nice?</t>
  </si>
  <si>
    <t>Reading numbers from a text file into an ArrayList in Java</t>
  </si>
  <si>
    <t>How to read comma separated integer inputs in java</t>
  </si>
  <si>
    <t>You just need to change the delimiter, pretty intuitive...</t>
  </si>
  <si>
    <t>Java reading multiple ints from a single line</t>
  </si>
  <si>
    <t>convert comma separated string to list without intermediate container</t>
  </si>
  <si>
    <t>Java - Scanning comma delimited double and int values</t>
  </si>
  <si>
    <t>reading a csv file into a array</t>
  </si>
  <si>
    <t>Compare the contents of two Streams to determine if they are equal or not</t>
  </si>
  <si>
    <t>How do I compare strings in Java?</t>
  </si>
  <si>
    <t>Simple way to find if two different lists contain exactly the same elements?</t>
  </si>
  <si>
    <t>How to properly compare two Integers in Java?</t>
  </si>
  <si>
    <t>What is the fastest way to compare two sets in Java?</t>
  </si>
  <si>
    <t>Fast way to compare inputstreams</t>
  </si>
  <si>
    <t>using IOUtils, so ??</t>
  </si>
  <si>
    <t>Compare two Byte Arrays? (Java)</t>
  </si>
  <si>
    <t>How to compare two double values in Java?</t>
  </si>
  <si>
    <t>equals vs Arrays.equals in Java</t>
  </si>
  <si>
    <t>how to compare the Java Byte[] array?</t>
  </si>
  <si>
    <t>Compare two objects with .equals() and == operator</t>
  </si>
  <si>
    <t>Java ArrayList - how can I tell if two lists are equal, order not mattering?</t>
  </si>
  <si>
    <t>Comparing two integer arrays in java</t>
  </si>
  <si>
    <t>Why are two objects with same data not equal while using equals() method</t>
  </si>
  <si>
    <t>Comparing two hashmaps for equal values and same key sets?</t>
  </si>
  <si>
    <t>Is there a way of comparing two Lists with streaming?</t>
  </si>
  <si>
    <t>this is for files, not streams...</t>
  </si>
  <si>
    <t>Java all determine elements are same in a list</t>
  </si>
  <si>
    <t>Java 8: More efficient way of comparing lists of different types?</t>
  </si>
  <si>
    <t>Java 8 Stream: How to compare current element with next element?</t>
  </si>
  <si>
    <t>How to compare two Streams in Java 8</t>
  </si>
  <si>
    <t>How to compare equality of lists of arrays with modern Java?</t>
  </si>
  <si>
    <t>Comparing two collections using Stream - anyMatch</t>
  </si>
  <si>
    <t>Find the difference between two collections in Java 8?</t>
  </si>
  <si>
    <t>Apply variable transparency to an image</t>
  </si>
  <si>
    <t>Set BufferedImage alpha mask in Java</t>
  </si>
  <si>
    <t>How to make a color transparent in a BufferedImage and save as PNG</t>
  </si>
  <si>
    <t>Transparent JFrame background</t>
  </si>
  <si>
    <t>How to set a transparent background of JPanel?</t>
  </si>
  <si>
    <t>Java: using an image as a button</t>
  </si>
  <si>
    <t>How do I set the R, G, B and Alpha components of a color?</t>
  </si>
  <si>
    <t>java: How to add Transparent Gradient Background to JFrame</t>
  </si>
  <si>
    <t>looks long... but seems to work</t>
  </si>
  <si>
    <t>how to set JFrame background transparent but JPanel or JLabel Background opaque?</t>
  </si>
  <si>
    <t>How to make drawn images transparent in Java</t>
  </si>
  <si>
    <t>how to resize Image in java?</t>
  </si>
  <si>
    <t>How to make JFrame background and JPanel transparent with only image showing</t>
  </si>
  <si>
    <t>JAVA : How to create .PNG image from a byte[]?</t>
  </si>
  <si>
    <t>Java Graphics2D draw image with transparent color</t>
  </si>
  <si>
    <t>Apply Bitmask to BufferedImage</t>
  </si>
  <si>
    <t>Rotate BufferedImage with transparent background</t>
  </si>
  <si>
    <t>Load image from local folder</t>
  </si>
  <si>
    <t>How should I load files into my Java application?</t>
  </si>
  <si>
    <t>Display a jpg image on a JPanel</t>
  </si>
  <si>
    <t>How to load a folder from a .jar?</t>
  </si>
  <si>
    <t>How to correctly get image from Resources folder in NetBeans</t>
  </si>
  <si>
    <t>Classloader in Applet: Cant access files</t>
  </si>
  <si>
    <t>How can i load Computer Directory images in JAVAFX</t>
  </si>
  <si>
    <t>Load and display all the images from a folder</t>
  </si>
  <si>
    <t>more than proposed.. ok..</t>
  </si>
  <si>
    <t>Get Image from local directory using Swing?</t>
  </si>
  <si>
    <t>How do I load a file from resource folder?</t>
  </si>
  <si>
    <t>Cannot load image in JavaFX</t>
  </si>
  <si>
    <t>load an image from projects folder in java</t>
  </si>
  <si>
    <t>Java applet cannot locate resources</t>
  </si>
  <si>
    <t>Loading and displaying local Images in Java Applet</t>
  </si>
  <si>
    <t>Android - Show Local Images in WebView</t>
  </si>
  <si>
    <t>Load image from a file inside a project folder</t>
  </si>
  <si>
    <t>Set background image in JEditorPane from local file</t>
  </si>
  <si>
    <t>List XML element Attributes</t>
  </si>
  <si>
    <t>Java/JAXB: Unmarshall XML attributes to specific Java object attributes</t>
  </si>
  <si>
    <t>XML element with attribute and content using JAXB</t>
  </si>
  <si>
    <t>Reading a list of XML elements in Java</t>
  </si>
  <si>
    <t>Getting element using attribute</t>
  </si>
  <si>
    <t>Spring .properties file: get element as an Array</t>
  </si>
  <si>
    <t>java Get the list or name of all attributes in a XML element</t>
  </si>
  <si>
    <t>seems the way to go</t>
  </si>
  <si>
    <t>get the attributes from an XML File using Java</t>
  </si>
  <si>
    <t>With MOXy and XPath, is it possible to unmarshal two lists of attributes?</t>
  </si>
  <si>
    <t>How to get specific XML elements with specific attribute value?</t>
  </si>
  <si>
    <t>how to get the attribute value of an xml node using java</t>
  </si>
  <si>
    <t>JAXB java.util.Map to key value pairs</t>
  </si>
  <si>
    <t>JAXB annotations for nested element lists</t>
  </si>
  <si>
    <t>Java add element with attributes to xml file</t>
  </si>
  <si>
    <t>JAXB: Unmarshal to subclass based on element value</t>
  </si>
  <si>
    <t>how to get element by attribute using dom parser in java</t>
  </si>
  <si>
    <t>JAXB - an element with unbounded maxOccurs inside an xsd:all</t>
  </si>
  <si>
    <t>Lists in MyBatis IN clause</t>
  </si>
  <si>
    <t>SimpleXML Single Depth Element with Attribute in Inline List</t>
  </si>
  <si>
    <t>Connect to a SQLite database</t>
  </si>
  <si>
    <t>Java and SQLite</t>
  </si>
  <si>
    <t>How to connect SQLite with Java?</t>
  </si>
  <si>
    <t>Connecting to SQLite Database Fails</t>
  </si>
  <si>
    <t>How to include SQLite database in executable Jar?</t>
  </si>
  <si>
    <t>connect to Sqlite database using java</t>
  </si>
  <si>
    <t>No suitable driver found (SQLite)</t>
  </si>
  <si>
    <t>Using DataSource to connect to SQLite with (Xerial) sqlite-jdbc driver</t>
  </si>
  <si>
    <t>Send email with attachment in Java</t>
  </si>
  <si>
    <t>what is wrong ? Simple and good...</t>
  </si>
  <si>
    <t>download mail attachment with Java</t>
  </si>
  <si>
    <t>Send an E-Mail with attachment using JAVA Mail API without storing in local machine</t>
  </si>
  <si>
    <t>Sending Email in Android using JavaMail API without using the default/built-in app</t>
  </si>
  <si>
    <t>How to attach multiple files to an email using JavaMail?</t>
  </si>
  <si>
    <t>JavaMail sending mail attachment from string - encoding UTF-8</t>
  </si>
  <si>
    <t>how to use spring send email with attachment use InputStream?</t>
  </si>
  <si>
    <t>Android Intent for sending email with attachment</t>
  </si>
  <si>
    <t>add attachment as stream in commons email</t>
  </si>
  <si>
    <t>How to add Attachments to Email in java using outputstream</t>
  </si>
  <si>
    <t>Sending mail attachment using Java</t>
  </si>
  <si>
    <t>Sending an email with an attachment using javamail API</t>
  </si>
  <si>
    <t>Java Mail API: send emails via corporate outlook acount</t>
  </si>
  <si>
    <t>Send mail from outlook 2010 using java mail api</t>
  </si>
  <si>
    <t>How to send email attachments with microsoft exchange?</t>
  </si>
  <si>
    <t>Java Mail attachment not shown in outlook</t>
  </si>
  <si>
    <t>How to send mail with multiple attachments in java</t>
  </si>
  <si>
    <t>Not receiving message body/content using Java Mail API</t>
  </si>
  <si>
    <t>Android app to send Email with attachment using Java Mail API</t>
  </si>
  <si>
    <t>Sending a mail with attachment in Java without needing a physical attachment file</t>
  </si>
  <si>
    <t>How to download outlook attachment from Python Script?</t>
  </si>
  <si>
    <t>How to download a complete folder from a FTP server</t>
  </si>
  <si>
    <t>How to retrieve a file from a server via SFTP?</t>
  </si>
  <si>
    <t>How to download and save a file from Internet using Java?</t>
  </si>
  <si>
    <t>Create a folder hierarchy through FTP in Java</t>
  </si>
  <si>
    <t>java code to download a file from server</t>
  </si>
  <si>
    <t>Ftp File download From java code</t>
  </si>
  <si>
    <t>How to transfer a file from url to ftp using java?</t>
  </si>
  <si>
    <t>How to download entire folder in java?</t>
  </si>
  <si>
    <t>Download entire FTP directory in Java (Apache Net Commons)</t>
  </si>
  <si>
    <t>How to create a very specific zip file structure using Java</t>
  </si>
  <si>
    <t>How to resize images in Java</t>
  </si>
  <si>
    <t>How can I resize an image using Java?</t>
  </si>
  <si>
    <t>Resize image while keeping aspect ratio in Java</t>
  </si>
  <si>
    <t>Image resize quality (Java)</t>
  </si>
  <si>
    <t>Resize Image in Java. How to resize</t>
  </si>
  <si>
    <t>resizing image in java</t>
  </si>
  <si>
    <t>How to resize JLabel ImageIcon?</t>
  </si>
  <si>
    <t>resizing image java getScaledInstance</t>
  </si>
  <si>
    <t>Resizing an image in swing</t>
  </si>
  <si>
    <t>Bufferedimage resize</t>
  </si>
  <si>
    <t>Java image resize, maintain aspect ratio</t>
  </si>
  <si>
    <t>save resized image java</t>
  </si>
  <si>
    <t>Java - Good and free library to resize images</t>
  </si>
  <si>
    <t>Resize a picture to fit a JLabel</t>
  </si>
  <si>
    <t>Scale a BufferedImage the fastest and easiest way</t>
  </si>
  <si>
    <t>Java JPanel resize Image</t>
  </si>
  <si>
    <t>How to resize an image in Java with OpenCV?</t>
  </si>
  <si>
    <t>Java - resize image without losing quality</t>
  </si>
  <si>
    <t>Resizing icon to fit on JButton in Java?</t>
  </si>
  <si>
    <t>How do I resize an imageview image in javafx?</t>
  </si>
  <si>
    <t>Generate random integer</t>
  </si>
  <si>
    <t>How to generate a random alpha-numeric string?</t>
  </si>
  <si>
    <t>How do I generate random integers within a specific range in Java?</t>
  </si>
  <si>
    <t>not the best but works</t>
  </si>
  <si>
    <t>with parameters, very good...</t>
  </si>
  <si>
    <t>How to generate a random BigInteger value in Java?</t>
  </si>
  <si>
    <t>How do I generate a random integer between min and max in java?</t>
  </si>
  <si>
    <t>how to generate random number from array</t>
  </si>
  <si>
    <t>Java: random long number in 0 &lt;= x &lt; n range</t>
  </si>
  <si>
    <t>Is there functionality to generate a random character in Java?</t>
  </si>
  <si>
    <t>Generate random integers in java</t>
  </si>
  <si>
    <t>How to generate random positive and negative numbers in java</t>
  </si>
  <si>
    <t>Creating random numbers with no duplicates</t>
  </si>
  <si>
    <t>Java Generate Random Number Between Two Given Values</t>
  </si>
  <si>
    <t>Java Random giving negative numbers</t>
  </si>
  <si>
    <t>Getting random numbers in Java</t>
  </si>
  <si>
    <t>How can I generate random number in specific range in Android?</t>
  </si>
  <si>
    <t>generating Random integers in a range(code)</t>
  </si>
  <si>
    <t>Generate Random Integer from Min to Max?</t>
  </si>
  <si>
    <t>How to generate a random five digit number Java</t>
  </si>
  <si>
    <t>Generating Unique Random Numbers in Java</t>
  </si>
  <si>
    <t>Get random integer in range (x, y]?</t>
  </si>
  <si>
    <t>How to generate random integers in a range</t>
  </si>
  <si>
    <t>Generating random integers within range with a probability distribution</t>
  </si>
  <si>
    <t>How do you generate a random integer in a specified range, divisible by 5?</t>
  </si>
  <si>
    <t>Random number with Probabilities</t>
  </si>
  <si>
    <t>Creating a random string with A-Z and 0-9 in Java</t>
  </si>
  <si>
    <t>How to get a random integer in java?</t>
  </si>
  <si>
    <t>Generating random integer between 1 and infinity</t>
  </si>
  <si>
    <t>How to create a array with n random integers?</t>
  </si>
  <si>
    <t>How to generate a random integer using math.random class</t>
  </si>
  <si>
    <t>Java - gettting a random number from 100 to 999</t>
  </si>
  <si>
    <t>Generate a random integer with a specified number of digits Java</t>
  </si>
  <si>
    <t>Generating random integers uniformly in log space</t>
  </si>
  <si>
    <t>How do I check if a string is a valid date?</t>
  </si>
  <si>
    <t>How to sanity check a date in Java</t>
  </si>
  <si>
    <t>long but works</t>
  </si>
  <si>
    <t>Determine if a String is a valid date before parsing</t>
  </si>
  <si>
    <t>How to check that a string is parseable to a double?</t>
  </si>
  <si>
    <t>Determine if a String is an Integer in Java</t>
  </si>
  <si>
    <t>How do I validate a timestamp?</t>
  </si>
  <si>
    <t>Fastest way to tell if a string is a valid date</t>
  </si>
  <si>
    <t>seems to work...</t>
  </si>
  <si>
    <t>how to verify this time/date string in java?</t>
  </si>
  <si>
    <t>How to check date(getting from json file) is before or after in android?</t>
  </si>
  <si>
    <t>do while loop.. to proceed if correct input is given</t>
  </si>
  <si>
    <t>Java - separate numbers from a string</t>
  </si>
  <si>
    <t>groovy/java regex check if yyyy.MM.dd format</t>
  </si>
  <si>
    <t>Java: Check the date format of current string is according to required format or not</t>
  </si>
  <si>
    <t>Java - validate that a given string represents a Date, i.e. YYYY-MM-DD?</t>
  </si>
  <si>
    <t>How to validate a String whether it is in YYYYMMDD format?</t>
  </si>
  <si>
    <t>Convert an asp.net c# webservice datetime value to Date object in android(Java)</t>
  </si>
  <si>
    <t>How to check if a string is date?</t>
  </si>
  <si>
    <t>How to validate a string if it is a correct format in Java</t>
  </si>
  <si>
    <t>How do I format a number with leading zeros?</t>
  </si>
  <si>
    <t>Add leading zeroes to number in Java?</t>
  </si>
  <si>
    <t>How can I pad an integers with zeros on the left?</t>
  </si>
  <si>
    <t>Integer with leading zeroes</t>
  </si>
  <si>
    <t>Java add leading zeros to a number</t>
  </si>
  <si>
    <t>How do I add left-padded zeros to a number in Java?</t>
  </si>
  <si>
    <t>Left padding integers (non-decimal format) with zeros in Java</t>
  </si>
  <si>
    <t>this is non-decimal ... also, not intuitive to use ..</t>
  </si>
  <si>
    <t>How to format a Java string with leading zero?</t>
  </si>
  <si>
    <t>perfect</t>
  </si>
  <si>
    <t>two solutions, well explained</t>
  </si>
  <si>
    <t>Format a number with leading sign</t>
  </si>
  <si>
    <t>Display numbers with leading zeros (0) in Java?</t>
  </si>
  <si>
    <t>display leading zero using Decimal format</t>
  </si>
  <si>
    <t>Add leading zeroes to a string</t>
  </si>
  <si>
    <t>How to format numbers with leading spaces in Java</t>
  </si>
  <si>
    <t>Pretty number formatting algorithm</t>
  </si>
  <si>
    <t>Bypassing Gson number parser implementation</t>
  </si>
  <si>
    <t>Format floating point number with leading zeros</t>
  </si>
  <si>
    <t>How to set a cell format to Text</t>
  </si>
  <si>
    <t>Why do i get a terminated due to timeout error for my code at hackerrank?</t>
  </si>
  <si>
    <t>DecimalFormat: No leading zero, no exponential, variable precision</t>
  </si>
  <si>
    <t>Check if the input number is in a valid binary format</t>
  </si>
  <si>
    <t>How do I iterate each characters of a string?</t>
  </si>
  <si>
    <t>What is the easiest/best/most correct way to iterate through the characters of a string in Java?</t>
  </si>
  <si>
    <t>How can I invert the case of a String in Java?</t>
  </si>
  <si>
    <t>How do I apply the for-each loop to every character in a String?</t>
  </si>
  <si>
    <t>How to iterate through a String</t>
  </si>
  <si>
    <t>Java: how to get Iterator&lt;Character&gt; from String</t>
  </si>
  <si>
    <t>Removing duplicates from a String in Java</t>
  </si>
  <si>
    <t>Indexes of all occurrences of character in a string</t>
  </si>
  <si>
    <t>Removing certain characters from a string</t>
  </si>
  <si>
    <t>How can I iterate over a string in Java?</t>
  </si>
  <si>
    <t>Fastest way to strip all non-printable characters from a Java String</t>
  </si>
  <si>
    <t>How to convert a char to a String?</t>
  </si>
  <si>
    <t>Fastest way to iterate over all the chars in a String</t>
  </si>
  <si>
    <t>Get string character by index - Java</t>
  </si>
  <si>
    <t>How do I check every value in a Java string?</t>
  </si>
  <si>
    <t>Java - Most Efficent way to traverse a String</t>
  </si>
  <si>
    <t>Remove comments between quotes in String</t>
  </si>
  <si>
    <t>Java - Iterate over a custom alphabet</t>
  </si>
  <si>
    <t>How to delete everything before a certain character with characters split into groups</t>
  </si>
  <si>
    <t>How do I compare each character of a String while accounting for characters with length &gt; 1?</t>
  </si>
  <si>
    <t>String time complexity</t>
  </si>
  <si>
    <t>Best way to convert Iterable&lt;Character&gt; to String?</t>
  </si>
  <si>
    <t>Replace characters from string using scala</t>
  </si>
  <si>
    <t>How do I ping a host?</t>
  </si>
  <si>
    <t>How to measure response-time of network using Java?</t>
  </si>
  <si>
    <t>What is the best way to ping a database via JDBC?</t>
  </si>
  <si>
    <t>How to do a true Java ping from Windows?</t>
  </si>
  <si>
    <t>How to get a list of IP connected in same network (subnet) using Java</t>
  </si>
  <si>
    <t>Preferred Java way to ping an HTTP URL for availability</t>
  </si>
  <si>
    <t>How to Ping External IP from Java Android</t>
  </si>
  <si>
    <t>Ping MySQL Server Using JDBC</t>
  </si>
  <si>
    <t>How do I count the number of times I ping a host in JSP?</t>
  </si>
  <si>
    <t>what is address ? Missing code...</t>
  </si>
  <si>
    <t>How to run PING command and get ping host summary?</t>
  </si>
  <si>
    <t>I want to get the ping execution time and result in string after ping host</t>
  </si>
  <si>
    <t>Android ICMP ping</t>
  </si>
  <si>
    <t>Why does InetAddress.isReachable return false, when I can ping the IP address?</t>
  </si>
  <si>
    <t>How to ping an IP address</t>
  </si>
  <si>
    <t>Got java.net.UnknownHostException, cant ping any website, but can browse normally</t>
  </si>
  <si>
    <t>best Alternative for InetAddress.getByName(host).isReachable(timeout)</t>
  </si>
  <si>
    <t>How to quickly check if URL server is available</t>
  </si>
  <si>
    <t>Ping multiple servers in Java</t>
  </si>
  <si>
    <t>Append string to a text file</t>
  </si>
  <si>
    <t>Inserting text into an existing file via Java</t>
  </si>
  <si>
    <t>How do I save a String to a text file using Java?</t>
  </si>
  <si>
    <t>This would replace the contents, not append...</t>
  </si>
  <si>
    <t>How to append text to an existing file in Java</t>
  </si>
  <si>
    <t>Append data into a file using Apache Commons I/O</t>
  </si>
  <si>
    <t>How to add a string to end of a .txt file?</t>
  </si>
  <si>
    <t>How to add a new line of text to an existing file in Java?</t>
  </si>
  <si>
    <t>PrintWriter append method not appending</t>
  </si>
  <si>
    <t>How do you write a String to a text file?</t>
  </si>
  <si>
    <t>In Java, how to append a string more efficiently?</t>
  </si>
  <si>
    <t>How To Read/Write String From A File In Android</t>
  </si>
  <si>
    <t>Java. How to append text to top of file.txt</t>
  </si>
  <si>
    <t>How can I save java all lines from java console output to a text file and properly append it?</t>
  </si>
  <si>
    <t>How do I append text to a csv/txt file in Processing?</t>
  </si>
  <si>
    <t>How to write new line character to a file in Java</t>
  </si>
  <si>
    <t>How to append existing line in text file</t>
  </si>
  <si>
    <t>Read text string into 2D array</t>
  </si>
  <si>
    <t>Append (add) String data to an SD Card text file in an Android application</t>
  </si>
  <si>
    <t>How to append text to file in Java 8 using specified Charset</t>
  </si>
  <si>
    <t>Create a text file if it doesnt exist and append to it if it does using Java BufferedWriter</t>
  </si>
  <si>
    <t>Reads a text file and displays it line by line</t>
  </si>
  <si>
    <t>Reading and displaying data from a .txt file</t>
  </si>
  <si>
    <t>Java reading a file into an ArrayList?</t>
  </si>
  <si>
    <t>NotePad not recognizing new line characters in java code using PrintStream to output to text file</t>
  </si>
  <si>
    <t>How to read a large text file line by line using Java?</t>
  </si>
  <si>
    <t>missing a intuitive line of code: system.out... good for me...</t>
  </si>
  <si>
    <t>read from file and display random line</t>
  </si>
  <si>
    <t>idem before</t>
  </si>
  <si>
    <t>reading text from file and store each word from every line into separate variables</t>
  </si>
  <si>
    <t>How to read line by line from a text area</t>
  </si>
  <si>
    <t>How do you read a text file and print it to the console window? Java</t>
  </si>
  <si>
    <t>Java Parsing HTTP text file format</t>
  </si>
  <si>
    <t>How to read integer values from text file</t>
  </si>
  <si>
    <t>Read two textfile line by line simultaneously -java</t>
  </si>
  <si>
    <t>Most efficient way to read text file and dump content into JTextArea</t>
  </si>
  <si>
    <t>Java: How do you read each line of a text file and setting each line as an array element?</t>
  </si>
  <si>
    <t>Java: print contents of text file to screen</t>
  </si>
  <si>
    <t>How can I load a file when filename is defined in an external text file?</t>
  </si>
  <si>
    <t>JAVA- Only read first line of a file</t>
  </si>
  <si>
    <t>Reading from a certain line until there is no more content in Java</t>
  </si>
  <si>
    <t>How to get particular line to line from text file and display array list in android</t>
  </si>
  <si>
    <t>Displaying all text in one JOptionPane instead of multiple, line by line</t>
  </si>
  <si>
    <t>Insert images in mongoDB</t>
  </si>
  <si>
    <t>Get ID of last inserted document in a mongoDB w/ Java driver</t>
  </si>
  <si>
    <t>How to insert images in mongoDB using java?</t>
  </si>
  <si>
    <t>Insert Array inside an object in MongoDB</t>
  </si>
  <si>
    <t>Inserting Java Object to MongoDB Collection Using Java</t>
  </si>
  <si>
    <t>How to add an array to a MongoDB document using Java?</t>
  </si>
  <si>
    <t>Save an object with image ( save both object data and image too) inside mongoDB using Java</t>
  </si>
  <si>
    <t>How to insert multiple documents at once in MongoDB through Java</t>
  </si>
  <si>
    <t>How to insert a document with date in mongo?</t>
  </si>
  <si>
    <t>Bulk Upsert with MongoDB Java 3.0 Driver</t>
  </si>
  <si>
    <t>MongoDB UpdateMany with $in and upsert</t>
  </si>
  <si>
    <t>Java + MongoDB: Updating multiple fields in a document</t>
  </si>
  <si>
    <t>Java MongoDB queries, inserting 2 $or conditions</t>
  </si>
  <si>
    <t>How to insert object in MongoDB 3.2 document?</t>
  </si>
  <si>
    <t>How to overwrite image in mongoDB gridfs?</t>
  </si>
  <si>
    <t>Java insert value to Array in MongoDB</t>
  </si>
  <si>
    <t>How do I pause the current thread?</t>
  </si>
  <si>
    <t>How to make a Java thread wait for another threads output?</t>
  </si>
  <si>
    <t>How to pause execution while JDialog is open</t>
  </si>
  <si>
    <t>Difference between wait() and sleep()</t>
  </si>
  <si>
    <t>When does Javas Thread.sleep throw InterruptedException?</t>
  </si>
  <si>
    <t>how to do a system pause in java for debugging?</t>
  </si>
  <si>
    <t>Java: Thread.currentThread().sleep(x) vs. Thread.sleep(x)</t>
  </si>
  <si>
    <t>How do I pause main() until all other threads have died?</t>
  </si>
  <si>
    <t>How a thread should close itself in Java?</t>
  </si>
  <si>
    <t>Wait function in Java</t>
  </si>
  <si>
    <t>I get exception when using Thread.sleep(x) or wait()</t>
  </si>
  <si>
    <t>How do you have the code pause for a couple of seconds in android?</t>
  </si>
  <si>
    <t>Java Wait for thread to finish</t>
  </si>
  <si>
    <t>how to pause program until a button press?</t>
  </si>
  <si>
    <t>How to pause and resume a simple game in Java</t>
  </si>
  <si>
    <t>How to stop, pause, cancel a thread in java</t>
  </si>
  <si>
    <t>Java ExecutorService pause/resume a specific thread</t>
  </si>
  <si>
    <t>How to make a pause before continuing method</t>
  </si>
  <si>
    <t>How do I pause Java Simulation using Swing</t>
  </si>
  <si>
    <t>using sleep() for a single thread</t>
  </si>
  <si>
    <t>How to pause while loop until a button is pressed</t>
  </si>
  <si>
    <t>How pause and then resume a thread?</t>
  </si>
  <si>
    <t>How to delay in Java?</t>
  </si>
  <si>
    <t>How do I pause Threads properly with wait() and notify()</t>
  </si>
  <si>
    <t>Need help implementing Start/Resume/Pause/Stop thread operations on selfmade Hamster Simulator</t>
  </si>
  <si>
    <t>Pause and resume threads that are sleeping Java</t>
  </si>
  <si>
    <t>How can I pause Main thread from a separate thread?</t>
  </si>
  <si>
    <t>Pause/Resume a Thread</t>
  </si>
  <si>
    <t>Google cloud speech pause</t>
  </si>
  <si>
    <t>Java Program to Calculate average of numbers using Array</t>
  </si>
  <si>
    <t>Help with java coding?</t>
  </si>
  <si>
    <t>Java Array - Calculate average of surrounding numbers</t>
  </si>
  <si>
    <t>Calculate average in java</t>
  </si>
  <si>
    <t>Calculate average or take in an ArrayList as a parameter to a function</t>
  </si>
  <si>
    <t>Calculating average of an array list?</t>
  </si>
  <si>
    <t>How to manipulate arrays. Find the average. Beginner Java</t>
  </si>
  <si>
    <t>Finding the average/highest/lowest grade of input array elements</t>
  </si>
  <si>
    <t>even and odd averages using array</t>
  </si>
  <si>
    <t>Java: calculating average using JTextField array return 0 everytime</t>
  </si>
  <si>
    <t>Java Program to display first 100 prime numbers</t>
  </si>
  <si>
    <t>Most elegant way to generate prime numbers</t>
  </si>
  <si>
    <t>agree. This is C#</t>
  </si>
  <si>
    <t>Retrieving the first digit of a number</t>
  </si>
  <si>
    <t>Calculating and printing the nth prime number</t>
  </si>
  <si>
    <t>Program to display the first 100 prime numbers is not displaying</t>
  </si>
  <si>
    <t>Java Display the Prime Factorization of a number</t>
  </si>
  <si>
    <t>Printing n prime numbers using one method</t>
  </si>
  <si>
    <t>Printing out Prime Numbers from 2 to 1000</t>
  </si>
  <si>
    <t>idem</t>
  </si>
  <si>
    <t>Java:Counting prime numbers</t>
  </si>
  <si>
    <t>agree, missing code</t>
  </si>
  <si>
    <t>Java - Displaying Palindromic Primes</t>
  </si>
  <si>
    <t>write a program to add all the prime numbers from one to hundred</t>
  </si>
  <si>
    <t>Java - Print 5 prime numbers in a row</t>
  </si>
  <si>
    <t>Java Program to check Leap Year</t>
  </si>
  <si>
    <t>Java Code for calculating Leap Year</t>
  </si>
  <si>
    <t>incomplete but easy to adapt... and correct</t>
  </si>
  <si>
    <t>why not ? Could not be easier...</t>
  </si>
  <si>
    <t>A simple leap year logic trouble</t>
  </si>
  <si>
    <t>explained and good</t>
  </si>
  <si>
    <t>Calculate leap year in Java</t>
  </si>
  <si>
    <t>Java - GregorianCalendar</t>
  </si>
  <si>
    <t>Java Valid Date Leap Year</t>
  </si>
  <si>
    <t>Java leap year code problems</t>
  </si>
  <si>
    <t>Date Validation Java when user inputs 3 integers (MM, dd, yyyy)</t>
  </si>
  <si>
    <t>Java Program to find ASCII value of a character</t>
  </si>
  <si>
    <t>How can I get a Unicode characters code?</t>
  </si>
  <si>
    <t>Get unicode value of a character</t>
  </si>
  <si>
    <t>In Java, is it possible to check if a String is only ASCII?</t>
  </si>
  <si>
    <t>Java - Change int to ascii</t>
  </si>
  <si>
    <t>Get ASCII value at input word</t>
  </si>
  <si>
    <t>How to convert ASCII code (0-255) to a String of the associated character?</t>
  </si>
  <si>
    <t>How to get numeric position of alphabets in java?</t>
  </si>
  <si>
    <t>Converting ASCII code to char in Java</t>
  </si>
  <si>
    <t>Convert character to ASCII numeric value in java</t>
  </si>
  <si>
    <t>Retrieving the Unicode value of char: Java</t>
  </si>
  <si>
    <t>How to print the extended ASCII code in java from integer value</t>
  </si>
  <si>
    <t>Program to find out whether a character is uppercase, lowercase, or a number</t>
  </si>
  <si>
    <t>Is there a way to display ASCII symbols in java?</t>
  </si>
  <si>
    <t>How do generic functions work on characters without knowing the charset?</t>
  </si>
  <si>
    <t>Java Program to read number from Standard Input</t>
  </si>
  <si>
    <t>How to read integer value from the standard input in Java</t>
  </si>
  <si>
    <t>How to convert number to words in java</t>
  </si>
  <si>
    <t>How to read from standard input line by line?</t>
  </si>
  <si>
    <t>How to convert standard input to a string?</t>
  </si>
  <si>
    <t>How can I get the user input in Java?</t>
  </si>
  <si>
    <t>Reading in from System.in - Java</t>
  </si>
  <si>
    <t>Read input line by line</t>
  </si>
  <si>
    <t>How can I read input from the console using the Scanner class in Java?</t>
  </si>
  <si>
    <t>Reading an unknown number of inputs</t>
  </si>
  <si>
    <t>getting input from stdin</t>
  </si>
  <si>
    <t>Java- FixedThreadPool with known pool size but unknown workers</t>
  </si>
  <si>
    <t>Getting Keyboard Input</t>
  </si>
  <si>
    <t>How to read multiple integer values from one line in java using BufferedReader object?</t>
  </si>
  <si>
    <t>Reading standard input via command line java</t>
  </si>
  <si>
    <t>Matching Line Boundaries in a Regular Expression</t>
  </si>
  <si>
    <t>Matching Line Boundaries in a Regular Expression (Pattern.MULTILINE/(?m)) is broken in Java?</t>
  </si>
  <si>
    <t>How to match any character in Java Regular Expression?</t>
  </si>
  <si>
    <t>RegEx in Java: how to deal with newline</t>
  </si>
  <si>
    <t>Regular expression match a sentence</t>
  </si>
  <si>
    <t>Regular expression does not match newline obtained from Formatter object</t>
  </si>
  <si>
    <t>Java Regex Word Boundaries</t>
  </si>
  <si>
    <t>Regex non-Word boundary and spaces</t>
  </si>
  <si>
    <t>Regular expression boundary matchers for beginning of line (^) and end of line ($) not working</t>
  </si>
  <si>
    <t>Java RegEx Syntax with Word Boundaries?</t>
  </si>
  <si>
    <t>Issue with below snippet on boundary matchers regex (\b)</t>
  </si>
  <si>
    <t>Find maximum element of ArrayList</t>
  </si>
  <si>
    <t>Java method: Finding object in array list given a known attribute value</t>
  </si>
  <si>
    <t>Finding the max/min value in an array of primitives using Java</t>
  </si>
  <si>
    <t>not arraylist, but arrays ...</t>
  </si>
  <si>
    <t>Check if a value exists in ArrayList</t>
  </si>
  <si>
    <t>Parallel threading in Java</t>
  </si>
  <si>
    <t>how to get maximum value from the List/ArrayList</t>
  </si>
  <si>
    <t>Better way to find index of item in ArrayList?</t>
  </si>
  <si>
    <t>Finding the largest value in an ArrayList</t>
  </si>
  <si>
    <t>Find the element with highest occurrences in an array [java]</t>
  </si>
  <si>
    <t>Find Max Number(s) in an ArrayList (Possibility of More Than One Max Value)</t>
  </si>
  <si>
    <t>How to find the minimum value in an ArrayList, along with the index number? (Java)</t>
  </si>
  <si>
    <t>Find max element in Java ArrayList</t>
  </si>
  <si>
    <t>Java-get most common element in a list</t>
  </si>
  <si>
    <t>Java - getting max value from an arraylist of objects?</t>
  </si>
  <si>
    <t>still good</t>
  </si>
  <si>
    <t>How to find array index of largest value?</t>
  </si>
  <si>
    <t>finding maximum number in ArrayList</t>
  </si>
  <si>
    <t>Java Max and Min values- two approaches</t>
  </si>
  <si>
    <t>Position of Max value in ArrayList in Java</t>
  </si>
  <si>
    <t>Finding max element in Arraylist of integer arrays</t>
  </si>
  <si>
    <t>Finding Largest String in ArrayList</t>
  </si>
  <si>
    <t>Java Finding Max Element</t>
  </si>
  <si>
    <t>How to find the max element from an array list of objects?</t>
  </si>
  <si>
    <t>Stopping a Thread with interrupt()</t>
  </si>
  <si>
    <t>How do you kill a Thread in Java?</t>
  </si>
  <si>
    <t>How to start/stop/restart a thread in Java?</t>
  </si>
  <si>
    <t>How can I interrupt a ServerSocket accept() method?</t>
  </si>
  <si>
    <t>How to stop a java thread gracefully?</t>
  </si>
  <si>
    <t>What does java.lang.Thread.interrupt() do?</t>
  </si>
  <si>
    <t>Can a thread only execute certain methods in Java?</t>
  </si>
  <si>
    <t>How can I kill a thread? without using stop()</t>
  </si>
  <si>
    <t>Problem with while stop thread</t>
  </si>
  <si>
    <t>Java: How interrupt/stop a thread?</t>
  </si>
  <si>
    <t>Java, stopping (interrupting) the thread</t>
  </si>
  <si>
    <t>How to stop a thread created by implementing runnable interface?</t>
  </si>
  <si>
    <t>How to properly stop the Thread in Java?</t>
  </si>
  <si>
    <t>How to stop a thread by another thread?</t>
  </si>
  <si>
    <t>Stopping thread Immediately</t>
  </si>
  <si>
    <t>Thread interrupt does not work</t>
  </si>
  <si>
    <t>Thread.stop() - deprecated</t>
  </si>
  <si>
    <t>Program not stopping thread</t>
  </si>
  <si>
    <t>Java: How to stop thread?</t>
  </si>
  <si>
    <t>Java Thread.stop() vs Thread.interrupt()</t>
  </si>
  <si>
    <t>Cleanly interrupt zeromq polling thread</t>
  </si>
  <si>
    <t>Thread.join() and Thread.interrupt() doesnt stop the thread</t>
  </si>
  <si>
    <t>how to stop a thread with thread interrupt method</t>
  </si>
  <si>
    <t>Stopping a Thread / Threads calls interrupt on itself after crash?</t>
  </si>
  <si>
    <t>Java thread not stopping even after calling interrupt</t>
  </si>
  <si>
    <t>How to interrupt reading on System.in?</t>
  </si>
  <si>
    <t>Write lines of text to file using a PrintWriter</t>
  </si>
  <si>
    <t>Not PrintWriter, but even better...</t>
  </si>
  <si>
    <t>idem. Not printWriter. Files is also good for these tasks.</t>
  </si>
  <si>
    <t xml:space="preserve">simple, short and clean </t>
  </si>
  <si>
    <t>again, not PrintWriter, but works good</t>
  </si>
  <si>
    <t>Could not be more precise.</t>
  </si>
  <si>
    <t>Good explanation and code</t>
  </si>
  <si>
    <t>Remove blank lines that appear when writing to file (Java)</t>
  </si>
  <si>
    <t>multiple answers</t>
  </si>
  <si>
    <t>Printwriter println: no new line created</t>
  </si>
  <si>
    <t>Strings written to file do not preserve line breaks</t>
  </si>
  <si>
    <t>How to write more than once to text file using PrintWriter</t>
  </si>
  <si>
    <t>Write to text file without overwriting in Java</t>
  </si>
  <si>
    <t>Inserting New Lines when Writing to a Text File in Java</t>
  </si>
  <si>
    <t>How to use PrintWriter and File classes in Java?</t>
  </si>
  <si>
    <t>PrintWriter add text to file</t>
  </si>
  <si>
    <t>PrintWriter to print on next line</t>
  </si>
  <si>
    <t>using for loop write lines one by one in file using java</t>
  </si>
  <si>
    <t>Java - how to read from file when I used PrintWriter, BufferedWriter and FileWriter to write?</t>
  </si>
  <si>
    <t>Not PrintWriter, but also good</t>
  </si>
  <si>
    <t>Creating a File using PrintWriter in Java, and Writing to that File</t>
  </si>
  <si>
    <t>How to write a new line to a file in Java?</t>
  </si>
  <si>
    <t>how to use printwriter to create and write to a file</t>
  </si>
  <si>
    <t>How to replace a specific line in a file using Java?</t>
  </si>
  <si>
    <t>StyledEditorKit text align not working properly</t>
  </si>
  <si>
    <t>How do I get current number of live threads?</t>
  </si>
  <si>
    <t>How to get a list of current open windows/process with Java?</t>
  </si>
  <si>
    <t>Active threads in ExecutorService</t>
  </si>
  <si>
    <t>Active threads, ok...</t>
  </si>
  <si>
    <t>How to get a thread and heap dump of a Java process on Windows thats not running in a console</t>
  </si>
  <si>
    <t>In Java, how do you determine if a thread is running?</t>
  </si>
  <si>
    <t>Get current stack trace in Java</t>
  </si>
  <si>
    <t>Get a List of all Threads currently running in Java</t>
  </si>
  <si>
    <t>How to get the number of threads in a Java process</t>
  </si>
  <si>
    <t>Seems good to me.</t>
  </si>
  <si>
    <t>Java: How to scale threads according to cpu cores?</t>
  </si>
  <si>
    <t>How to get thread id from a thread pool?</t>
  </si>
  <si>
    <t>Finding Number of Cores in Java</t>
  </si>
  <si>
    <t>How to get the current date/time in Java</t>
  </si>
  <si>
    <t>One-way synchronization: how to block on one particular method?</t>
  </si>
  <si>
    <t>How to know how many threads have been created and running?</t>
  </si>
  <si>
    <t xml:space="preserve">keeping... not easy to adapt... not trivial... </t>
  </si>
  <si>
    <t>Simple and straightforward</t>
  </si>
  <si>
    <t>How to check the number of currently running threads in Java?</t>
  </si>
  <si>
    <t>Java get count of thread instances</t>
  </si>
  <si>
    <t>Daemon Thread Count in Java</t>
  </si>
  <si>
    <t>How do I get the last element of SortedSet?</t>
  </si>
  <si>
    <t>How to get the last 25 elements of a SortedSet?</t>
  </si>
  <si>
    <t>How do I sort a Set to a List in Java?</t>
  </si>
  <si>
    <t>maintaining TreeSet sort as object changes value</t>
  </si>
  <si>
    <t>Cannot access first() element from an empty list when using Grails SortedSet</t>
  </si>
  <si>
    <t>Getting an element from a Set</t>
  </si>
  <si>
    <t>How to find the index of an element in a TreeSet?</t>
  </si>
  <si>
    <t>How can I get an exclusive tailset of a SortedSet?</t>
  </si>
  <si>
    <t>Java get last element of a collection</t>
  </si>
  <si>
    <t>how to delete last element in java.util.Set?</t>
  </si>
  <si>
    <t>intuitive to adapt</t>
  </si>
  <si>
    <t>works...</t>
  </si>
  <si>
    <t>How to return the kth element in TreeSet in Java</t>
  </si>
  <si>
    <t>How to get the first element of the List or Set?</t>
  </si>
  <si>
    <t>Getting last of LinkedHashSet</t>
  </si>
  <si>
    <t>How to iterate from last to first an ArrayList?</t>
  </si>
  <si>
    <t>How come Javas TreeSet has no get() method?</t>
  </si>
  <si>
    <t>How to get first item from a java.util.Set?</t>
  </si>
  <si>
    <t>How to get nth element of a Set</t>
  </si>
  <si>
    <t>Iterator over multiple SortedSet objects</t>
  </si>
  <si>
    <t>Java: How to get n elements from a set</t>
  </si>
  <si>
    <t>How to get first and last element in an array in java?</t>
  </si>
  <si>
    <t>Java Program to Get IP Address</t>
  </si>
  <si>
    <t xml:space="preserve">Not just local... the query does not specify. </t>
  </si>
  <si>
    <t>How to get the ip of the computer on linux through Java?</t>
  </si>
  <si>
    <t>How to get subnet mask of local system using java?</t>
  </si>
  <si>
    <t>Get Application Server name or ip and port in Java</t>
  </si>
  <si>
    <t>Perfect according to documentation.</t>
  </si>
  <si>
    <t>How to find the IP Address of Client connected to Server?</t>
  </si>
  <si>
    <t>How to get the IP address from the Domain Name in Java?</t>
  </si>
  <si>
    <t>satisfactory</t>
  </si>
  <si>
    <t>Getting the external IP address in Java</t>
  </si>
  <si>
    <t>IP Address to Hostname in Java?</t>
  </si>
  <si>
    <t>Get MAC address on local machine with Java</t>
  </si>
  <si>
    <t>get IP addresses of computer available on a network? -java</t>
  </si>
  <si>
    <t>Java getting my IP address</t>
  </si>
  <si>
    <t>Java - Get IP address by name DNS (?)</t>
  </si>
  <si>
    <t>Get local IP-Address without connecting to the internet</t>
  </si>
  <si>
    <t>not good to me. Long, not intuitive, ip address not explicitly returned or showed anywhere...</t>
  </si>
  <si>
    <t>How to get an internal IP address?</t>
  </si>
  <si>
    <t>java program to get ip isp information</t>
  </si>
  <si>
    <t>Resolving ip-address of a hostname</t>
  </si>
  <si>
    <t>Sample code for finding location using IP address in java?</t>
  </si>
  <si>
    <t>Get MAC Address of System in Java</t>
  </si>
  <si>
    <t>Getting IP address of client</t>
  </si>
  <si>
    <t>Getting My LAN ip address (192.168.xxxx) (IPV4)</t>
  </si>
  <si>
    <t>Java get local IP</t>
  </si>
  <si>
    <t>How to get client Ip Address in Java HttpServletRequest</t>
  </si>
  <si>
    <t>AWS Instance different IP Address</t>
  </si>
  <si>
    <t>Java Getting IPv4 Address</t>
  </si>
  <si>
    <t>Load an Image from a JAR file</t>
  </si>
  <si>
    <t>Java Swing: Displaying images from within a Jar</t>
  </si>
  <si>
    <t>How to load a jar file at runtime</t>
  </si>
  <si>
    <t>Add image to JAR Java</t>
  </si>
  <si>
    <t>How do I list the files inside a JAR file?</t>
  </si>
  <si>
    <t>Can not load the images in Java Swing when running from a .jar-file</t>
  </si>
  <si>
    <t>missing code...</t>
  </si>
  <si>
    <t>Load Image from Jar: Always null</t>
  </si>
  <si>
    <t>load file within a jar</t>
  </si>
  <si>
    <t>How to load resource from jar file packaged in a war file?</t>
  </si>
  <si>
    <t>My jar file wont load images</t>
  </si>
  <si>
    <t>Load images from a jar file</t>
  </si>
  <si>
    <t>how to load the images in java runnable jar?</t>
  </si>
  <si>
    <t>Getting images from a .jar file</t>
  </si>
  <si>
    <t>NullPointerException when loading images in .jar-file</t>
  </si>
  <si>
    <t>Unable to load image from Jar</t>
  </si>
  <si>
    <t>Loading an Image inside a Jar file java.lang.RuntimeException: Resource not found</t>
  </si>
  <si>
    <t>Load images in jar file</t>
  </si>
  <si>
    <t>Jar file does not (Image loading related issue)</t>
  </si>
  <si>
    <t>Reading a resource file from within jar</t>
  </si>
  <si>
    <t>not an image. Missing code regarding the image itself...</t>
  </si>
  <si>
    <t>Loading resources (images) contained in a .Jar file or in the classpath</t>
  </si>
  <si>
    <t>Eclipse exported Runnable JAR not showing images</t>
  </si>
  <si>
    <t>Loading images from jar files (Using Eclipse IDE)</t>
  </si>
  <si>
    <t>javafx - load image from within a jar</t>
  </si>
  <si>
    <t>Java Image Loading from .jar File</t>
  </si>
  <si>
    <t>Call a procedure with one IN OUT parameter</t>
  </si>
  <si>
    <t>Stored procedure output parameter set back to POJO by iBATIS</t>
  </si>
  <si>
    <t>Does Java have something like C#s ref and out keywords?</t>
  </si>
  <si>
    <t>Java JDBC Procedure Call</t>
  </si>
  <si>
    <t>How to create IN OUT or OUT parameters in Java</t>
  </si>
  <si>
    <t>How to set INOUT parameters from frontend while calling a stored procedure</t>
  </si>
  <si>
    <t>Stored Procedure Out param through Java</t>
  </si>
  <si>
    <t>Java MyBatis stored procedure call with OUT parameters</t>
  </si>
  <si>
    <t>JDBC call to a synonym to Microsoft SQL Server stored procedure</t>
  </si>
  <si>
    <t>Java - Calling a stored procedure with generic arguments</t>
  </si>
  <si>
    <t>how to call stored procedure with multiple in and out parameters using entity manager</t>
  </si>
  <si>
    <t>getting out parameter from mysql stored procedure in java</t>
  </si>
  <si>
    <t>How to run a PLSQL function with return and in out parameter using java in DB2?</t>
  </si>
  <si>
    <t>How do I pass more than one parameter in Hibernate createSQLQuery()?</t>
  </si>
  <si>
    <t>looks reasonable to me. The query does not specify which parameter. This solution could fit to many cases..</t>
  </si>
  <si>
    <t>How to call a Stored Procedure from Hibernate having both IN and OUT parameters</t>
  </si>
  <si>
    <t>Is it possible to pass a null parameter to a stored procedure in Java JPA 2.1?</t>
  </si>
  <si>
    <t>Perfect to me</t>
  </si>
  <si>
    <t>How to call a stored procedure with less parameters?</t>
  </si>
  <si>
    <t>Call stored procedure in MyBatis with multiples IN OUT parameters and annotations</t>
  </si>
  <si>
    <t xml:space="preserve">Missing code... </t>
  </si>
  <si>
    <t>HSQL Delete With Parameter</t>
  </si>
  <si>
    <t>PreparedStatement IN clause alternatives?</t>
  </si>
  <si>
    <t>Hibernate HQL Query : How to set a Collection as a named parameter of a Query?</t>
  </si>
  <si>
    <t>Setting a parameter as a list for an IN expression</t>
  </si>
  <si>
    <t>Hibernate: How to set NULL query-parameter value with HQL?</t>
  </si>
  <si>
    <t>IN-clause in HQL or Java Persistence Query Language</t>
  </si>
  <si>
    <t>JDBC Template PreparedStatementCallback error HELP?</t>
  </si>
  <si>
    <t>java.sql.SQLException Parameter index out of range (1 &gt; number of parameters, which is 0)</t>
  </si>
  <si>
    <t>Hibernate Delete query</t>
  </si>
  <si>
    <t>HSQLDB delete row(s) from JDBC resultset</t>
  </si>
  <si>
    <t>How to use an arraylist as a prepared statement parameter</t>
  </si>
  <si>
    <t>Java NamedQuery and set date as parameter</t>
  </si>
  <si>
    <t>HSQLDB: Insert/Get Date with java</t>
  </si>
  <si>
    <t>Spring NamedParameterJdbcTemplate delete with IN clause</t>
  </si>
  <si>
    <t>Transaction error in Spring</t>
  </si>
  <si>
    <t>Hibernate throw TransientObjectException when I pass a transient object as parameter for a query after I implement the optimist locking</t>
  </si>
  <si>
    <t>Why Hibernate session objects delete method is not working?</t>
  </si>
  <si>
    <t>Java Program to find Factorial of a number using Recursion</t>
  </si>
  <si>
    <t>Some solutions do not use recursion, but are also satisfactory (likert 4)</t>
  </si>
  <si>
    <t>Is there a method that calculates a factorial in Java?</t>
  </si>
  <si>
    <t>Basic recursive method - factorial</t>
  </si>
  <si>
    <t>Agree, no explanation</t>
  </si>
  <si>
    <t>Factorial using Recursion in Java</t>
  </si>
  <si>
    <t>StackOverflowError computing factorial of a BigInteger?</t>
  </si>
  <si>
    <t>reasonable..</t>
  </si>
  <si>
    <t>Finding the numbers in the Fibonacci sequence using recursion</t>
  </si>
  <si>
    <t>Find factorial of large numbers in Java</t>
  </si>
  <si>
    <t>long but reasonable</t>
  </si>
  <si>
    <t>How to find factorial without using Recursion or loop in java?</t>
  </si>
  <si>
    <t>Recursively Factoring with Java, dealing with StackOverflow</t>
  </si>
  <si>
    <t>use solution to another specific problem... keeping</t>
  </si>
  <si>
    <t>Finding the factorial using recursion with the BigInteger Class</t>
  </si>
  <si>
    <t>Printing factorials in reverse using recursion in Java</t>
  </si>
  <si>
    <t>How to find greatest digit in a number using recursion?</t>
  </si>
  <si>
    <t>User input in Factorial Recursion?</t>
  </si>
  <si>
    <t>sums up the values of all factorials using recursion</t>
  </si>
  <si>
    <t>Java Program to get Input From User</t>
  </si>
  <si>
    <t>Java: How to get input from System.console()</t>
  </si>
  <si>
    <t>how to take user inputs in eclipse?</t>
  </si>
  <si>
    <t>Get integer array input from user in java</t>
  </si>
  <si>
    <t>How to execute java program using python considering inputs and outputs both</t>
  </si>
  <si>
    <t>How do I get input from the user in Java (console)?</t>
  </si>
  <si>
    <t>A Java program that runs an external java myprog &lt; input.txt &gt; output.txt</t>
  </si>
  <si>
    <t>Getting User input with Scanner</t>
  </si>
  <si>
    <t>Getting input from user in Console without using Scanner</t>
  </si>
  <si>
    <t>Java swing getting input from a JTextField</t>
  </si>
  <si>
    <t>Reading Integer user input in DataInputStream in java?</t>
  </si>
  <si>
    <t>Using WindowBuilder as GUI for Java Program</t>
  </si>
  <si>
    <t>Java - How to create a class instance from user input</t>
  </si>
  <si>
    <t>User input to repeat program in Java</t>
  </si>
  <si>
    <t>How to get Java to wait for user Input</t>
  </si>
  <si>
    <t>Executing an EXE from Java and getting input and output from EXE</t>
  </si>
  <si>
    <t>Java Program to Check Even or Odd Number</t>
  </si>
  <si>
    <t>Checking if a number entered is odd</t>
  </si>
  <si>
    <t>not good ...</t>
  </si>
  <si>
    <t>Check whether number is even or odd</t>
  </si>
  <si>
    <t>Testing for even numbers in Java without modulo operator</t>
  </si>
  <si>
    <t>stackoverflow error : check if number is even or odd without % or / operator</t>
  </si>
  <si>
    <t>for loop to iterate through even numbers in java</t>
  </si>
  <si>
    <t>Why does this prime checker work, and not work if I try to make it more efficient</t>
  </si>
  <si>
    <t>check string for integers?</t>
  </si>
  <si>
    <t>Determine whether number is odd or even without using conditional code</t>
  </si>
  <si>
    <t>Boolean in Java</t>
  </si>
  <si>
    <t>how to catch odd numbers using switch</t>
  </si>
  <si>
    <t>bad explanation</t>
  </si>
  <si>
    <t>Project Euler #14: Why is my TreeMap algorithm slower than brute force?</t>
  </si>
  <si>
    <t>Java, even number of even digits, odd number of odd digits</t>
  </si>
  <si>
    <t>How do I get MAC address of a host?</t>
  </si>
  <si>
    <t>Query ARP cache to get MAC ID</t>
  </si>
  <si>
    <t>How do I get the hosts mac address using Java 5?</t>
  </si>
  <si>
    <t>How to get a unique computer identifier in Java (like disk ID or motherboard ID)?</t>
  </si>
  <si>
    <t>Java - Getting MAC address of Linux system</t>
  </si>
  <si>
    <t>Get the correct non-virtual MAC address in java</t>
  </si>
  <si>
    <t>How to get the MAC address of machine on local network in java</t>
  </si>
  <si>
    <t>how to get machines mac address</t>
  </si>
  <si>
    <t>Docker port isnt accessible from host</t>
  </si>
  <si>
    <t>How to Set Default Gateway,Ip Address and Subnet mask from Java?</t>
  </si>
  <si>
    <t>How do I convert number into Roman Numerals?</t>
  </si>
  <si>
    <t>How do I approach my homework assignment to convert arabic numerals to roman numerals?</t>
  </si>
  <si>
    <t>Converting Roman Numerals To Decimal</t>
  </si>
  <si>
    <t>Converting Integers to Roman Numerals - Java</t>
  </si>
  <si>
    <t>Java - Aromatic Numbers- inputting</t>
  </si>
  <si>
    <t>Convert Int to Roman Numeral</t>
  </si>
  <si>
    <t>how to change an integer value to a roman numeral</t>
  </si>
  <si>
    <t>not good to me .. weak explanation</t>
  </si>
  <si>
    <t>Roman Numeral to Number Conversion</t>
  </si>
  <si>
    <t>Converting Roman numeral to number logical error java</t>
  </si>
  <si>
    <t>Converting Roman Numeral to integer value?</t>
  </si>
  <si>
    <t>Cant figure out error with ActionListener</t>
  </si>
  <si>
    <t>How do I extend classes in Java?</t>
  </si>
  <si>
    <t>At runtime, find all classes in a Java application that extend a base class</t>
  </si>
  <si>
    <t>Extend a java class from one file in another java file</t>
  </si>
  <si>
    <t>Efficiency of Java Double Brace Initialization?</t>
  </si>
  <si>
    <t>Why is it not possible to extend annotations in Java?</t>
  </si>
  <si>
    <t>java, extending class with the constructor of main class has parameter</t>
  </si>
  <si>
    <t>Why do many Collection classes in Java extend the abstract class and implement the interface as well?</t>
  </si>
  <si>
    <t>extends of the class with private constructor</t>
  </si>
  <si>
    <t>Java extends example</t>
  </si>
  <si>
    <t>Can you extend ArrayList in Java?</t>
  </si>
  <si>
    <t>Extending from two classes</t>
  </si>
  <si>
    <t>Java - cannot extend class?</t>
  </si>
  <si>
    <t>java force an extending class</t>
  </si>
  <si>
    <t>Java - extending a class and reusing the methods?</t>
  </si>
  <si>
    <t>Can one class extend two classes?</t>
  </si>
  <si>
    <t>How can i extend function only instead of whole class in Java?</t>
  </si>
  <si>
    <t>Java: extending a class and implementing an interface that have the same method</t>
  </si>
  <si>
    <t>Extending a java ArrayList</t>
  </si>
  <si>
    <t>inner class extending</t>
  </si>
  <si>
    <t>Delegating static members to extended classes - Java</t>
  </si>
  <si>
    <t>Implements vs extends: When to use? Whats the difference?</t>
  </si>
  <si>
    <t>Java how common is extending/wrapping built-in classes</t>
  </si>
  <si>
    <t>Is there a way to guarantee an interface extends a class in Java?</t>
  </si>
  <si>
    <t>Java: Extending inner classes</t>
  </si>
  <si>
    <t>Class extending more than one class Java?</t>
  </si>
  <si>
    <t>How can a class extend two classes in Java?</t>
  </si>
  <si>
    <t>How should I have explained the difference between an Interface and an Abstract class?</t>
  </si>
  <si>
    <t>Java - Extending Classes</t>
  </si>
  <si>
    <t>How to Extend Two Classes in Android?</t>
  </si>
  <si>
    <t>How to extend a jython class in a java class</t>
  </si>
  <si>
    <t>Extend class with default constructor in Java</t>
  </si>
  <si>
    <t>&lt;? extends Class&gt; and &lt;? super Class&gt; in Java - why it works this way?</t>
  </si>
  <si>
    <t>Java Program to check Prime Number</t>
  </si>
  <si>
    <t>What would be the fastest method to test for primality in Java?</t>
  </si>
  <si>
    <t>How does this Java regex detect palindromes?</t>
  </si>
  <si>
    <t>Prime Factorization Program in Java</t>
  </si>
  <si>
    <t>Very simple prime number test - I think Im not understanding the for loop</t>
  </si>
  <si>
    <t>Java -- Prime number algorithm returns 16</t>
  </si>
  <si>
    <t>How does this prime number test in Java work?</t>
  </si>
  <si>
    <t>Java - isPrime function</t>
  </si>
  <si>
    <t>Printing prime numbers in Java using recursion</t>
  </si>
  <si>
    <t>Java Boolean Return Errors</t>
  </si>
  <si>
    <t>Finding out if two numbers are relatively prime</t>
  </si>
  <si>
    <t>Java 8 Lambda expressions for solving fibonacci (non recursive way)</t>
  </si>
  <si>
    <t>Project Euler 35: HashSet gives incorrect results</t>
  </si>
  <si>
    <t>Fastest algorithm to find if a BigInteger is a prime number or not?</t>
  </si>
  <si>
    <t>Java program taking forever to run with large numbers</t>
  </si>
  <si>
    <t>How to determine if a number is prime</t>
  </si>
  <si>
    <t>Prime number in java 8</t>
  </si>
  <si>
    <t>Java Prime Number check with User Input</t>
  </si>
  <si>
    <t>Checking if a number is prime in java</t>
  </si>
  <si>
    <t>Java Program to Convert Decimal to Binary</t>
  </si>
  <si>
    <t>How do I convert a decimal fraction to binary in Java?</t>
  </si>
  <si>
    <t>Converting an int to a binary string representation in Java?</t>
  </si>
  <si>
    <t>Converting decimal to binary in Java</t>
  </si>
  <si>
    <t>How to convert binary string value to decimal</t>
  </si>
  <si>
    <t>Convert Decimal to Binary</t>
  </si>
  <si>
    <t>not found</t>
  </si>
  <si>
    <t>deleted</t>
  </si>
  <si>
    <t>Decimal to Hexadecimal Converter in Java</t>
  </si>
  <si>
    <t>Converting Decimal to Binary Java</t>
  </si>
  <si>
    <t>perfect to me</t>
  </si>
  <si>
    <t>How to convert from any base to base 10 in Java</t>
  </si>
  <si>
    <t>Converting Hexadecimal String to Decimal Integer</t>
  </si>
  <si>
    <t>Binary to Decimal Java converter</t>
  </si>
  <si>
    <t>Converting binary string to a hexadecimal string JAVA</t>
  </si>
  <si>
    <t>Java program that converts binary numbers to decimal numbers. The input is a string of zeros and ones</t>
  </si>
  <si>
    <t>Creating a java program to convert decimal to binary?</t>
  </si>
  <si>
    <t>How to convert char to decimal using an ascii table?</t>
  </si>
  <si>
    <t>How do I open a file using the default registered application?</t>
  </si>
  <si>
    <t>Open a file with an external application on Java</t>
  </si>
  <si>
    <t>Running JAR file on Windows</t>
  </si>
  <si>
    <t>How to open user system preferred editor for given file?</t>
  </si>
  <si>
    <t>Opening an Excel file using the default program</t>
  </si>
  <si>
    <t>Open PDF file on the fly from a Java application</t>
  </si>
  <si>
    <t>How to open the default webbrowser using java</t>
  </si>
  <si>
    <t>Using Java, how do I cause Word to open and edit a file?</t>
  </si>
  <si>
    <t>How to run .jar file by double click on Windows 7 (64)</t>
  </si>
  <si>
    <t>Open a folder in explorer using Java</t>
  </si>
  <si>
    <t>How to Open HTML file using Java?</t>
  </si>
  <si>
    <t>in browser...</t>
  </si>
  <si>
    <t>Access FreePastry program that is behind NAT</t>
  </si>
  <si>
    <t>Wildfly 8.1.0 Final + Arquillian 1.1.5.Final = ArquillianServletRunner - No result returned</t>
  </si>
  <si>
    <t>Glassfish 4 on Eclipse - times out - java.util.concurrent.TimeoutException</t>
  </si>
  <si>
    <t>JEE cant run JAX-RS WebService skeleton app</t>
  </si>
  <si>
    <t>How To Open Files With .Jar (Java) Application?</t>
  </si>
  <si>
    <t>Open External Application From JavaFX</t>
  </si>
  <si>
    <t>Running JAR file on Windows 10</t>
  </si>
  <si>
    <t>RESTful web service stopped working</t>
  </si>
  <si>
    <t>How do I convert angle from radians to degrees?</t>
  </si>
  <si>
    <t>Math.toDegrees is basically what we need</t>
  </si>
  <si>
    <t>Easy way to keeping angles between -179 and 180 degrees</t>
  </si>
  <si>
    <t>Convert from Radians to Degrees in Java</t>
  </si>
  <si>
    <t>Rotating quaternions based on mouse movement (OpenGL and Java)</t>
  </si>
  <si>
    <t>Java: Calculating the angle between two points in degrees</t>
  </si>
  <si>
    <t>explained...</t>
  </si>
  <si>
    <t>(Java) Converting a Quaternion into Radians (Or Degrees)?</t>
  </si>
  <si>
    <t>How to use Math.cos() &amp; Math.sin()?</t>
  </si>
  <si>
    <t>How to convert Distance(miles) to degrees?</t>
  </si>
  <si>
    <t>Java Graphics drawArc with high precision</t>
  </si>
  <si>
    <t>What is the difference between a JMonkeyEngine rotation and quaternion?</t>
  </si>
  <si>
    <t>Converting result of Math.sin(x) into a result for degrees in java</t>
  </si>
  <si>
    <t>How to convert a degrees calculation to radians? (Kawa to Java)</t>
  </si>
  <si>
    <t>Using Math class to convert cosine into degrees</t>
  </si>
  <si>
    <t>Java Math.toRadians(angle) vs hard-calculated</t>
  </si>
  <si>
    <t>Bullets not getting shot out of the gun</t>
  </si>
  <si>
    <t>java, How to calculate degree from tan</t>
  </si>
  <si>
    <t>Rodrigo</t>
  </si>
  <si>
    <t>Klerisson</t>
  </si>
  <si>
    <t>Rodrigo agreement</t>
  </si>
  <si>
    <t>Klerisson agreement</t>
  </si>
  <si>
    <t>Justification</t>
  </si>
  <si>
    <t>PHP: Split a string in to an array foreach char</t>
  </si>
  <si>
    <t>https://stackoverflow.com/questions/1293991/</t>
  </si>
  <si>
    <t>https://stackoverflow.com/questions/1294003/</t>
  </si>
  <si>
    <t>https://stackoverflow.com/questions/14882641/</t>
  </si>
  <si>
    <t>https://stackoverflow.com/questions/30490216/</t>
  </si>
  <si>
    <t>this function does not iterate each character of a string, only splits string by a regular expression</t>
  </si>
  <si>
    <t>https://stackoverflow.com/questions/43802569/</t>
  </si>
  <si>
    <t>Iterate over each line in a string in PHP</t>
  </si>
  <si>
    <t>https://stackoverflow.com/questions/1462759/</t>
  </si>
  <si>
    <t>https://stackoverflow.com/questions/14029985/</t>
  </si>
  <si>
    <t>https://stackoverflow.com/questions/14789147/</t>
  </si>
  <si>
    <t>https://stackoverflow.com/questions/17613163/</t>
  </si>
  <si>
    <t>https://stackoverflow.com/questions/17755934/</t>
  </si>
  <si>
    <t>https://stackoverflow.com/questions/45954032/</t>
  </si>
  <si>
    <t>How to iterate UTF-8 string in PHP?</t>
  </si>
  <si>
    <t>https://stackoverflow.com/questions/3666326/</t>
  </si>
  <si>
    <t>https://stackoverflow.com/questions/3666588/</t>
  </si>
  <si>
    <t>https://stackoverflow.com/questions/14366023/</t>
  </si>
  <si>
    <t>solution is contained inside this code, but the code is not for the query problem ...</t>
  </si>
  <si>
    <t>https://stackoverflow.com/questions/17156392/</t>
  </si>
  <si>
    <t>https://stackoverflow.com/questions/40848207/</t>
  </si>
  <si>
    <t>PHP - iterate on string characters</t>
  </si>
  <si>
    <t>https://stackoverflow.com/questions/4601066/</t>
  </si>
  <si>
    <t>https://stackoverflow.com/questions/8780076/</t>
  </si>
  <si>
    <t>https://stackoverflow.com/questions/30254373/</t>
  </si>
  <si>
    <t>https://stackoverflow.com/questions/35493062/</t>
  </si>
  <si>
    <t>https://stackoverflow.com/questions/39286825/</t>
  </si>
  <si>
    <t>https://stackoverflow.com/questions/40215015/</t>
  </si>
  <si>
    <t>strings in PHP really an array of characters or something else?</t>
  </si>
  <si>
    <t>https://stackoverflow.com/questions/7371866/</t>
  </si>
  <si>
    <t>get first letter of each word</t>
  </si>
  <si>
    <t>https://stackoverflow.com/questions/9706476/</t>
  </si>
  <si>
    <t>https://stackoverflow.com/questions/16164629/</t>
  </si>
  <si>
    <t>PHP: How to get characters of string one by one</t>
  </si>
  <si>
    <t>https://stackoverflow.com/questions/23406031/</t>
  </si>
  <si>
    <t>Random number in range [min - max] using PHP</t>
  </si>
  <si>
    <t>https://stackoverflow.com/questions/4173890/</t>
  </si>
  <si>
    <t>https://stackoverflow.com/questions/21370587/</t>
  </si>
  <si>
    <t>https://stackoverflow.com/questions/31421151/</t>
  </si>
  <si>
    <t>https://stackoverflow.com/questions/40906758/</t>
  </si>
  <si>
    <t>Generate an N-digit random number</t>
  </si>
  <si>
    <t>https://stackoverflow.com/questions/4990775/</t>
  </si>
  <si>
    <t>https://stackoverflow.com/questions/4990845/</t>
  </si>
  <si>
    <t>https://stackoverflow.com/questions/4990848/</t>
  </si>
  <si>
    <t>https://stackoverflow.com/questions/18692844/</t>
  </si>
  <si>
    <t>Generating UNIQUE Random Numbers within a range - PHP</t>
  </si>
  <si>
    <t>https://stackoverflow.com/questions/5612694/</t>
  </si>
  <si>
    <t>https://stackoverflow.com/questions/5612699/</t>
  </si>
  <si>
    <t>https://stackoverflow.com/questions/5612704/</t>
  </si>
  <si>
    <t>why not ? Perfect solution...</t>
  </si>
  <si>
    <t>https://stackoverflow.com/questions/5612725/</t>
  </si>
  <si>
    <t>https://stackoverflow.com/questions/23536536/</t>
  </si>
  <si>
    <t>https://stackoverflow.com/questions/24493651/</t>
  </si>
  <si>
    <t>https://stackoverflow.com/questions/28154388/</t>
  </si>
  <si>
    <t>Generate a random number with pre-defined length PHP</t>
  </si>
  <si>
    <t>https://stackoverflow.com/questions/13169091/</t>
  </si>
  <si>
    <t>https://stackoverflow.com/questions/13169102/</t>
  </si>
  <si>
    <t>https://stackoverflow.com/questions/26152899/</t>
  </si>
  <si>
    <t>https://stackoverflow.com/questions/32494424/</t>
  </si>
  <si>
    <t>https://stackoverflow.com/questions/41513716/</t>
  </si>
  <si>
    <t>Generate a Secure Random Integer in Range with PHP 5.6</t>
  </si>
  <si>
    <t>https://stackoverflow.com/questions/32733798/</t>
  </si>
  <si>
    <t>https://stackoverflow.com/questions/32746142/</t>
  </si>
  <si>
    <t>I suppose this is correct..</t>
  </si>
  <si>
    <t>How do I check if a string is a valid date</t>
  </si>
  <si>
    <t>How to determine if value is a date in PHP</t>
  </si>
  <si>
    <t>https://stackoverflow.com/questions/4226124/</t>
  </si>
  <si>
    <t>https://stackoverflow.com/questions/6804430/</t>
  </si>
  <si>
    <t>https://stackoverflow.com/questions/37019418/</t>
  </si>
  <si>
    <t>Check if string will convert to date in PHP</t>
  </si>
  <si>
    <t>https://stackoverflow.com/questions/10671091/</t>
  </si>
  <si>
    <t>https://stackoverflow.com/questions/10671097/</t>
  </si>
  <si>
    <t>Function to check if a string is a date</t>
  </si>
  <si>
    <t>https://stackoverflow.com/questions/11029798/</t>
  </si>
  <si>
    <t>https://stackoverflow.com/questions/11029830/</t>
  </si>
  <si>
    <t>https://stackoverflow.com/questions/11029851/</t>
  </si>
  <si>
    <t>https://stackoverflow.com/questions/41503772/</t>
  </si>
  <si>
    <t>https://stackoverflow.com/questions/47607862/</t>
  </si>
  <si>
    <t>php date validation</t>
  </si>
  <si>
    <t>https://stackoverflow.com/questions/12030841/</t>
  </si>
  <si>
    <t>https://stackoverflow.com/questions/12030933/</t>
  </si>
  <si>
    <t>https://stackoverflow.com/questions/14621911/</t>
  </si>
  <si>
    <t>https://stackoverflow.com/questions/22942735/</t>
  </si>
  <si>
    <t>https://stackoverflow.com/questions/27531956/</t>
  </si>
  <si>
    <t>https://stackoverflow.com/questions/31924668/</t>
  </si>
  <si>
    <t>Verify valid date using PHPs DateTime class</t>
  </si>
  <si>
    <t>https://stackoverflow.com/questions/14505065/</t>
  </si>
  <si>
    <t>https://stackoverflow.com/questions/14505203/</t>
  </si>
  <si>
    <t>https://stackoverflow.com/questions/24040306/</t>
  </si>
  <si>
    <t>https://stackoverflow.com/questions/47151635/</t>
  </si>
  <si>
    <t>Correctly determine if date string is a valid date in that format</t>
  </si>
  <si>
    <t>https://stackoverflow.com/questions/19271434/</t>
  </si>
  <si>
    <t>https://stackoverflow.com/questions/19271469/</t>
  </si>
  <si>
    <t>kind of agree.. solution is poor</t>
  </si>
  <si>
    <t>https://stackoverflow.com/questions/24401462/</t>
  </si>
  <si>
    <t>https://stackoverflow.com/questions/29093651/</t>
  </si>
  <si>
    <t>https://stackoverflow.com/questions/31133321/</t>
  </si>
  <si>
    <t>https://stackoverflow.com/questions/35707884/</t>
  </si>
  <si>
    <t>https://stackoverflow.com/questions/40083897/</t>
  </si>
  <si>
    <t>https://stackoverflow.com/questions/42072415/</t>
  </si>
  <si>
    <t>https://stackoverflow.com/questions/42795740/</t>
  </si>
  <si>
    <t>https://stackoverflow.com/questions/46094530/</t>
  </si>
  <si>
    <t>How do I format a number with leading zeros</t>
  </si>
  <si>
    <t>Best way to format integer as string with leading zeros?</t>
  </si>
  <si>
    <t>https://stackoverflow.com/questions/733461/</t>
  </si>
  <si>
    <t>Python -Klérisson Paixão _Marked as resolved_ -Klérisson Paixão _Re-opened_ python code -Klérisson Paixão _Marked as resolved_ -Klérisson Paixão _Re-opened_ -Klérisson Paixão 1</t>
  </si>
  <si>
    <t>Python code!</t>
  </si>
  <si>
    <t>https://stackoverflow.com/questions/733478/</t>
  </si>
  <si>
    <t>https://stackoverflow.com/questions/733525/</t>
  </si>
  <si>
    <t>https://stackoverflow.com/questions/733576/</t>
  </si>
  <si>
    <t>https://stackoverflow.com/questions/12098091/</t>
  </si>
  <si>
    <t>https://stackoverflow.com/questions/13919632/</t>
  </si>
  <si>
    <t>https://stackoverflow.com/questions/36558670/</t>
  </si>
  <si>
    <t>https://stackoverflow.com/questions/42562236/</t>
  </si>
  <si>
    <t>Formatting a number with leading zeros in PHP</t>
  </si>
  <si>
    <t>https://stackoverflow.com/questions/1699980/</t>
  </si>
  <si>
    <t>https://stackoverflow.com/questions/1699986/</t>
  </si>
  <si>
    <t>https://stackoverflow.com/questions/1699994/</t>
  </si>
  <si>
    <t>https://stackoverflow.com/questions/24091728/</t>
  </si>
  <si>
    <t>https://stackoverflow.com/questions/36808700/</t>
  </si>
  <si>
    <t>https://stackoverflow.com/questions/39077653/</t>
  </si>
  <si>
    <t>PHP prepend leading zero before single digit number, on-the-fly</t>
  </si>
  <si>
    <t>https://stackoverflow.com/questions/5659061/</t>
  </si>
  <si>
    <t>https://stackoverflow.com/questions/5659094/</t>
  </si>
  <si>
    <t>How to format numbers with 00 prefixes in php?</t>
  </si>
  <si>
    <t>https://stackoverflow.com/questions/6296849/</t>
  </si>
  <si>
    <t>https://stackoverflow.com/questions/6296861/</t>
  </si>
  <si>
    <t>https://stackoverflow.com/questions/6296865/</t>
  </si>
  <si>
    <t>https://stackoverflow.com/questions/6299740/</t>
  </si>
  <si>
    <t>php format a number so that it has leading zero</t>
  </si>
  <si>
    <t>https://stackoverflow.com/questions/9736723/</t>
  </si>
  <si>
    <t>https://stackoverflow.com/questions/9736775/</t>
  </si>
  <si>
    <t>https://stackoverflow.com/questions/9739140/</t>
  </si>
  <si>
    <t>How to add leading zeros and commas to a number in PHP</t>
  </si>
  <si>
    <t>https://stackoverflow.com/questions/11519149/</t>
  </si>
  <si>
    <t>https://stackoverflow.com/questions/11519188/</t>
  </si>
  <si>
    <t>Adding leading zeros to number_format</t>
  </si>
  <si>
    <t>https://stackoverflow.com/questions/32500375/</t>
  </si>
  <si>
    <t>How do I ping a host</t>
  </si>
  <si>
    <t>Ping site and return result in PHP</t>
  </si>
  <si>
    <t>https://stackoverflow.com/questions/1239082/</t>
  </si>
  <si>
    <t>https://stackoverflow.com/questions/1239090/</t>
  </si>
  <si>
    <t>https://stackoverflow.com/questions/1239375/</t>
  </si>
  <si>
    <t>why not ? Looks good to me, and the crowd also agrees...</t>
  </si>
  <si>
    <t>https://stackoverflow.com/questions/13794500/</t>
  </si>
  <si>
    <t>Fastest way to ping thousands of websites using PHP</t>
  </si>
  <si>
    <t>https://stackoverflow.com/questions/4402409/</t>
  </si>
  <si>
    <t>Pinging an IP address using PHP and echoing the result</t>
  </si>
  <si>
    <t>https://stackoverflow.com/questions/10551172/</t>
  </si>
  <si>
    <t>https://stackoverflow.com/questions/43484696/</t>
  </si>
  <si>
    <t>https://stackoverflow.com/questions/49544895/</t>
  </si>
  <si>
    <t>How can I ping a server port with PHP?</t>
  </si>
  <si>
    <t>https://stackoverflow.com/questions/9841734/</t>
  </si>
  <si>
    <t>https://stackoverflow.com/questions/9843251/</t>
  </si>
  <si>
    <t>https://stackoverflow.com/questions/16650339/</t>
  </si>
  <si>
    <t>https://stackoverflow.com/questions/31631143/</t>
  </si>
  <si>
    <t>https://stackoverflow.com/questions/36806212/</t>
  </si>
  <si>
    <t>how to ping ip addresses in php and give results</t>
  </si>
  <si>
    <t>https://stackoverflow.com/questions/13283707/</t>
  </si>
  <si>
    <t>https://stackoverflow.com/questions/13283733/</t>
  </si>
  <si>
    <t>https://stackoverflow.com/questions/13283736/</t>
  </si>
  <si>
    <t>php ping test and redirect</t>
  </si>
  <si>
    <t>https://stackoverflow.com/questions/15629132/</t>
  </si>
  <si>
    <t>PHP how to ping a server without system() or exec()</t>
  </si>
  <si>
    <t>https://stackoverflow.com/questions/20467492/</t>
  </si>
  <si>
    <t>Using php, how to insert text without overwriting to the beginning of a text file</t>
  </si>
  <si>
    <t>https://stackoverflow.com/questions/103609/</t>
  </si>
  <si>
    <t>https://stackoverflow.com/questions/26093658/</t>
  </si>
  <si>
    <t>Need to write at beginning of file with PHP</t>
  </si>
  <si>
    <t>https://stackoverflow.com/questions/1760549/</t>
  </si>
  <si>
    <t>https://stackoverflow.com/questions/1760574/</t>
  </si>
  <si>
    <t>https://stackoverflow.com/questions/1760579/</t>
  </si>
  <si>
    <t>https://stackoverflow.com/questions/1760595/</t>
  </si>
  <si>
    <t>https://stackoverflow.com/questions/31253463/</t>
  </si>
  <si>
    <t>https://stackoverflow.com/questions/43968104/</t>
  </si>
  <si>
    <t>How to open textfile and write to it append-style with php?</t>
  </si>
  <si>
    <t>https://stackoverflow.com/questions/2448904/</t>
  </si>
  <si>
    <t>PHP Add string to text file</t>
  </si>
  <si>
    <t>https://stackoverflow.com/questions/12335889/</t>
  </si>
  <si>
    <t>https://stackoverflow.com/questions/12335899/</t>
  </si>
  <si>
    <t>Php append to file if the string is unique</t>
  </si>
  <si>
    <t>https://stackoverflow.com/questions/15269596/</t>
  </si>
  <si>
    <t>https://stackoverflow.com/questions/15269599/</t>
  </si>
  <si>
    <t>Concatenate files in PHP</t>
  </si>
  <si>
    <t>https://stackoverflow.com/questions/17407665/</t>
  </si>
  <si>
    <t>looks good to me too</t>
  </si>
  <si>
    <t>https://stackoverflow.com/questions/17407684/</t>
  </si>
  <si>
    <t>solves the problem</t>
  </si>
  <si>
    <t>Write a new line on a txt file with PHP?</t>
  </si>
  <si>
    <t>https://stackoverflow.com/questions/22161537/</t>
  </si>
  <si>
    <t>Create or write/append in text file</t>
  </si>
  <si>
    <t>https://stackoverflow.com/questions/24972441/</t>
  </si>
  <si>
    <t>https://stackoverflow.com/questions/24972444/</t>
  </si>
  <si>
    <t>https://stackoverflow.com/questions/43555203/</t>
  </si>
  <si>
    <t>https://stackoverflow.com/questions/44872604/</t>
  </si>
  <si>
    <t>https://stackoverflow.com/questions/47217009/</t>
  </si>
  <si>
    <t>Counting word occurrences in a text file</t>
  </si>
  <si>
    <t>php: sort and count instances of words in a given string</t>
  </si>
  <si>
    <t>https://stackoverflow.com/questions/2984800/</t>
  </si>
  <si>
    <t>https://stackoverflow.com/questions/2984802/</t>
  </si>
  <si>
    <t>Most used words in text with php</t>
  </si>
  <si>
    <t>https://stackoverflow.com/questions/3175432/</t>
  </si>
  <si>
    <t>https://stackoverflow.com/questions/7944981/</t>
  </si>
  <si>
    <t>Count word frequency in a text?</t>
  </si>
  <si>
    <t>https://stackoverflow.com/questions/4670454/</t>
  </si>
  <si>
    <t>php - count number of instances of a word in an array supporting UTF8</t>
  </si>
  <si>
    <t>https://stackoverflow.com/questions/17171904/</t>
  </si>
  <si>
    <t>PHP: I want to count the occurrences of specific number of words from a text file</t>
  </si>
  <si>
    <t>https://stackoverflow.com/questions/52459925/</t>
  </si>
  <si>
    <t>https://stackoverflow.com/questions/52460142/</t>
  </si>
  <si>
    <t>Getting the Cookies from an HTTP Connection</t>
  </si>
  <si>
    <t>how to get the cookies from a php curl into a variable</t>
  </si>
  <si>
    <t>https://stackoverflow.com/questions/7179233/</t>
  </si>
  <si>
    <t>https://stackoverflow.com/questions/25098798/</t>
  </si>
  <si>
    <t>https://stackoverflow.com/questions/32416066/</t>
  </si>
  <si>
    <t>https://stackoverflow.com/questions/895858/</t>
  </si>
  <si>
    <t>PHP Get Cookies From Header String</t>
  </si>
  <si>
    <t>https://stackoverflow.com/questions/17820975/</t>
  </si>
  <si>
    <t>https://stackoverflow.com/questions/36245931/</t>
  </si>
  <si>
    <t>Keeping session alive with Curl and PHP</t>
  </si>
  <si>
    <t>https://stackoverflow.com/questions/13020460/</t>
  </si>
  <si>
    <t>https://stackoverflow.com/questions/13020492/</t>
  </si>
  <si>
    <t>https://stackoverflow.com/questions/22217486/</t>
  </si>
  <si>
    <t>get Browser from user agent</t>
  </si>
  <si>
    <t>PHP: get the browser name</t>
  </si>
  <si>
    <t>https://stackoverflow.com/questions/2199869/</t>
  </si>
  <si>
    <t>https://stackoverflow.com/questions/2199880/</t>
  </si>
  <si>
    <t>https://stackoverflow.com/questions/15637411/</t>
  </si>
  <si>
    <t>https://stackoverflow.com/questions/20561874/</t>
  </si>
  <si>
    <t>reliable user browser detection with php</t>
  </si>
  <si>
    <t>https://stackoverflow.com/questions/15608529/</t>
  </si>
  <si>
    <t>https://stackoverflow.com/questions/18264114/</t>
  </si>
  <si>
    <t>https://stackoverflow.com/questions/28585591/</t>
  </si>
  <si>
    <t>How to detect Google Chrome as the user-agent using PHP?</t>
  </si>
  <si>
    <t>https://stackoverflow.com/questions/16894430/</t>
  </si>
  <si>
    <t>https://stackoverflow.com/questions/33719737/</t>
  </si>
  <si>
    <t>Check String and User Agent</t>
  </si>
  <si>
    <t>https://stackoverflow.com/questions/6127519/</t>
  </si>
  <si>
    <t>https://stackoverflow.com/questions/6127604/</t>
  </si>
  <si>
    <t>https://stackoverflow.com/questions/44053267/</t>
  </si>
  <si>
    <t>User agent, extract OS and browser from string</t>
  </si>
  <si>
    <t>https://stackoverflow.com/questions/23078417/</t>
  </si>
  <si>
    <t>https://stackoverflow.com/questions/29336858/</t>
  </si>
  <si>
    <t>get Last Inserted ID from mysql</t>
  </si>
  <si>
    <t>PHP/MySQL insert row then get id</t>
  </si>
  <si>
    <t>https://stackoverflow.com/questions/897361/</t>
  </si>
  <si>
    <t>https://stackoverflow.com/questions/11724371/</t>
  </si>
  <si>
    <t>https://stackoverflow.com/questions/13876181/</t>
  </si>
  <si>
    <t>https://stackoverflow.com/questions/18425584/</t>
  </si>
  <si>
    <t>https://stackoverflow.com/questions/26481315/</t>
  </si>
  <si>
    <t>https://stackoverflow.com/questions/34441883/</t>
  </si>
  <si>
    <t>How do I get the last inserted ID of a MySQL table in PHP?</t>
  </si>
  <si>
    <t>https://stackoverflow.com/questions/1685874/</t>
  </si>
  <si>
    <t>https://stackoverflow.com/questions/14061088/</t>
  </si>
  <si>
    <t>https://stackoverflow.com/questions/17406088/</t>
  </si>
  <si>
    <t>https://stackoverflow.com/questions/25568419/</t>
  </si>
  <si>
    <t>https://stackoverflow.com/questions/29471049/</t>
  </si>
  <si>
    <t>https://stackoverflow.com/questions/36771472/</t>
  </si>
  <si>
    <t>https://stackoverflow.com/questions/41564156/</t>
  </si>
  <si>
    <t>https://stackoverflow.com/questions/44612850/</t>
  </si>
  <si>
    <t>Using PHP, MySQLi and Prepared Statement, how I return the id of the inserted row?</t>
  </si>
  <si>
    <t>https://stackoverflow.com/questions/6556736/</t>
  </si>
  <si>
    <t>https://stackoverflow.com/questions/6614828/</t>
  </si>
  <si>
    <t>https://stackoverflow.com/questions/54193406/</t>
  </si>
  <si>
    <t>PDO get the last ID inserted</t>
  </si>
  <si>
    <t>https://stackoverflow.com/questions/10680965/</t>
  </si>
  <si>
    <t>https://stackoverflow.com/questions/41635694/</t>
  </si>
  <si>
    <t>How to get last inserted id from table MySQL</t>
  </si>
  <si>
    <t>https://stackoverflow.com/questions/20891913/</t>
  </si>
  <si>
    <t>https://stackoverflow.com/questions/20892201/</t>
  </si>
  <si>
    <t>https://stackoverflow.com/questions/20892552/</t>
  </si>
  <si>
    <t>https://stackoverflow.com/questions/26669234/</t>
  </si>
  <si>
    <t>https://stackoverflow.com/questions/36808905/</t>
  </si>
  <si>
    <t>How to get last id inserted to mysql using OOP PHP?</t>
  </si>
  <si>
    <t>https://stackoverflow.com/questions/36627565/</t>
  </si>
  <si>
    <t>php- get last insert id</t>
  </si>
  <si>
    <t>https://stackoverflow.com/questions/37833015/</t>
  </si>
  <si>
    <t>https://stackoverflow.com/questions/43782554/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</si>
</sst>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name val="Arial"/>
    </font>
    <font>
      <u/>
      <sz val="11.0"/>
      <color rgb="FF0000FF"/>
      <name val="Cambria"/>
    </font>
    <font>
      <color rgb="FF000000"/>
    </font>
    <font>
      <name val="Cambria"/>
    </font>
    <font>
      <color rgb="FF000000"/>
      <name val="Cambria"/>
    </font>
    <font/>
    <font>
      <u/>
      <color rgb="FF0000FF"/>
      <name val="Cambria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tackoverflow.com/questions/24493651/" TargetMode="External"/><Relationship Id="rId190" Type="http://schemas.openxmlformats.org/officeDocument/2006/relationships/hyperlink" Target="https://stackoverflow.com/questions/6614828/" TargetMode="External"/><Relationship Id="rId42" Type="http://schemas.openxmlformats.org/officeDocument/2006/relationships/hyperlink" Target="https://stackoverflow.com/questions/13169091/" TargetMode="External"/><Relationship Id="rId41" Type="http://schemas.openxmlformats.org/officeDocument/2006/relationships/hyperlink" Target="https://stackoverflow.com/questions/28154388/" TargetMode="External"/><Relationship Id="rId44" Type="http://schemas.openxmlformats.org/officeDocument/2006/relationships/hyperlink" Target="https://stackoverflow.com/questions/26152899/" TargetMode="External"/><Relationship Id="rId194" Type="http://schemas.openxmlformats.org/officeDocument/2006/relationships/hyperlink" Target="https://stackoverflow.com/questions/20891913/" TargetMode="External"/><Relationship Id="rId43" Type="http://schemas.openxmlformats.org/officeDocument/2006/relationships/hyperlink" Target="https://stackoverflow.com/questions/13169102/" TargetMode="External"/><Relationship Id="rId193" Type="http://schemas.openxmlformats.org/officeDocument/2006/relationships/hyperlink" Target="https://stackoverflow.com/questions/41635694/" TargetMode="External"/><Relationship Id="rId46" Type="http://schemas.openxmlformats.org/officeDocument/2006/relationships/hyperlink" Target="https://stackoverflow.com/questions/41513716/" TargetMode="External"/><Relationship Id="rId192" Type="http://schemas.openxmlformats.org/officeDocument/2006/relationships/hyperlink" Target="https://stackoverflow.com/questions/10680965/" TargetMode="External"/><Relationship Id="rId45" Type="http://schemas.openxmlformats.org/officeDocument/2006/relationships/hyperlink" Target="https://stackoverflow.com/questions/32494424/" TargetMode="External"/><Relationship Id="rId191" Type="http://schemas.openxmlformats.org/officeDocument/2006/relationships/hyperlink" Target="https://stackoverflow.com/questions/54193406/" TargetMode="External"/><Relationship Id="rId48" Type="http://schemas.openxmlformats.org/officeDocument/2006/relationships/hyperlink" Target="https://stackoverflow.com/questions/32746142/" TargetMode="External"/><Relationship Id="rId187" Type="http://schemas.openxmlformats.org/officeDocument/2006/relationships/hyperlink" Target="https://stackoverflow.com/questions/41564156/" TargetMode="External"/><Relationship Id="rId47" Type="http://schemas.openxmlformats.org/officeDocument/2006/relationships/hyperlink" Target="https://stackoverflow.com/questions/32733798/" TargetMode="External"/><Relationship Id="rId186" Type="http://schemas.openxmlformats.org/officeDocument/2006/relationships/hyperlink" Target="https://stackoverflow.com/questions/36771472/" TargetMode="External"/><Relationship Id="rId185" Type="http://schemas.openxmlformats.org/officeDocument/2006/relationships/hyperlink" Target="https://stackoverflow.com/questions/29471049/" TargetMode="External"/><Relationship Id="rId49" Type="http://schemas.openxmlformats.org/officeDocument/2006/relationships/hyperlink" Target="https://stackoverflow.com/questions/4226124/" TargetMode="External"/><Relationship Id="rId184" Type="http://schemas.openxmlformats.org/officeDocument/2006/relationships/hyperlink" Target="https://stackoverflow.com/questions/25568419/" TargetMode="External"/><Relationship Id="rId189" Type="http://schemas.openxmlformats.org/officeDocument/2006/relationships/hyperlink" Target="https://stackoverflow.com/questions/6556736/" TargetMode="External"/><Relationship Id="rId188" Type="http://schemas.openxmlformats.org/officeDocument/2006/relationships/hyperlink" Target="https://stackoverflow.com/questions/44612850/" TargetMode="External"/><Relationship Id="rId31" Type="http://schemas.openxmlformats.org/officeDocument/2006/relationships/hyperlink" Target="https://stackoverflow.com/questions/4990775/" TargetMode="External"/><Relationship Id="rId30" Type="http://schemas.openxmlformats.org/officeDocument/2006/relationships/hyperlink" Target="https://stackoverflow.com/questions/40906758/" TargetMode="External"/><Relationship Id="rId33" Type="http://schemas.openxmlformats.org/officeDocument/2006/relationships/hyperlink" Target="https://stackoverflow.com/questions/4990848/" TargetMode="External"/><Relationship Id="rId183" Type="http://schemas.openxmlformats.org/officeDocument/2006/relationships/hyperlink" Target="https://stackoverflow.com/questions/17406088/" TargetMode="External"/><Relationship Id="rId32" Type="http://schemas.openxmlformats.org/officeDocument/2006/relationships/hyperlink" Target="https://stackoverflow.com/questions/4990845/" TargetMode="External"/><Relationship Id="rId182" Type="http://schemas.openxmlformats.org/officeDocument/2006/relationships/hyperlink" Target="https://stackoverflow.com/questions/14061088/" TargetMode="External"/><Relationship Id="rId35" Type="http://schemas.openxmlformats.org/officeDocument/2006/relationships/hyperlink" Target="https://stackoverflow.com/questions/5612694/" TargetMode="External"/><Relationship Id="rId181" Type="http://schemas.openxmlformats.org/officeDocument/2006/relationships/hyperlink" Target="https://stackoverflow.com/questions/1685874/" TargetMode="External"/><Relationship Id="rId34" Type="http://schemas.openxmlformats.org/officeDocument/2006/relationships/hyperlink" Target="https://stackoverflow.com/questions/18692844/" TargetMode="External"/><Relationship Id="rId180" Type="http://schemas.openxmlformats.org/officeDocument/2006/relationships/hyperlink" Target="https://stackoverflow.com/questions/34441883/" TargetMode="External"/><Relationship Id="rId37" Type="http://schemas.openxmlformats.org/officeDocument/2006/relationships/hyperlink" Target="https://stackoverflow.com/questions/5612704/" TargetMode="External"/><Relationship Id="rId176" Type="http://schemas.openxmlformats.org/officeDocument/2006/relationships/hyperlink" Target="https://stackoverflow.com/questions/11724371/" TargetMode="External"/><Relationship Id="rId36" Type="http://schemas.openxmlformats.org/officeDocument/2006/relationships/hyperlink" Target="https://stackoverflow.com/questions/5612699/" TargetMode="External"/><Relationship Id="rId175" Type="http://schemas.openxmlformats.org/officeDocument/2006/relationships/hyperlink" Target="https://stackoverflow.com/questions/897361/" TargetMode="External"/><Relationship Id="rId39" Type="http://schemas.openxmlformats.org/officeDocument/2006/relationships/hyperlink" Target="https://stackoverflow.com/questions/23536536/" TargetMode="External"/><Relationship Id="rId174" Type="http://schemas.openxmlformats.org/officeDocument/2006/relationships/hyperlink" Target="https://stackoverflow.com/questions/29336858/" TargetMode="External"/><Relationship Id="rId38" Type="http://schemas.openxmlformats.org/officeDocument/2006/relationships/hyperlink" Target="https://stackoverflow.com/questions/5612725/" TargetMode="External"/><Relationship Id="rId173" Type="http://schemas.openxmlformats.org/officeDocument/2006/relationships/hyperlink" Target="https://stackoverflow.com/questions/23078417/" TargetMode="External"/><Relationship Id="rId179" Type="http://schemas.openxmlformats.org/officeDocument/2006/relationships/hyperlink" Target="https://stackoverflow.com/questions/26481315/" TargetMode="External"/><Relationship Id="rId178" Type="http://schemas.openxmlformats.org/officeDocument/2006/relationships/hyperlink" Target="https://stackoverflow.com/questions/18425584/" TargetMode="External"/><Relationship Id="rId177" Type="http://schemas.openxmlformats.org/officeDocument/2006/relationships/hyperlink" Target="https://stackoverflow.com/questions/13876181/" TargetMode="External"/><Relationship Id="rId20" Type="http://schemas.openxmlformats.org/officeDocument/2006/relationships/hyperlink" Target="https://stackoverflow.com/questions/35493062/" TargetMode="External"/><Relationship Id="rId22" Type="http://schemas.openxmlformats.org/officeDocument/2006/relationships/hyperlink" Target="https://stackoverflow.com/questions/40215015/" TargetMode="External"/><Relationship Id="rId21" Type="http://schemas.openxmlformats.org/officeDocument/2006/relationships/hyperlink" Target="https://stackoverflow.com/questions/39286825/" TargetMode="External"/><Relationship Id="rId24" Type="http://schemas.openxmlformats.org/officeDocument/2006/relationships/hyperlink" Target="https://stackoverflow.com/questions/9706476/" TargetMode="External"/><Relationship Id="rId23" Type="http://schemas.openxmlformats.org/officeDocument/2006/relationships/hyperlink" Target="https://stackoverflow.com/questions/7371866/" TargetMode="External"/><Relationship Id="rId26" Type="http://schemas.openxmlformats.org/officeDocument/2006/relationships/hyperlink" Target="https://stackoverflow.com/questions/23406031/" TargetMode="External"/><Relationship Id="rId25" Type="http://schemas.openxmlformats.org/officeDocument/2006/relationships/hyperlink" Target="https://stackoverflow.com/questions/16164629/" TargetMode="External"/><Relationship Id="rId28" Type="http://schemas.openxmlformats.org/officeDocument/2006/relationships/hyperlink" Target="https://stackoverflow.com/questions/21370587/" TargetMode="External"/><Relationship Id="rId27" Type="http://schemas.openxmlformats.org/officeDocument/2006/relationships/hyperlink" Target="https://stackoverflow.com/questions/4173890/" TargetMode="External"/><Relationship Id="rId29" Type="http://schemas.openxmlformats.org/officeDocument/2006/relationships/hyperlink" Target="https://stackoverflow.com/questions/31421151/" TargetMode="External"/><Relationship Id="rId11" Type="http://schemas.openxmlformats.org/officeDocument/2006/relationships/hyperlink" Target="https://stackoverflow.com/questions/45954032/" TargetMode="External"/><Relationship Id="rId10" Type="http://schemas.openxmlformats.org/officeDocument/2006/relationships/hyperlink" Target="https://stackoverflow.com/questions/17755934/" TargetMode="External"/><Relationship Id="rId13" Type="http://schemas.openxmlformats.org/officeDocument/2006/relationships/hyperlink" Target="https://stackoverflow.com/questions/3666588/" TargetMode="External"/><Relationship Id="rId12" Type="http://schemas.openxmlformats.org/officeDocument/2006/relationships/hyperlink" Target="https://stackoverflow.com/questions/3666326/" TargetMode="External"/><Relationship Id="rId15" Type="http://schemas.openxmlformats.org/officeDocument/2006/relationships/hyperlink" Target="https://stackoverflow.com/questions/17156392/" TargetMode="External"/><Relationship Id="rId198" Type="http://schemas.openxmlformats.org/officeDocument/2006/relationships/hyperlink" Target="https://stackoverflow.com/questions/36808905/" TargetMode="External"/><Relationship Id="rId14" Type="http://schemas.openxmlformats.org/officeDocument/2006/relationships/hyperlink" Target="https://stackoverflow.com/questions/14366023/" TargetMode="External"/><Relationship Id="rId197" Type="http://schemas.openxmlformats.org/officeDocument/2006/relationships/hyperlink" Target="https://stackoverflow.com/questions/26669234/" TargetMode="External"/><Relationship Id="rId17" Type="http://schemas.openxmlformats.org/officeDocument/2006/relationships/hyperlink" Target="https://stackoverflow.com/questions/4601066/" TargetMode="External"/><Relationship Id="rId196" Type="http://schemas.openxmlformats.org/officeDocument/2006/relationships/hyperlink" Target="https://stackoverflow.com/questions/20892552/" TargetMode="External"/><Relationship Id="rId16" Type="http://schemas.openxmlformats.org/officeDocument/2006/relationships/hyperlink" Target="https://stackoverflow.com/questions/40848207/" TargetMode="External"/><Relationship Id="rId195" Type="http://schemas.openxmlformats.org/officeDocument/2006/relationships/hyperlink" Target="https://stackoverflow.com/questions/20892201/" TargetMode="External"/><Relationship Id="rId19" Type="http://schemas.openxmlformats.org/officeDocument/2006/relationships/hyperlink" Target="https://stackoverflow.com/questions/30254373/" TargetMode="External"/><Relationship Id="rId18" Type="http://schemas.openxmlformats.org/officeDocument/2006/relationships/hyperlink" Target="https://stackoverflow.com/questions/8780076/" TargetMode="External"/><Relationship Id="rId199" Type="http://schemas.openxmlformats.org/officeDocument/2006/relationships/hyperlink" Target="https://stackoverflow.com/questions/36627565/" TargetMode="External"/><Relationship Id="rId84" Type="http://schemas.openxmlformats.org/officeDocument/2006/relationships/hyperlink" Target="https://stackoverflow.com/questions/13919632/" TargetMode="External"/><Relationship Id="rId83" Type="http://schemas.openxmlformats.org/officeDocument/2006/relationships/hyperlink" Target="https://stackoverflow.com/questions/12098091/" TargetMode="External"/><Relationship Id="rId86" Type="http://schemas.openxmlformats.org/officeDocument/2006/relationships/hyperlink" Target="https://stackoverflow.com/questions/42562236/" TargetMode="External"/><Relationship Id="rId85" Type="http://schemas.openxmlformats.org/officeDocument/2006/relationships/hyperlink" Target="https://stackoverflow.com/questions/36558670/" TargetMode="External"/><Relationship Id="rId88" Type="http://schemas.openxmlformats.org/officeDocument/2006/relationships/hyperlink" Target="https://stackoverflow.com/questions/1699986/" TargetMode="External"/><Relationship Id="rId150" Type="http://schemas.openxmlformats.org/officeDocument/2006/relationships/hyperlink" Target="https://stackoverflow.com/questions/52459925/" TargetMode="External"/><Relationship Id="rId87" Type="http://schemas.openxmlformats.org/officeDocument/2006/relationships/hyperlink" Target="https://stackoverflow.com/questions/1699980/" TargetMode="External"/><Relationship Id="rId89" Type="http://schemas.openxmlformats.org/officeDocument/2006/relationships/hyperlink" Target="https://stackoverflow.com/questions/1699994/" TargetMode="External"/><Relationship Id="rId80" Type="http://schemas.openxmlformats.org/officeDocument/2006/relationships/hyperlink" Target="https://stackoverflow.com/questions/733478/" TargetMode="External"/><Relationship Id="rId82" Type="http://schemas.openxmlformats.org/officeDocument/2006/relationships/hyperlink" Target="https://stackoverflow.com/questions/733576/" TargetMode="External"/><Relationship Id="rId81" Type="http://schemas.openxmlformats.org/officeDocument/2006/relationships/hyperlink" Target="https://stackoverflow.com/questions/733525/" TargetMode="External"/><Relationship Id="rId1" Type="http://schemas.openxmlformats.org/officeDocument/2006/relationships/hyperlink" Target="https://stackoverflow.com/questions/1293991/" TargetMode="External"/><Relationship Id="rId2" Type="http://schemas.openxmlformats.org/officeDocument/2006/relationships/hyperlink" Target="https://stackoverflow.com/questions/1294003/" TargetMode="External"/><Relationship Id="rId3" Type="http://schemas.openxmlformats.org/officeDocument/2006/relationships/hyperlink" Target="https://stackoverflow.com/questions/14882641/" TargetMode="External"/><Relationship Id="rId149" Type="http://schemas.openxmlformats.org/officeDocument/2006/relationships/hyperlink" Target="https://stackoverflow.com/questions/17171904/" TargetMode="External"/><Relationship Id="rId4" Type="http://schemas.openxmlformats.org/officeDocument/2006/relationships/hyperlink" Target="https://stackoverflow.com/questions/30490216/" TargetMode="External"/><Relationship Id="rId148" Type="http://schemas.openxmlformats.org/officeDocument/2006/relationships/hyperlink" Target="https://stackoverflow.com/questions/4670454/" TargetMode="External"/><Relationship Id="rId9" Type="http://schemas.openxmlformats.org/officeDocument/2006/relationships/hyperlink" Target="https://stackoverflow.com/questions/17613163/" TargetMode="External"/><Relationship Id="rId143" Type="http://schemas.openxmlformats.org/officeDocument/2006/relationships/hyperlink" Target="https://stackoverflow.com/questions/47217009/" TargetMode="External"/><Relationship Id="rId142" Type="http://schemas.openxmlformats.org/officeDocument/2006/relationships/hyperlink" Target="https://stackoverflow.com/questions/44872604/" TargetMode="External"/><Relationship Id="rId141" Type="http://schemas.openxmlformats.org/officeDocument/2006/relationships/hyperlink" Target="https://stackoverflow.com/questions/43555203/" TargetMode="External"/><Relationship Id="rId140" Type="http://schemas.openxmlformats.org/officeDocument/2006/relationships/hyperlink" Target="https://stackoverflow.com/questions/24972444/" TargetMode="External"/><Relationship Id="rId5" Type="http://schemas.openxmlformats.org/officeDocument/2006/relationships/hyperlink" Target="https://stackoverflow.com/questions/43802569/" TargetMode="External"/><Relationship Id="rId147" Type="http://schemas.openxmlformats.org/officeDocument/2006/relationships/hyperlink" Target="https://stackoverflow.com/questions/7944981/" TargetMode="External"/><Relationship Id="rId6" Type="http://schemas.openxmlformats.org/officeDocument/2006/relationships/hyperlink" Target="https://stackoverflow.com/questions/1462759/" TargetMode="External"/><Relationship Id="rId146" Type="http://schemas.openxmlformats.org/officeDocument/2006/relationships/hyperlink" Target="https://stackoverflow.com/questions/3175432/" TargetMode="External"/><Relationship Id="rId7" Type="http://schemas.openxmlformats.org/officeDocument/2006/relationships/hyperlink" Target="https://stackoverflow.com/questions/14029985/" TargetMode="External"/><Relationship Id="rId145" Type="http://schemas.openxmlformats.org/officeDocument/2006/relationships/hyperlink" Target="https://stackoverflow.com/questions/2984802/" TargetMode="External"/><Relationship Id="rId8" Type="http://schemas.openxmlformats.org/officeDocument/2006/relationships/hyperlink" Target="https://stackoverflow.com/questions/14789147/" TargetMode="External"/><Relationship Id="rId144" Type="http://schemas.openxmlformats.org/officeDocument/2006/relationships/hyperlink" Target="https://stackoverflow.com/questions/2984800/" TargetMode="External"/><Relationship Id="rId73" Type="http://schemas.openxmlformats.org/officeDocument/2006/relationships/hyperlink" Target="https://stackoverflow.com/questions/31133321/" TargetMode="External"/><Relationship Id="rId72" Type="http://schemas.openxmlformats.org/officeDocument/2006/relationships/hyperlink" Target="https://stackoverflow.com/questions/29093651/" TargetMode="External"/><Relationship Id="rId75" Type="http://schemas.openxmlformats.org/officeDocument/2006/relationships/hyperlink" Target="https://stackoverflow.com/questions/40083897/" TargetMode="External"/><Relationship Id="rId74" Type="http://schemas.openxmlformats.org/officeDocument/2006/relationships/hyperlink" Target="https://stackoverflow.com/questions/35707884/" TargetMode="External"/><Relationship Id="rId77" Type="http://schemas.openxmlformats.org/officeDocument/2006/relationships/hyperlink" Target="https://stackoverflow.com/questions/42795740/" TargetMode="External"/><Relationship Id="rId76" Type="http://schemas.openxmlformats.org/officeDocument/2006/relationships/hyperlink" Target="https://stackoverflow.com/questions/42072415/" TargetMode="External"/><Relationship Id="rId79" Type="http://schemas.openxmlformats.org/officeDocument/2006/relationships/hyperlink" Target="https://stackoverflow.com/questions/733461/" TargetMode="External"/><Relationship Id="rId78" Type="http://schemas.openxmlformats.org/officeDocument/2006/relationships/hyperlink" Target="https://stackoverflow.com/questions/46094530/" TargetMode="External"/><Relationship Id="rId71" Type="http://schemas.openxmlformats.org/officeDocument/2006/relationships/hyperlink" Target="https://stackoverflow.com/questions/24401462/" TargetMode="External"/><Relationship Id="rId70" Type="http://schemas.openxmlformats.org/officeDocument/2006/relationships/hyperlink" Target="https://stackoverflow.com/questions/19271469/" TargetMode="External"/><Relationship Id="rId139" Type="http://schemas.openxmlformats.org/officeDocument/2006/relationships/hyperlink" Target="https://stackoverflow.com/questions/24972441/" TargetMode="External"/><Relationship Id="rId138" Type="http://schemas.openxmlformats.org/officeDocument/2006/relationships/hyperlink" Target="https://stackoverflow.com/questions/22161537/" TargetMode="External"/><Relationship Id="rId137" Type="http://schemas.openxmlformats.org/officeDocument/2006/relationships/hyperlink" Target="https://stackoverflow.com/questions/17407684/" TargetMode="External"/><Relationship Id="rId132" Type="http://schemas.openxmlformats.org/officeDocument/2006/relationships/hyperlink" Target="https://stackoverflow.com/questions/12335889/" TargetMode="External"/><Relationship Id="rId131" Type="http://schemas.openxmlformats.org/officeDocument/2006/relationships/hyperlink" Target="https://stackoverflow.com/questions/2448904/" TargetMode="External"/><Relationship Id="rId130" Type="http://schemas.openxmlformats.org/officeDocument/2006/relationships/hyperlink" Target="https://stackoverflow.com/questions/43968104/" TargetMode="External"/><Relationship Id="rId136" Type="http://schemas.openxmlformats.org/officeDocument/2006/relationships/hyperlink" Target="https://stackoverflow.com/questions/17407665/" TargetMode="External"/><Relationship Id="rId135" Type="http://schemas.openxmlformats.org/officeDocument/2006/relationships/hyperlink" Target="https://stackoverflow.com/questions/15269599/" TargetMode="External"/><Relationship Id="rId134" Type="http://schemas.openxmlformats.org/officeDocument/2006/relationships/hyperlink" Target="https://stackoverflow.com/questions/15269596/" TargetMode="External"/><Relationship Id="rId133" Type="http://schemas.openxmlformats.org/officeDocument/2006/relationships/hyperlink" Target="https://stackoverflow.com/questions/12335899/" TargetMode="External"/><Relationship Id="rId62" Type="http://schemas.openxmlformats.org/officeDocument/2006/relationships/hyperlink" Target="https://stackoverflow.com/questions/22942735/" TargetMode="External"/><Relationship Id="rId61" Type="http://schemas.openxmlformats.org/officeDocument/2006/relationships/hyperlink" Target="https://stackoverflow.com/questions/14621911/" TargetMode="External"/><Relationship Id="rId64" Type="http://schemas.openxmlformats.org/officeDocument/2006/relationships/hyperlink" Target="https://stackoverflow.com/questions/31924668/" TargetMode="External"/><Relationship Id="rId63" Type="http://schemas.openxmlformats.org/officeDocument/2006/relationships/hyperlink" Target="https://stackoverflow.com/questions/27531956/" TargetMode="External"/><Relationship Id="rId66" Type="http://schemas.openxmlformats.org/officeDocument/2006/relationships/hyperlink" Target="https://stackoverflow.com/questions/14505203/" TargetMode="External"/><Relationship Id="rId172" Type="http://schemas.openxmlformats.org/officeDocument/2006/relationships/hyperlink" Target="https://stackoverflow.com/questions/44053267/" TargetMode="External"/><Relationship Id="rId65" Type="http://schemas.openxmlformats.org/officeDocument/2006/relationships/hyperlink" Target="https://stackoverflow.com/questions/14505065/" TargetMode="External"/><Relationship Id="rId171" Type="http://schemas.openxmlformats.org/officeDocument/2006/relationships/hyperlink" Target="https://stackoverflow.com/questions/6127604/" TargetMode="External"/><Relationship Id="rId68" Type="http://schemas.openxmlformats.org/officeDocument/2006/relationships/hyperlink" Target="https://stackoverflow.com/questions/47151635/" TargetMode="External"/><Relationship Id="rId170" Type="http://schemas.openxmlformats.org/officeDocument/2006/relationships/hyperlink" Target="https://stackoverflow.com/questions/6127519/" TargetMode="External"/><Relationship Id="rId67" Type="http://schemas.openxmlformats.org/officeDocument/2006/relationships/hyperlink" Target="https://stackoverflow.com/questions/24040306/" TargetMode="External"/><Relationship Id="rId60" Type="http://schemas.openxmlformats.org/officeDocument/2006/relationships/hyperlink" Target="https://stackoverflow.com/questions/12030933/" TargetMode="External"/><Relationship Id="rId165" Type="http://schemas.openxmlformats.org/officeDocument/2006/relationships/hyperlink" Target="https://stackoverflow.com/questions/15608529/" TargetMode="External"/><Relationship Id="rId69" Type="http://schemas.openxmlformats.org/officeDocument/2006/relationships/hyperlink" Target="https://stackoverflow.com/questions/19271434/" TargetMode="External"/><Relationship Id="rId164" Type="http://schemas.openxmlformats.org/officeDocument/2006/relationships/hyperlink" Target="https://stackoverflow.com/questions/20561874/" TargetMode="External"/><Relationship Id="rId163" Type="http://schemas.openxmlformats.org/officeDocument/2006/relationships/hyperlink" Target="https://stackoverflow.com/questions/15637411/" TargetMode="External"/><Relationship Id="rId162" Type="http://schemas.openxmlformats.org/officeDocument/2006/relationships/hyperlink" Target="https://stackoverflow.com/questions/2199880/" TargetMode="External"/><Relationship Id="rId169" Type="http://schemas.openxmlformats.org/officeDocument/2006/relationships/hyperlink" Target="https://stackoverflow.com/questions/33719737/" TargetMode="External"/><Relationship Id="rId168" Type="http://schemas.openxmlformats.org/officeDocument/2006/relationships/hyperlink" Target="https://stackoverflow.com/questions/16894430/" TargetMode="External"/><Relationship Id="rId167" Type="http://schemas.openxmlformats.org/officeDocument/2006/relationships/hyperlink" Target="https://stackoverflow.com/questions/28585591/" TargetMode="External"/><Relationship Id="rId166" Type="http://schemas.openxmlformats.org/officeDocument/2006/relationships/hyperlink" Target="https://stackoverflow.com/questions/18264114/" TargetMode="External"/><Relationship Id="rId51" Type="http://schemas.openxmlformats.org/officeDocument/2006/relationships/hyperlink" Target="https://stackoverflow.com/questions/37019418/" TargetMode="External"/><Relationship Id="rId50" Type="http://schemas.openxmlformats.org/officeDocument/2006/relationships/hyperlink" Target="https://stackoverflow.com/questions/6804430/" TargetMode="External"/><Relationship Id="rId53" Type="http://schemas.openxmlformats.org/officeDocument/2006/relationships/hyperlink" Target="https://stackoverflow.com/questions/10671097/" TargetMode="External"/><Relationship Id="rId52" Type="http://schemas.openxmlformats.org/officeDocument/2006/relationships/hyperlink" Target="https://stackoverflow.com/questions/10671091/" TargetMode="External"/><Relationship Id="rId55" Type="http://schemas.openxmlformats.org/officeDocument/2006/relationships/hyperlink" Target="https://stackoverflow.com/questions/11029830/" TargetMode="External"/><Relationship Id="rId161" Type="http://schemas.openxmlformats.org/officeDocument/2006/relationships/hyperlink" Target="https://stackoverflow.com/questions/2199869/" TargetMode="External"/><Relationship Id="rId54" Type="http://schemas.openxmlformats.org/officeDocument/2006/relationships/hyperlink" Target="https://stackoverflow.com/questions/11029798/" TargetMode="External"/><Relationship Id="rId160" Type="http://schemas.openxmlformats.org/officeDocument/2006/relationships/hyperlink" Target="https://stackoverflow.com/questions/22217486/" TargetMode="External"/><Relationship Id="rId57" Type="http://schemas.openxmlformats.org/officeDocument/2006/relationships/hyperlink" Target="https://stackoverflow.com/questions/41503772/" TargetMode="External"/><Relationship Id="rId56" Type="http://schemas.openxmlformats.org/officeDocument/2006/relationships/hyperlink" Target="https://stackoverflow.com/questions/11029851/" TargetMode="External"/><Relationship Id="rId159" Type="http://schemas.openxmlformats.org/officeDocument/2006/relationships/hyperlink" Target="https://stackoverflow.com/questions/13020492/" TargetMode="External"/><Relationship Id="rId59" Type="http://schemas.openxmlformats.org/officeDocument/2006/relationships/hyperlink" Target="https://stackoverflow.com/questions/12030841/" TargetMode="External"/><Relationship Id="rId154" Type="http://schemas.openxmlformats.org/officeDocument/2006/relationships/hyperlink" Target="https://stackoverflow.com/questions/32416066/" TargetMode="External"/><Relationship Id="rId58" Type="http://schemas.openxmlformats.org/officeDocument/2006/relationships/hyperlink" Target="https://stackoverflow.com/questions/47607862/" TargetMode="External"/><Relationship Id="rId153" Type="http://schemas.openxmlformats.org/officeDocument/2006/relationships/hyperlink" Target="https://stackoverflow.com/questions/25098798/" TargetMode="External"/><Relationship Id="rId152" Type="http://schemas.openxmlformats.org/officeDocument/2006/relationships/hyperlink" Target="https://stackoverflow.com/questions/7179233/" TargetMode="External"/><Relationship Id="rId151" Type="http://schemas.openxmlformats.org/officeDocument/2006/relationships/hyperlink" Target="https://stackoverflow.com/questions/52460142/" TargetMode="External"/><Relationship Id="rId158" Type="http://schemas.openxmlformats.org/officeDocument/2006/relationships/hyperlink" Target="https://stackoverflow.com/questions/13020460/" TargetMode="External"/><Relationship Id="rId157" Type="http://schemas.openxmlformats.org/officeDocument/2006/relationships/hyperlink" Target="https://stackoverflow.com/questions/36245931/" TargetMode="External"/><Relationship Id="rId156" Type="http://schemas.openxmlformats.org/officeDocument/2006/relationships/hyperlink" Target="https://stackoverflow.com/questions/17820975/" TargetMode="External"/><Relationship Id="rId155" Type="http://schemas.openxmlformats.org/officeDocument/2006/relationships/hyperlink" Target="https://stackoverflow.com/questions/895858/" TargetMode="External"/><Relationship Id="rId107" Type="http://schemas.openxmlformats.org/officeDocument/2006/relationships/hyperlink" Target="https://stackoverflow.com/questions/1239375/" TargetMode="External"/><Relationship Id="rId106" Type="http://schemas.openxmlformats.org/officeDocument/2006/relationships/hyperlink" Target="https://stackoverflow.com/questions/1239090/" TargetMode="External"/><Relationship Id="rId105" Type="http://schemas.openxmlformats.org/officeDocument/2006/relationships/hyperlink" Target="https://stackoverflow.com/questions/1239082/" TargetMode="External"/><Relationship Id="rId104" Type="http://schemas.openxmlformats.org/officeDocument/2006/relationships/hyperlink" Target="https://stackoverflow.com/questions/32500375/" TargetMode="External"/><Relationship Id="rId109" Type="http://schemas.openxmlformats.org/officeDocument/2006/relationships/hyperlink" Target="https://stackoverflow.com/questions/4402409/" TargetMode="External"/><Relationship Id="rId108" Type="http://schemas.openxmlformats.org/officeDocument/2006/relationships/hyperlink" Target="https://stackoverflow.com/questions/13794500/" TargetMode="External"/><Relationship Id="rId103" Type="http://schemas.openxmlformats.org/officeDocument/2006/relationships/hyperlink" Target="https://stackoverflow.com/questions/11519188/" TargetMode="External"/><Relationship Id="rId102" Type="http://schemas.openxmlformats.org/officeDocument/2006/relationships/hyperlink" Target="https://stackoverflow.com/questions/11519149/" TargetMode="External"/><Relationship Id="rId101" Type="http://schemas.openxmlformats.org/officeDocument/2006/relationships/hyperlink" Target="https://stackoverflow.com/questions/9739140/" TargetMode="External"/><Relationship Id="rId100" Type="http://schemas.openxmlformats.org/officeDocument/2006/relationships/hyperlink" Target="https://stackoverflow.com/questions/9736775/" TargetMode="External"/><Relationship Id="rId129" Type="http://schemas.openxmlformats.org/officeDocument/2006/relationships/hyperlink" Target="https://stackoverflow.com/questions/31253463/" TargetMode="External"/><Relationship Id="rId128" Type="http://schemas.openxmlformats.org/officeDocument/2006/relationships/hyperlink" Target="https://stackoverflow.com/questions/1760595/" TargetMode="External"/><Relationship Id="rId127" Type="http://schemas.openxmlformats.org/officeDocument/2006/relationships/hyperlink" Target="https://stackoverflow.com/questions/1760579/" TargetMode="External"/><Relationship Id="rId126" Type="http://schemas.openxmlformats.org/officeDocument/2006/relationships/hyperlink" Target="https://stackoverflow.com/questions/1760574/" TargetMode="External"/><Relationship Id="rId121" Type="http://schemas.openxmlformats.org/officeDocument/2006/relationships/hyperlink" Target="https://stackoverflow.com/questions/15629132/" TargetMode="External"/><Relationship Id="rId120" Type="http://schemas.openxmlformats.org/officeDocument/2006/relationships/hyperlink" Target="https://stackoverflow.com/questions/13283736/" TargetMode="External"/><Relationship Id="rId125" Type="http://schemas.openxmlformats.org/officeDocument/2006/relationships/hyperlink" Target="https://stackoverflow.com/questions/1760549/" TargetMode="External"/><Relationship Id="rId124" Type="http://schemas.openxmlformats.org/officeDocument/2006/relationships/hyperlink" Target="https://stackoverflow.com/questions/26093658/" TargetMode="External"/><Relationship Id="rId123" Type="http://schemas.openxmlformats.org/officeDocument/2006/relationships/hyperlink" Target="https://stackoverflow.com/questions/103609/" TargetMode="External"/><Relationship Id="rId122" Type="http://schemas.openxmlformats.org/officeDocument/2006/relationships/hyperlink" Target="https://stackoverflow.com/questions/20467492/" TargetMode="External"/><Relationship Id="rId95" Type="http://schemas.openxmlformats.org/officeDocument/2006/relationships/hyperlink" Target="https://stackoverflow.com/questions/6296849/" TargetMode="External"/><Relationship Id="rId94" Type="http://schemas.openxmlformats.org/officeDocument/2006/relationships/hyperlink" Target="https://stackoverflow.com/questions/5659094/" TargetMode="External"/><Relationship Id="rId97" Type="http://schemas.openxmlformats.org/officeDocument/2006/relationships/hyperlink" Target="https://stackoverflow.com/questions/6296865/" TargetMode="External"/><Relationship Id="rId96" Type="http://schemas.openxmlformats.org/officeDocument/2006/relationships/hyperlink" Target="https://stackoverflow.com/questions/6296861/" TargetMode="External"/><Relationship Id="rId99" Type="http://schemas.openxmlformats.org/officeDocument/2006/relationships/hyperlink" Target="https://stackoverflow.com/questions/9736723/" TargetMode="External"/><Relationship Id="rId98" Type="http://schemas.openxmlformats.org/officeDocument/2006/relationships/hyperlink" Target="https://stackoverflow.com/questions/6299740/" TargetMode="External"/><Relationship Id="rId91" Type="http://schemas.openxmlformats.org/officeDocument/2006/relationships/hyperlink" Target="https://stackoverflow.com/questions/36808700/" TargetMode="External"/><Relationship Id="rId90" Type="http://schemas.openxmlformats.org/officeDocument/2006/relationships/hyperlink" Target="https://stackoverflow.com/questions/24091728/" TargetMode="External"/><Relationship Id="rId93" Type="http://schemas.openxmlformats.org/officeDocument/2006/relationships/hyperlink" Target="https://stackoverflow.com/questions/5659061/" TargetMode="External"/><Relationship Id="rId92" Type="http://schemas.openxmlformats.org/officeDocument/2006/relationships/hyperlink" Target="https://stackoverflow.com/questions/39077653/" TargetMode="External"/><Relationship Id="rId118" Type="http://schemas.openxmlformats.org/officeDocument/2006/relationships/hyperlink" Target="https://stackoverflow.com/questions/13283707/" TargetMode="External"/><Relationship Id="rId117" Type="http://schemas.openxmlformats.org/officeDocument/2006/relationships/hyperlink" Target="https://stackoverflow.com/questions/36806212/" TargetMode="External"/><Relationship Id="rId116" Type="http://schemas.openxmlformats.org/officeDocument/2006/relationships/hyperlink" Target="https://stackoverflow.com/questions/31631143/" TargetMode="External"/><Relationship Id="rId115" Type="http://schemas.openxmlformats.org/officeDocument/2006/relationships/hyperlink" Target="https://stackoverflow.com/questions/16650339/" TargetMode="External"/><Relationship Id="rId119" Type="http://schemas.openxmlformats.org/officeDocument/2006/relationships/hyperlink" Target="https://stackoverflow.com/questions/13283733/" TargetMode="External"/><Relationship Id="rId110" Type="http://schemas.openxmlformats.org/officeDocument/2006/relationships/hyperlink" Target="https://stackoverflow.com/questions/10551172/" TargetMode="External"/><Relationship Id="rId114" Type="http://schemas.openxmlformats.org/officeDocument/2006/relationships/hyperlink" Target="https://stackoverflow.com/questions/9843251/" TargetMode="External"/><Relationship Id="rId113" Type="http://schemas.openxmlformats.org/officeDocument/2006/relationships/hyperlink" Target="https://stackoverflow.com/questions/9841734/" TargetMode="External"/><Relationship Id="rId112" Type="http://schemas.openxmlformats.org/officeDocument/2006/relationships/hyperlink" Target="https://stackoverflow.com/questions/49544895/" TargetMode="External"/><Relationship Id="rId111" Type="http://schemas.openxmlformats.org/officeDocument/2006/relationships/hyperlink" Target="https://stackoverflow.com/questions/43484696/" TargetMode="External"/><Relationship Id="rId202" Type="http://schemas.openxmlformats.org/officeDocument/2006/relationships/drawing" Target="../drawings/drawing2.xml"/><Relationship Id="rId201" Type="http://schemas.openxmlformats.org/officeDocument/2006/relationships/hyperlink" Target="https://stackoverflow.com/questions/43782554/" TargetMode="External"/><Relationship Id="rId200" Type="http://schemas.openxmlformats.org/officeDocument/2006/relationships/hyperlink" Target="https://stackoverflow.com/questions/378330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3.43"/>
    <col customWidth="1" min="2" max="2" width="55.71"/>
    <col customWidth="1" min="3" max="3" width="14.86"/>
    <col customWidth="1" min="4" max="4" width="14.0"/>
    <col customWidth="1" min="5" max="5" width="12.29"/>
    <col customWidth="1" min="6" max="6" width="13.86"/>
    <col customWidth="1" min="7" max="7" width="89.0"/>
  </cols>
  <sheetData>
    <row r="1" ht="12.75" customHeight="1">
      <c r="A1" t="s">
        <v>0</v>
      </c>
      <c r="B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2" t="s">
        <v>4</v>
      </c>
    </row>
    <row r="2" ht="12.75" customHeight="1">
      <c r="C2" s="1"/>
      <c r="D2" s="1"/>
      <c r="E2" s="1"/>
      <c r="F2" s="1"/>
      <c r="G2" s="2"/>
    </row>
    <row r="3" ht="12.75" customHeight="1">
      <c r="C3" s="1"/>
      <c r="D3" s="1"/>
      <c r="E3" s="1"/>
      <c r="F3" s="1"/>
      <c r="G3" s="2"/>
    </row>
    <row r="4" ht="12.75" customHeight="1">
      <c r="A4" t="s">
        <v>5</v>
      </c>
      <c r="C4" s="1"/>
      <c r="D4" s="1"/>
      <c r="E4" s="1"/>
      <c r="F4" s="1"/>
      <c r="G4" s="2"/>
    </row>
    <row r="5" ht="12.75" customHeight="1">
      <c r="C5" s="1"/>
      <c r="D5" s="1"/>
      <c r="E5" s="1"/>
      <c r="F5" s="1"/>
      <c r="G5" s="2"/>
    </row>
    <row r="6" ht="12.75" customHeight="1">
      <c r="A6" t="s">
        <v>6</v>
      </c>
      <c r="B6" s="3" t="str">
        <f>HYPERLINK("https://stackoverflow.com/questions/642913/")</f>
        <v>https://stackoverflow.com/questions/642913/</v>
      </c>
      <c r="C6" s="1">
        <v>1.0</v>
      </c>
      <c r="D6" s="4">
        <v>1.0</v>
      </c>
      <c r="E6" s="1">
        <v>1.0</v>
      </c>
      <c r="F6" s="1">
        <v>1.0</v>
      </c>
      <c r="G6" s="2"/>
    </row>
    <row r="7" ht="12.75" customHeight="1">
      <c r="A7" t="s">
        <v>6</v>
      </c>
      <c r="B7" s="3" t="str">
        <f>HYPERLINK("https://stackoverflow.com/questions/643027/")</f>
        <v>https://stackoverflow.com/questions/643027/</v>
      </c>
      <c r="C7" s="1">
        <v>2.0</v>
      </c>
      <c r="D7" s="4">
        <v>1.0</v>
      </c>
      <c r="E7" s="1">
        <v>2.0</v>
      </c>
      <c r="F7" s="1">
        <v>1.0</v>
      </c>
      <c r="G7" s="2"/>
    </row>
    <row r="8" ht="12.75" customHeight="1">
      <c r="A8" t="s">
        <v>6</v>
      </c>
      <c r="B8" s="3" t="str">
        <f>HYPERLINK("https://stackoverflow.com/questions/644719/")</f>
        <v>https://stackoverflow.com/questions/644719/</v>
      </c>
      <c r="C8" s="1">
        <v>2.0</v>
      </c>
      <c r="D8" s="4">
        <v>1.0</v>
      </c>
      <c r="E8" s="1">
        <v>2.0</v>
      </c>
      <c r="F8" s="1">
        <v>1.0</v>
      </c>
      <c r="G8" s="2"/>
    </row>
    <row r="9" ht="12.75" customHeight="1">
      <c r="A9" t="s">
        <v>6</v>
      </c>
      <c r="B9" s="3" t="str">
        <f>HYPERLINK("https://stackoverflow.com/questions/644764/")</f>
        <v>https://stackoverflow.com/questions/644764/</v>
      </c>
      <c r="C9" s="1">
        <v>2.0</v>
      </c>
      <c r="D9" s="4">
        <v>1.0</v>
      </c>
      <c r="E9" s="1">
        <v>2.0</v>
      </c>
      <c r="F9" s="1">
        <v>1.0</v>
      </c>
      <c r="G9" s="2"/>
    </row>
    <row r="10" ht="12.75" customHeight="1">
      <c r="A10" t="s">
        <v>6</v>
      </c>
      <c r="B10" s="3" t="str">
        <f>HYPERLINK("https://stackoverflow.com/questions/644859/")</f>
        <v>https://stackoverflow.com/questions/644859/</v>
      </c>
      <c r="C10" s="1">
        <v>1.0</v>
      </c>
      <c r="D10" s="4">
        <v>1.0</v>
      </c>
      <c r="E10" s="1">
        <v>1.0</v>
      </c>
      <c r="F10" s="1">
        <v>1.0</v>
      </c>
      <c r="G10" s="2"/>
    </row>
    <row r="11" ht="12.75" customHeight="1">
      <c r="A11" t="s">
        <v>6</v>
      </c>
      <c r="B11" s="3" t="str">
        <f>HYPERLINK("https://stackoverflow.com/questions/3476868/")</f>
        <v>https://stackoverflow.com/questions/3476868/</v>
      </c>
      <c r="C11" s="1">
        <v>1.0</v>
      </c>
      <c r="D11" s="4">
        <v>1.0</v>
      </c>
      <c r="E11" s="1">
        <v>1.0</v>
      </c>
      <c r="F11" s="1">
        <v>1.0</v>
      </c>
      <c r="G11" s="2"/>
    </row>
    <row r="12" ht="12.75" customHeight="1">
      <c r="A12" t="s">
        <v>6</v>
      </c>
      <c r="B12" s="3" t="str">
        <f>HYPERLINK("https://stackoverflow.com/questions/3675366/")</f>
        <v>https://stackoverflow.com/questions/3675366/</v>
      </c>
      <c r="C12" s="1">
        <v>4.0</v>
      </c>
      <c r="D12" s="4">
        <v>1.0</v>
      </c>
      <c r="E12" s="1">
        <v>2.0</v>
      </c>
      <c r="F12" s="1">
        <v>1.0</v>
      </c>
      <c r="G12" s="2"/>
    </row>
    <row r="13" ht="12.75" customHeight="1">
      <c r="A13" t="s">
        <v>6</v>
      </c>
      <c r="B13" s="3" t="str">
        <f>HYPERLINK("https://stackoverflow.com/questions/13111620/")</f>
        <v>https://stackoverflow.com/questions/13111620/</v>
      </c>
      <c r="C13" s="1">
        <v>1.0</v>
      </c>
      <c r="D13" s="4">
        <v>1.0</v>
      </c>
      <c r="E13" s="1">
        <v>1.0</v>
      </c>
      <c r="F13" s="1">
        <v>1.0</v>
      </c>
      <c r="G13" s="2"/>
    </row>
    <row r="14" ht="12.75" customHeight="1">
      <c r="A14" t="s">
        <v>7</v>
      </c>
      <c r="B14" s="3" t="str">
        <f>HYPERLINK("https://stackoverflow.com/questions/5061736/")</f>
        <v>https://stackoverflow.com/questions/5061736/</v>
      </c>
      <c r="C14" s="1">
        <v>3.0</v>
      </c>
      <c r="D14" s="4">
        <v>2.0</v>
      </c>
      <c r="E14" s="1">
        <v>3.0</v>
      </c>
      <c r="F14" s="1">
        <v>2.0</v>
      </c>
      <c r="G14" s="2"/>
    </row>
    <row r="15" ht="12.75" customHeight="1">
      <c r="A15" t="s">
        <v>7</v>
      </c>
      <c r="B15" s="3" t="str">
        <f>HYPERLINK("https://stackoverflow.com/questions/5067621/")</f>
        <v>https://stackoverflow.com/questions/5067621/</v>
      </c>
      <c r="C15" s="1">
        <v>3.0</v>
      </c>
      <c r="D15" s="4">
        <v>1.0</v>
      </c>
      <c r="E15" s="1">
        <v>3.0</v>
      </c>
      <c r="F15" s="1">
        <v>1.0</v>
      </c>
      <c r="G15" s="2"/>
    </row>
    <row r="16" ht="12.75" customHeight="1">
      <c r="A16" t="s">
        <v>7</v>
      </c>
      <c r="B16" s="3" t="str">
        <f>HYPERLINK("https://stackoverflow.com/questions/7190784/")</f>
        <v>https://stackoverflow.com/questions/7190784/</v>
      </c>
      <c r="C16" s="1">
        <v>3.0</v>
      </c>
      <c r="D16" s="4">
        <v>2.0</v>
      </c>
      <c r="E16" s="1">
        <v>3.0</v>
      </c>
      <c r="F16" s="1">
        <v>2.0</v>
      </c>
      <c r="G16" s="2"/>
    </row>
    <row r="17" ht="12.75" customHeight="1">
      <c r="A17" t="s">
        <v>7</v>
      </c>
      <c r="B17" s="3" t="str">
        <f>HYPERLINK("https://stackoverflow.com/questions/7191039/")</f>
        <v>https://stackoverflow.com/questions/7191039/</v>
      </c>
      <c r="C17" s="1">
        <v>3.0</v>
      </c>
      <c r="D17" s="4">
        <v>2.0</v>
      </c>
      <c r="E17" s="1">
        <v>3.0</v>
      </c>
      <c r="F17" s="1">
        <v>2.0</v>
      </c>
      <c r="G17" s="2"/>
    </row>
    <row r="18" ht="12.75" customHeight="1">
      <c r="A18" t="s">
        <v>7</v>
      </c>
      <c r="B18" s="3" t="str">
        <f>HYPERLINK("https://stackoverflow.com/questions/41938077/")</f>
        <v>https://stackoverflow.com/questions/41938077/</v>
      </c>
      <c r="C18" s="1">
        <v>3.0</v>
      </c>
      <c r="D18" s="4">
        <v>2.0</v>
      </c>
      <c r="E18" s="1">
        <v>3.0</v>
      </c>
      <c r="F18" s="1">
        <v>2.0</v>
      </c>
      <c r="G18" s="2"/>
    </row>
    <row r="19" ht="12.75" customHeight="1">
      <c r="A19" t="s">
        <v>8</v>
      </c>
      <c r="B19" s="3" t="str">
        <f>HYPERLINK("https://stackoverflow.com/questions/7074420/")</f>
        <v>https://stackoverflow.com/questions/7074420/</v>
      </c>
      <c r="C19" s="1">
        <v>5.0</v>
      </c>
      <c r="D19" s="4">
        <v>2.0</v>
      </c>
      <c r="E19" s="1">
        <v>4.0</v>
      </c>
      <c r="F19" s="1">
        <v>4.0</v>
      </c>
      <c r="G19" s="2" t="s">
        <v>9</v>
      </c>
    </row>
    <row r="20" ht="12.75" customHeight="1">
      <c r="A20" t="s">
        <v>8</v>
      </c>
      <c r="B20" s="3" t="str">
        <f>HYPERLINK("https://stackoverflow.com/questions/20904059/")</f>
        <v>https://stackoverflow.com/questions/20904059/</v>
      </c>
      <c r="C20" s="1">
        <v>5.0</v>
      </c>
      <c r="D20" s="4">
        <v>2.0</v>
      </c>
      <c r="E20" s="1">
        <v>5.0</v>
      </c>
      <c r="F20" s="1">
        <v>5.0</v>
      </c>
      <c r="G20" s="2" t="s">
        <v>10</v>
      </c>
    </row>
    <row r="21" ht="12.75" customHeight="1">
      <c r="A21" t="s">
        <v>11</v>
      </c>
      <c r="B21" s="3" t="str">
        <f>HYPERLINK("https://stackoverflow.com/questions/7384948/")</f>
        <v>https://stackoverflow.com/questions/7384948/</v>
      </c>
      <c r="C21" s="1">
        <v>5.0</v>
      </c>
      <c r="D21" s="4">
        <v>2.0</v>
      </c>
      <c r="E21" s="1">
        <v>4.0</v>
      </c>
      <c r="F21" s="1">
        <v>3.0</v>
      </c>
      <c r="G21" s="2" t="s">
        <v>12</v>
      </c>
    </row>
    <row r="22" ht="12.75" customHeight="1">
      <c r="A22" t="s">
        <v>11</v>
      </c>
      <c r="B22" s="3" t="str">
        <f>HYPERLINK("https://stackoverflow.com/questions/7384949/")</f>
        <v>https://stackoverflow.com/questions/7384949/</v>
      </c>
      <c r="C22" s="1">
        <v>5.0</v>
      </c>
      <c r="D22" s="4">
        <v>2.0</v>
      </c>
      <c r="E22" s="1">
        <v>5.0</v>
      </c>
      <c r="F22" s="1">
        <v>5.0</v>
      </c>
      <c r="G22" s="2" t="s">
        <v>13</v>
      </c>
    </row>
    <row r="23" ht="12.75" customHeight="1">
      <c r="A23" t="s">
        <v>11</v>
      </c>
      <c r="B23" s="3" t="str">
        <f>HYPERLINK("https://stackoverflow.com/questions/7384990/")</f>
        <v>https://stackoverflow.com/questions/7384990/</v>
      </c>
      <c r="C23" s="1">
        <v>5.0</v>
      </c>
      <c r="D23" s="4">
        <v>2.0</v>
      </c>
      <c r="E23" s="1">
        <v>5.0</v>
      </c>
      <c r="F23" s="1">
        <v>5.0</v>
      </c>
      <c r="G23" s="2" t="s">
        <v>14</v>
      </c>
    </row>
    <row r="24" ht="12.75" customHeight="1">
      <c r="A24" t="s">
        <v>11</v>
      </c>
      <c r="B24" s="3" t="str">
        <f>HYPERLINK("https://stackoverflow.com/questions/22785344/")</f>
        <v>https://stackoverflow.com/questions/22785344/</v>
      </c>
      <c r="C24" s="1">
        <v>5.0</v>
      </c>
      <c r="D24" s="4">
        <v>2.0</v>
      </c>
      <c r="E24" s="1">
        <v>5.0</v>
      </c>
      <c r="F24" s="1">
        <v>5.0</v>
      </c>
      <c r="G24" s="2" t="s">
        <v>13</v>
      </c>
    </row>
    <row r="25" ht="12.75" customHeight="1">
      <c r="A25" t="s">
        <v>11</v>
      </c>
      <c r="B25" s="3" t="str">
        <f>HYPERLINK("https://stackoverflow.com/questions/24887047/")</f>
        <v>https://stackoverflow.com/questions/24887047/</v>
      </c>
      <c r="C25" s="1">
        <v>5.0</v>
      </c>
      <c r="D25" s="4">
        <v>2.0</v>
      </c>
      <c r="E25" s="1">
        <v>5.0</v>
      </c>
      <c r="F25" s="1">
        <v>5.0</v>
      </c>
      <c r="G25" s="2" t="s">
        <v>13</v>
      </c>
    </row>
    <row r="26" ht="12.75" customHeight="1">
      <c r="A26" t="s">
        <v>11</v>
      </c>
      <c r="B26" s="3" t="str">
        <f>HYPERLINK("https://stackoverflow.com/questions/34756034/")</f>
        <v>https://stackoverflow.com/questions/34756034/</v>
      </c>
      <c r="C26" s="1">
        <v>5.0</v>
      </c>
      <c r="D26" s="4">
        <v>2.0</v>
      </c>
      <c r="E26" s="1">
        <v>4.0</v>
      </c>
      <c r="F26" s="1">
        <v>3.0</v>
      </c>
      <c r="G26" s="2" t="s">
        <v>15</v>
      </c>
    </row>
    <row r="27" ht="12.75" customHeight="1">
      <c r="A27" t="s">
        <v>11</v>
      </c>
      <c r="B27" s="3" t="str">
        <f>HYPERLINK("https://stackoverflow.com/questions/35725309/")</f>
        <v>https://stackoverflow.com/questions/35725309/</v>
      </c>
      <c r="C27" s="1">
        <v>3.0</v>
      </c>
      <c r="D27" s="4">
        <v>2.0</v>
      </c>
      <c r="E27" s="1">
        <v>3.0</v>
      </c>
      <c r="F27" s="1">
        <v>2.0</v>
      </c>
      <c r="G27" s="2"/>
    </row>
    <row r="28" ht="12.75" customHeight="1">
      <c r="A28" t="s">
        <v>11</v>
      </c>
      <c r="B28" s="3" t="str">
        <f>HYPERLINK("https://stackoverflow.com/questions/36966011/")</f>
        <v>https://stackoverflow.com/questions/36966011/</v>
      </c>
      <c r="C28" s="1">
        <v>4.0</v>
      </c>
      <c r="D28" s="4">
        <v>2.0</v>
      </c>
      <c r="E28" s="1">
        <v>3.0</v>
      </c>
      <c r="F28" s="1">
        <v>2.0</v>
      </c>
      <c r="G28" s="2" t="s">
        <v>16</v>
      </c>
    </row>
    <row r="29" ht="12.75" customHeight="1">
      <c r="A29" t="s">
        <v>17</v>
      </c>
      <c r="B29" s="3" t="str">
        <f>HYPERLINK("https://stackoverflow.com/questions/21054277/")</f>
        <v>https://stackoverflow.com/questions/21054277/</v>
      </c>
      <c r="C29" s="1">
        <v>5.0</v>
      </c>
      <c r="D29" s="4">
        <v>2.0</v>
      </c>
      <c r="E29" s="1">
        <v>3.0</v>
      </c>
      <c r="F29" s="1">
        <v>2.0</v>
      </c>
      <c r="G29" s="2" t="s">
        <v>18</v>
      </c>
    </row>
    <row r="30" ht="12.75" customHeight="1">
      <c r="A30" t="s">
        <v>17</v>
      </c>
      <c r="B30" s="3" t="str">
        <f>HYPERLINK("https://stackoverflow.com/questions/27214791/")</f>
        <v>https://stackoverflow.com/questions/27214791/</v>
      </c>
      <c r="C30" s="1">
        <v>3.0</v>
      </c>
      <c r="D30" s="4">
        <v>2.0</v>
      </c>
      <c r="E30" s="1">
        <v>3.0</v>
      </c>
      <c r="F30" s="1">
        <v>2.0</v>
      </c>
      <c r="G30" s="2"/>
    </row>
    <row r="31" ht="12.75" customHeight="1">
      <c r="A31" t="s">
        <v>17</v>
      </c>
      <c r="B31" s="3" t="str">
        <f>HYPERLINK("https://stackoverflow.com/questions/44483952/")</f>
        <v>https://stackoverflow.com/questions/44483952/</v>
      </c>
      <c r="C31" s="1">
        <v>5.0</v>
      </c>
      <c r="D31" s="4">
        <v>2.0</v>
      </c>
      <c r="E31" s="1">
        <v>3.0</v>
      </c>
      <c r="F31" s="1">
        <v>2.0</v>
      </c>
      <c r="G31" s="2" t="s">
        <v>18</v>
      </c>
    </row>
    <row r="32" ht="12.75" customHeight="1">
      <c r="A32" t="s">
        <v>19</v>
      </c>
      <c r="B32" s="3" t="str">
        <f>HYPERLINK("https://stackoverflow.com/questions/8514146/")</f>
        <v>https://stackoverflow.com/questions/8514146/</v>
      </c>
      <c r="C32" s="1">
        <v>5.0</v>
      </c>
      <c r="D32" s="4">
        <v>2.0</v>
      </c>
      <c r="E32" s="1">
        <v>3.0</v>
      </c>
      <c r="F32" s="1">
        <v>2.0</v>
      </c>
      <c r="G32" s="2" t="s">
        <v>20</v>
      </c>
    </row>
    <row r="33" ht="12.75" customHeight="1">
      <c r="A33" t="s">
        <v>21</v>
      </c>
      <c r="B33" s="3" t="str">
        <f>HYPERLINK("https://stackoverflow.com/questions/9008566/")</f>
        <v>https://stackoverflow.com/questions/9008566/</v>
      </c>
      <c r="C33" s="1">
        <v>1.0</v>
      </c>
      <c r="D33" s="4">
        <v>1.0</v>
      </c>
      <c r="E33" s="1">
        <v>1.0</v>
      </c>
      <c r="F33" s="1">
        <v>1.0</v>
      </c>
      <c r="G33" s="2"/>
    </row>
    <row r="34" ht="12.75" customHeight="1">
      <c r="A34" t="s">
        <v>21</v>
      </c>
      <c r="B34" s="3" t="str">
        <f>HYPERLINK("https://stackoverflow.com/questions/25137599/")</f>
        <v>https://stackoverflow.com/questions/25137599/</v>
      </c>
      <c r="C34" s="1">
        <v>1.0</v>
      </c>
      <c r="D34" s="4">
        <v>1.0</v>
      </c>
      <c r="E34" s="1">
        <v>1.0</v>
      </c>
      <c r="F34" s="1">
        <v>1.0</v>
      </c>
      <c r="G34" s="2"/>
    </row>
    <row r="35" ht="12.75" customHeight="1">
      <c r="A35" t="s">
        <v>22</v>
      </c>
      <c r="B35" s="3" t="str">
        <f>HYPERLINK("https://stackoverflow.com/questions/9823533/")</f>
        <v>https://stackoverflow.com/questions/9823533/</v>
      </c>
      <c r="C35" s="1">
        <v>4.0</v>
      </c>
      <c r="D35" s="4">
        <v>5.0</v>
      </c>
      <c r="E35" s="1">
        <v>4.0</v>
      </c>
      <c r="F35" s="1">
        <v>5.0</v>
      </c>
      <c r="G35" s="2"/>
    </row>
    <row r="36" ht="12.75" customHeight="1">
      <c r="A36" t="s">
        <v>22</v>
      </c>
      <c r="B36" s="3" t="str">
        <f>HYPERLINK("https://stackoverflow.com/questions/9823658/")</f>
        <v>https://stackoverflow.com/questions/9823658/</v>
      </c>
      <c r="C36" s="1">
        <v>4.0</v>
      </c>
      <c r="D36" s="4">
        <v>5.0</v>
      </c>
      <c r="E36" s="1">
        <v>4.0</v>
      </c>
      <c r="F36" s="1">
        <v>5.0</v>
      </c>
      <c r="G36" s="2"/>
    </row>
    <row r="37" ht="12.75" customHeight="1">
      <c r="A37" t="s">
        <v>23</v>
      </c>
      <c r="B37" s="3" t="str">
        <f>HYPERLINK("https://stackoverflow.com/questions/10629920/")</f>
        <v>https://stackoverflow.com/questions/10629920/</v>
      </c>
      <c r="C37" s="1">
        <v>4.0</v>
      </c>
      <c r="D37" s="4">
        <v>2.0</v>
      </c>
      <c r="E37" s="1">
        <v>4.0</v>
      </c>
      <c r="F37" s="1">
        <v>3.0</v>
      </c>
      <c r="G37" s="2" t="s">
        <v>24</v>
      </c>
    </row>
    <row r="38" ht="12.75" customHeight="1">
      <c r="A38" t="s">
        <v>25</v>
      </c>
      <c r="B38" s="3" t="str">
        <f>HYPERLINK("https://stackoverflow.com/questions/10778819/")</f>
        <v>https://stackoverflow.com/questions/10778819/</v>
      </c>
      <c r="C38" s="1">
        <v>0.0</v>
      </c>
      <c r="D38" s="4">
        <v>1.0</v>
      </c>
      <c r="E38" s="1">
        <v>0.0</v>
      </c>
      <c r="F38" s="1">
        <v>1.0</v>
      </c>
      <c r="G38" s="2"/>
    </row>
    <row r="39" ht="12.75" customHeight="1">
      <c r="A39" t="s">
        <v>26</v>
      </c>
      <c r="B39" s="3" t="str">
        <f>HYPERLINK("https://stackoverflow.com/questions/11638153/")</f>
        <v>https://stackoverflow.com/questions/11638153/</v>
      </c>
      <c r="C39" s="1">
        <v>4.0</v>
      </c>
      <c r="D39" s="4">
        <v>2.0</v>
      </c>
      <c r="E39" s="1">
        <v>4.0</v>
      </c>
      <c r="F39" s="1">
        <v>4.0</v>
      </c>
      <c r="G39" s="2" t="s">
        <v>14</v>
      </c>
    </row>
    <row r="40" ht="12.75" customHeight="1">
      <c r="A40" t="s">
        <v>26</v>
      </c>
      <c r="B40" s="3" t="str">
        <f>HYPERLINK("https://stackoverflow.com/questions/11638195/")</f>
        <v>https://stackoverflow.com/questions/11638195/</v>
      </c>
      <c r="C40" s="1">
        <v>3.0</v>
      </c>
      <c r="D40" s="4">
        <v>3.0</v>
      </c>
      <c r="E40" s="1">
        <v>3.0</v>
      </c>
      <c r="F40" s="1">
        <v>3.0</v>
      </c>
      <c r="G40" s="2"/>
    </row>
    <row r="41" ht="12.75" customHeight="1">
      <c r="A41" t="s">
        <v>26</v>
      </c>
      <c r="B41" s="3" t="str">
        <f>HYPERLINK("https://stackoverflow.com/questions/11638208/")</f>
        <v>https://stackoverflow.com/questions/11638208/</v>
      </c>
      <c r="C41" s="1">
        <v>5.0</v>
      </c>
      <c r="D41" s="4">
        <v>5.0</v>
      </c>
      <c r="E41" s="1">
        <v>5.0</v>
      </c>
      <c r="F41" s="1">
        <v>5.0</v>
      </c>
      <c r="G41" s="2"/>
    </row>
    <row r="42" ht="12.75" customHeight="1">
      <c r="A42" t="s">
        <v>26</v>
      </c>
      <c r="B42" s="3" t="str">
        <f>HYPERLINK("https://stackoverflow.com/questions/24328400/")</f>
        <v>https://stackoverflow.com/questions/24328400/</v>
      </c>
      <c r="C42" s="1">
        <v>3.0</v>
      </c>
      <c r="D42" s="4">
        <v>3.0</v>
      </c>
      <c r="E42" s="1">
        <v>3.0</v>
      </c>
      <c r="F42" s="1">
        <v>3.0</v>
      </c>
      <c r="G42" s="2"/>
    </row>
    <row r="43" ht="12.75" customHeight="1">
      <c r="A43" t="s">
        <v>26</v>
      </c>
      <c r="B43" s="3" t="str">
        <f>HYPERLINK("https://stackoverflow.com/questions/46435361/")</f>
        <v>https://stackoverflow.com/questions/46435361/</v>
      </c>
      <c r="C43" s="1">
        <v>4.0</v>
      </c>
      <c r="D43" s="4">
        <v>5.0</v>
      </c>
      <c r="E43" s="1">
        <v>4.0</v>
      </c>
      <c r="F43" s="1">
        <v>5.0</v>
      </c>
      <c r="G43" s="2"/>
    </row>
    <row r="44" ht="12.75" customHeight="1">
      <c r="A44" t="s">
        <v>26</v>
      </c>
      <c r="B44" s="3" t="str">
        <f>HYPERLINK("https://stackoverflow.com/questions/47090104/")</f>
        <v>https://stackoverflow.com/questions/47090104/</v>
      </c>
      <c r="C44" s="1">
        <v>3.0</v>
      </c>
      <c r="D44" s="4">
        <v>5.0</v>
      </c>
      <c r="E44" s="1">
        <v>3.0</v>
      </c>
      <c r="F44" s="1">
        <v>3.0</v>
      </c>
      <c r="G44" s="2" t="s">
        <v>27</v>
      </c>
    </row>
    <row r="45" ht="12.75" customHeight="1">
      <c r="A45" t="s">
        <v>26</v>
      </c>
      <c r="B45" s="3" t="str">
        <f>HYPERLINK("https://stackoverflow.com/questions/49237707/")</f>
        <v>https://stackoverflow.com/questions/49237707/</v>
      </c>
      <c r="C45" s="1">
        <v>4.0</v>
      </c>
      <c r="D45" s="4">
        <v>4.0</v>
      </c>
      <c r="E45" s="1">
        <v>4.0</v>
      </c>
      <c r="F45" s="1">
        <v>4.0</v>
      </c>
      <c r="G45" s="2"/>
    </row>
    <row r="46" ht="12.75" customHeight="1">
      <c r="A46" t="s">
        <v>28</v>
      </c>
      <c r="B46" s="3" t="str">
        <f>HYPERLINK("https://stackoverflow.com/questions/13776697/")</f>
        <v>https://stackoverflow.com/questions/13776697/</v>
      </c>
      <c r="C46" s="1">
        <v>2.0</v>
      </c>
      <c r="D46" s="4">
        <v>1.0</v>
      </c>
      <c r="E46" s="1">
        <v>2.0</v>
      </c>
      <c r="F46" s="1">
        <v>1.0</v>
      </c>
      <c r="G46" s="2"/>
    </row>
    <row r="47" ht="12.75" customHeight="1">
      <c r="A47" t="s">
        <v>28</v>
      </c>
      <c r="B47" s="3" t="str">
        <f>HYPERLINK("https://stackoverflow.com/questions/13777933/")</f>
        <v>https://stackoverflow.com/questions/13777933/</v>
      </c>
      <c r="C47" s="1">
        <v>1.0</v>
      </c>
      <c r="D47" s="4">
        <v>1.0</v>
      </c>
      <c r="E47" s="1">
        <v>1.0</v>
      </c>
      <c r="F47" s="1">
        <v>1.0</v>
      </c>
      <c r="G47" s="2"/>
    </row>
    <row r="48" ht="12.75" customHeight="1">
      <c r="A48" t="s">
        <v>29</v>
      </c>
      <c r="B48" s="3" t="str">
        <f>HYPERLINK("https://stackoverflow.com/questions/15899768/")</f>
        <v>https://stackoverflow.com/questions/15899768/</v>
      </c>
      <c r="C48" s="1">
        <v>1.0</v>
      </c>
      <c r="D48" s="4">
        <v>1.0</v>
      </c>
      <c r="E48" s="1">
        <v>1.0</v>
      </c>
      <c r="F48" s="1">
        <v>1.0</v>
      </c>
      <c r="G48" s="2"/>
    </row>
    <row r="49" ht="12.75" customHeight="1">
      <c r="A49" t="s">
        <v>29</v>
      </c>
      <c r="B49" s="3" t="str">
        <f>HYPERLINK("https://stackoverflow.com/questions/15899830/")</f>
        <v>https://stackoverflow.com/questions/15899830/</v>
      </c>
      <c r="C49" s="1">
        <v>1.0</v>
      </c>
      <c r="D49" s="4">
        <v>3.0</v>
      </c>
      <c r="E49" s="1">
        <v>1.0</v>
      </c>
      <c r="F49" s="1">
        <v>3.0</v>
      </c>
      <c r="G49" s="2"/>
    </row>
    <row r="50" ht="12.75" customHeight="1">
      <c r="A50" t="s">
        <v>29</v>
      </c>
      <c r="B50" s="3" t="str">
        <f>HYPERLINK("https://stackoverflow.com/questions/15900071/")</f>
        <v>https://stackoverflow.com/questions/15900071/</v>
      </c>
      <c r="C50" s="1">
        <v>1.0</v>
      </c>
      <c r="D50" s="4">
        <v>3.0</v>
      </c>
      <c r="E50" s="1">
        <v>1.0</v>
      </c>
      <c r="F50" s="1">
        <v>3.0</v>
      </c>
      <c r="G50" s="2"/>
    </row>
    <row r="51" ht="12.75" customHeight="1">
      <c r="A51" t="s">
        <v>29</v>
      </c>
      <c r="B51" s="3" t="str">
        <f>HYPERLINK("https://stackoverflow.com/questions/20342269/")</f>
        <v>https://stackoverflow.com/questions/20342269/</v>
      </c>
      <c r="C51" s="1">
        <v>1.0</v>
      </c>
      <c r="D51" s="4">
        <v>3.0</v>
      </c>
      <c r="E51" s="1">
        <v>1.0</v>
      </c>
      <c r="F51" s="1">
        <v>3.0</v>
      </c>
      <c r="G51" s="2"/>
    </row>
    <row r="52" ht="12.75" customHeight="1">
      <c r="A52" t="s">
        <v>29</v>
      </c>
      <c r="B52" s="3" t="str">
        <f>HYPERLINK("https://stackoverflow.com/questions/20449776/")</f>
        <v>https://stackoverflow.com/questions/20449776/</v>
      </c>
      <c r="C52" s="1">
        <v>1.0</v>
      </c>
      <c r="D52" s="4">
        <v>3.0</v>
      </c>
      <c r="E52" s="1">
        <v>1.0</v>
      </c>
      <c r="F52" s="1">
        <v>3.0</v>
      </c>
      <c r="G52" s="2"/>
    </row>
    <row r="53" ht="12.75" customHeight="1">
      <c r="A53" t="s">
        <v>29</v>
      </c>
      <c r="B53" s="3" t="str">
        <f>HYPERLINK("https://stackoverflow.com/questions/25683383/")</f>
        <v>https://stackoverflow.com/questions/25683383/</v>
      </c>
      <c r="C53" s="1">
        <v>1.0</v>
      </c>
      <c r="D53" s="4">
        <v>3.0</v>
      </c>
      <c r="E53" s="1">
        <v>1.0</v>
      </c>
      <c r="F53" s="1">
        <v>3.0</v>
      </c>
      <c r="G53" s="2"/>
    </row>
    <row r="54" ht="12.75" customHeight="1">
      <c r="A54" t="s">
        <v>29</v>
      </c>
      <c r="B54" s="3" t="str">
        <f>HYPERLINK("https://stackoverflow.com/questions/30161851/")</f>
        <v>https://stackoverflow.com/questions/30161851/</v>
      </c>
      <c r="C54" s="1">
        <v>1.0</v>
      </c>
      <c r="D54" s="4">
        <v>1.0</v>
      </c>
      <c r="E54" s="1">
        <v>1.0</v>
      </c>
      <c r="F54" s="1">
        <v>1.0</v>
      </c>
      <c r="G54" s="2"/>
    </row>
    <row r="55" ht="12.75" customHeight="1">
      <c r="A55" t="s">
        <v>29</v>
      </c>
      <c r="B55" s="3" t="str">
        <f>HYPERLINK("https://stackoverflow.com/questions/30162127/")</f>
        <v>https://stackoverflow.com/questions/30162127/</v>
      </c>
      <c r="C55" s="1">
        <v>1.0</v>
      </c>
      <c r="D55" s="4">
        <v>3.0</v>
      </c>
      <c r="E55" s="1">
        <v>1.0</v>
      </c>
      <c r="F55" s="1">
        <v>3.0</v>
      </c>
      <c r="G55" s="2"/>
    </row>
    <row r="56" ht="12.75" customHeight="1">
      <c r="A56" t="s">
        <v>29</v>
      </c>
      <c r="B56" s="3" t="str">
        <f>HYPERLINK("https://stackoverflow.com/questions/30386501/")</f>
        <v>https://stackoverflow.com/questions/30386501/</v>
      </c>
      <c r="C56" s="1">
        <v>1.0</v>
      </c>
      <c r="D56" s="4">
        <v>2.0</v>
      </c>
      <c r="E56" s="1">
        <v>1.0</v>
      </c>
      <c r="F56" s="1">
        <v>2.0</v>
      </c>
      <c r="G56" s="2"/>
    </row>
    <row r="57" ht="12.75" customHeight="1">
      <c r="A57" t="s">
        <v>29</v>
      </c>
      <c r="B57" s="3" t="str">
        <f>HYPERLINK("https://stackoverflow.com/questions/30393978/")</f>
        <v>https://stackoverflow.com/questions/30393978/</v>
      </c>
      <c r="C57" s="1">
        <v>1.0</v>
      </c>
      <c r="D57" s="4">
        <v>2.0</v>
      </c>
      <c r="E57" s="1">
        <v>1.0</v>
      </c>
      <c r="F57" s="1">
        <v>2.0</v>
      </c>
      <c r="G57" s="2"/>
    </row>
    <row r="58" ht="12.75" customHeight="1">
      <c r="A58" t="s">
        <v>29</v>
      </c>
      <c r="B58" s="3" t="str">
        <f>HYPERLINK("https://stackoverflow.com/questions/36106998/")</f>
        <v>https://stackoverflow.com/questions/36106998/</v>
      </c>
      <c r="C58" s="1">
        <v>1.0</v>
      </c>
      <c r="D58" s="4">
        <v>2.0</v>
      </c>
      <c r="E58" s="1">
        <v>1.0</v>
      </c>
      <c r="F58" s="1">
        <v>2.0</v>
      </c>
      <c r="G58" s="2"/>
    </row>
    <row r="59" ht="12.75" customHeight="1">
      <c r="A59" t="s">
        <v>29</v>
      </c>
      <c r="B59" s="3" t="str">
        <f>HYPERLINK("https://stackoverflow.com/questions/36438433/")</f>
        <v>https://stackoverflow.com/questions/36438433/</v>
      </c>
      <c r="C59" s="1">
        <v>1.0</v>
      </c>
      <c r="D59" s="4">
        <v>2.0</v>
      </c>
      <c r="E59" s="1">
        <v>1.0</v>
      </c>
      <c r="F59" s="1">
        <v>2.0</v>
      </c>
      <c r="G59" s="2"/>
    </row>
    <row r="60" ht="12.75" customHeight="1">
      <c r="A60" t="s">
        <v>30</v>
      </c>
      <c r="B60" s="3" t="str">
        <f>HYPERLINK("https://stackoverflow.com/questions/16213149/")</f>
        <v>https://stackoverflow.com/questions/16213149/</v>
      </c>
      <c r="C60" s="1">
        <v>1.0</v>
      </c>
      <c r="D60" s="4">
        <v>1.0</v>
      </c>
      <c r="E60" s="1">
        <v>1.0</v>
      </c>
      <c r="F60" s="1">
        <v>1.0</v>
      </c>
      <c r="G60" s="2"/>
    </row>
    <row r="61" ht="12.75" customHeight="1">
      <c r="A61" t="s">
        <v>30</v>
      </c>
      <c r="B61" s="3" t="str">
        <f>HYPERLINK("https://stackoverflow.com/questions/16218970/")</f>
        <v>https://stackoverflow.com/questions/16218970/</v>
      </c>
      <c r="C61" s="1">
        <v>1.0</v>
      </c>
      <c r="D61" s="4">
        <v>1.0</v>
      </c>
      <c r="E61" s="1">
        <v>1.0</v>
      </c>
      <c r="F61" s="1">
        <v>1.0</v>
      </c>
      <c r="G61" s="2"/>
    </row>
    <row r="62" ht="12.75" customHeight="1">
      <c r="A62" t="s">
        <v>31</v>
      </c>
      <c r="B62" s="3" t="str">
        <f>HYPERLINK("https://stackoverflow.com/questions/19956480/")</f>
        <v>https://stackoverflow.com/questions/19956480/</v>
      </c>
      <c r="C62" s="1">
        <v>3.0</v>
      </c>
      <c r="D62" s="4">
        <v>5.0</v>
      </c>
      <c r="E62" s="1">
        <v>3.0</v>
      </c>
      <c r="F62" s="1">
        <v>3.0</v>
      </c>
      <c r="G62" s="2" t="s">
        <v>32</v>
      </c>
    </row>
    <row r="63" ht="12.75" customHeight="1">
      <c r="A63" t="s">
        <v>33</v>
      </c>
      <c r="B63" s="3" t="str">
        <f>HYPERLINK("https://stackoverflow.com/questions/23160876/")</f>
        <v>https://stackoverflow.com/questions/23160876/</v>
      </c>
      <c r="C63" s="1">
        <v>1.0</v>
      </c>
      <c r="D63" s="4">
        <v>1.0</v>
      </c>
      <c r="E63" s="1">
        <v>1.0</v>
      </c>
      <c r="F63" s="1">
        <v>1.0</v>
      </c>
      <c r="G63" s="2"/>
    </row>
    <row r="64" ht="12.75" customHeight="1">
      <c r="A64" t="s">
        <v>33</v>
      </c>
      <c r="B64" s="3" t="str">
        <f>HYPERLINK("https://stackoverflow.com/questions/23160897/")</f>
        <v>https://stackoverflow.com/questions/23160897/</v>
      </c>
      <c r="C64" s="1">
        <v>1.0</v>
      </c>
      <c r="D64" s="4">
        <v>1.0</v>
      </c>
      <c r="E64" s="1">
        <v>1.0</v>
      </c>
      <c r="F64" s="1">
        <v>1.0</v>
      </c>
      <c r="G64" s="2"/>
    </row>
    <row r="65" ht="12.75" customHeight="1">
      <c r="A65" t="s">
        <v>33</v>
      </c>
      <c r="B65" s="3" t="str">
        <f>HYPERLINK("https://stackoverflow.com/questions/23160928/")</f>
        <v>https://stackoverflow.com/questions/23160928/</v>
      </c>
      <c r="C65" s="1">
        <v>1.0</v>
      </c>
      <c r="D65" s="4">
        <v>1.0</v>
      </c>
      <c r="E65" s="1">
        <v>1.0</v>
      </c>
      <c r="F65" s="1">
        <v>1.0</v>
      </c>
      <c r="G65" s="2"/>
    </row>
    <row r="66" ht="12.75" customHeight="1">
      <c r="A66" t="s">
        <v>33</v>
      </c>
      <c r="B66" s="3" t="str">
        <f>HYPERLINK("https://stackoverflow.com/questions/23160936/")</f>
        <v>https://stackoverflow.com/questions/23160936/</v>
      </c>
      <c r="C66" s="1">
        <v>1.0</v>
      </c>
      <c r="D66" s="4">
        <v>1.0</v>
      </c>
      <c r="E66" s="1">
        <v>1.0</v>
      </c>
      <c r="F66" s="1">
        <v>1.0</v>
      </c>
      <c r="G66" s="2"/>
    </row>
    <row r="67" ht="12.75" customHeight="1">
      <c r="A67" t="s">
        <v>33</v>
      </c>
      <c r="B67" s="3" t="str">
        <f>HYPERLINK("https://stackoverflow.com/questions/23160989/")</f>
        <v>https://stackoverflow.com/questions/23160989/</v>
      </c>
      <c r="C67" s="1">
        <v>1.0</v>
      </c>
      <c r="D67" s="4">
        <v>1.0</v>
      </c>
      <c r="E67" s="1">
        <v>1.0</v>
      </c>
      <c r="F67" s="1">
        <v>1.0</v>
      </c>
      <c r="G67" s="2"/>
    </row>
    <row r="68" ht="12.75" customHeight="1">
      <c r="A68" t="s">
        <v>33</v>
      </c>
      <c r="B68" s="3" t="str">
        <f>HYPERLINK("https://stackoverflow.com/questions/32240213/")</f>
        <v>https://stackoverflow.com/questions/32240213/</v>
      </c>
      <c r="C68" s="1">
        <v>1.0</v>
      </c>
      <c r="D68" s="4">
        <v>1.0</v>
      </c>
      <c r="E68" s="1">
        <v>1.0</v>
      </c>
      <c r="F68" s="1">
        <v>1.0</v>
      </c>
      <c r="G68" s="2"/>
    </row>
    <row r="69" ht="12.75" customHeight="1">
      <c r="A69" t="s">
        <v>33</v>
      </c>
      <c r="B69" s="3" t="str">
        <f>HYPERLINK("https://stackoverflow.com/questions/43567068/")</f>
        <v>https://stackoverflow.com/questions/43567068/</v>
      </c>
      <c r="C69" s="1">
        <v>1.0</v>
      </c>
      <c r="D69" s="4">
        <v>1.0</v>
      </c>
      <c r="E69" s="1">
        <v>1.0</v>
      </c>
      <c r="F69" s="1">
        <v>1.0</v>
      </c>
      <c r="G69" s="2"/>
    </row>
    <row r="70" ht="12.75" customHeight="1">
      <c r="A70" t="s">
        <v>33</v>
      </c>
      <c r="B70" s="3" t="str">
        <f>HYPERLINK("https://stackoverflow.com/questions/47132633/")</f>
        <v>https://stackoverflow.com/questions/47132633/</v>
      </c>
      <c r="C70" s="1">
        <v>1.0</v>
      </c>
      <c r="D70" s="4">
        <v>1.0</v>
      </c>
      <c r="E70" s="1">
        <v>1.0</v>
      </c>
      <c r="F70" s="1">
        <v>1.0</v>
      </c>
      <c r="G70" s="2"/>
    </row>
    <row r="71" ht="12.75" customHeight="1">
      <c r="C71" s="1"/>
      <c r="D71" s="1"/>
      <c r="E71" s="1"/>
      <c r="F71" s="1"/>
      <c r="G71" s="2"/>
    </row>
    <row r="72" ht="12.75" customHeight="1">
      <c r="C72" s="1"/>
      <c r="D72" s="1"/>
      <c r="E72" s="1"/>
      <c r="F72" s="1"/>
      <c r="G72" s="2"/>
    </row>
    <row r="73" ht="12.75" customHeight="1">
      <c r="C73" s="1"/>
      <c r="D73" s="1"/>
      <c r="E73" s="1"/>
      <c r="F73" s="1"/>
      <c r="G73" s="2"/>
    </row>
    <row r="74" ht="12.75" customHeight="1">
      <c r="A74" t="s">
        <v>34</v>
      </c>
      <c r="C74" s="1"/>
      <c r="D74" s="1"/>
      <c r="E74" s="1"/>
      <c r="F74" s="1"/>
      <c r="G74" s="2"/>
    </row>
    <row r="75" ht="12.75" customHeight="1">
      <c r="C75" s="1"/>
      <c r="D75" s="1"/>
      <c r="E75" s="1"/>
      <c r="F75" s="1"/>
      <c r="G75" s="2"/>
    </row>
    <row r="76" ht="12.75" customHeight="1">
      <c r="A76" t="s">
        <v>35</v>
      </c>
      <c r="B76" s="3" t="str">
        <f>HYPERLINK("https://stackoverflow.com/questions/740382/")</f>
        <v>https://stackoverflow.com/questions/740382/</v>
      </c>
      <c r="C76" s="1">
        <v>4.0</v>
      </c>
      <c r="D76" s="4">
        <v>4.0</v>
      </c>
      <c r="E76" s="1">
        <v>4.0</v>
      </c>
      <c r="F76" s="1">
        <v>4.0</v>
      </c>
      <c r="G76" s="2"/>
    </row>
    <row r="77" ht="12.75" customHeight="1">
      <c r="A77" t="s">
        <v>35</v>
      </c>
      <c r="B77" s="3" t="str">
        <f>HYPERLINK("https://stackoverflow.com/questions/985568/")</f>
        <v>https://stackoverflow.com/questions/985568/</v>
      </c>
      <c r="C77" s="1">
        <v>3.0</v>
      </c>
      <c r="D77" s="4">
        <v>2.0</v>
      </c>
      <c r="E77" s="1">
        <v>3.0</v>
      </c>
      <c r="F77" s="1">
        <v>2.0</v>
      </c>
      <c r="G77" s="2"/>
    </row>
    <row r="78" ht="12.75" customHeight="1">
      <c r="A78" t="s">
        <v>35</v>
      </c>
      <c r="B78" s="3" t="str">
        <f>HYPERLINK("https://stackoverflow.com/questions/6472872/")</f>
        <v>https://stackoverflow.com/questions/6472872/</v>
      </c>
      <c r="C78" s="1">
        <v>4.0</v>
      </c>
      <c r="D78" s="4">
        <v>5.0</v>
      </c>
      <c r="E78" s="1">
        <v>4.0</v>
      </c>
      <c r="F78" s="1">
        <v>5.0</v>
      </c>
      <c r="G78" s="2"/>
    </row>
    <row r="79" ht="12.75" customHeight="1">
      <c r="A79" t="s">
        <v>36</v>
      </c>
      <c r="B79" s="3" t="str">
        <f>HYPERLINK("https://stackoverflow.com/questions/981731/")</f>
        <v>https://stackoverflow.com/questions/981731/</v>
      </c>
      <c r="C79" s="1">
        <v>2.0</v>
      </c>
      <c r="D79" s="4">
        <v>1.0</v>
      </c>
      <c r="E79" s="1">
        <v>2.0</v>
      </c>
      <c r="F79" s="1">
        <v>1.0</v>
      </c>
      <c r="G79" s="2"/>
    </row>
    <row r="80" ht="12.75" customHeight="1">
      <c r="A80" t="s">
        <v>36</v>
      </c>
      <c r="B80" s="3" t="str">
        <f>HYPERLINK("https://stackoverflow.com/questions/989272/")</f>
        <v>https://stackoverflow.com/questions/989272/</v>
      </c>
      <c r="C80" s="1">
        <v>2.0</v>
      </c>
      <c r="D80" s="4">
        <v>1.0</v>
      </c>
      <c r="E80" s="1">
        <v>2.0</v>
      </c>
      <c r="F80" s="1">
        <v>1.0</v>
      </c>
      <c r="G80" s="2"/>
    </row>
    <row r="81" ht="12.75" customHeight="1">
      <c r="A81" t="s">
        <v>36</v>
      </c>
      <c r="B81" s="3" t="str">
        <f>HYPERLINK("https://stackoverflow.com/questions/990784/")</f>
        <v>https://stackoverflow.com/questions/990784/</v>
      </c>
      <c r="C81" s="1">
        <v>2.0</v>
      </c>
      <c r="D81" s="4">
        <v>1.0</v>
      </c>
      <c r="E81" s="1">
        <v>2.0</v>
      </c>
      <c r="F81" s="1">
        <v>1.0</v>
      </c>
      <c r="G81" s="2"/>
    </row>
    <row r="82" ht="12.75" customHeight="1">
      <c r="A82" t="s">
        <v>36</v>
      </c>
      <c r="B82" s="3" t="str">
        <f>HYPERLINK("https://stackoverflow.com/questions/7108813/")</f>
        <v>https://stackoverflow.com/questions/7108813/</v>
      </c>
      <c r="C82" s="1">
        <v>2.0</v>
      </c>
      <c r="D82" s="4">
        <v>1.0</v>
      </c>
      <c r="E82" s="1">
        <v>2.0</v>
      </c>
      <c r="F82" s="1">
        <v>1.0</v>
      </c>
      <c r="G82" s="2"/>
    </row>
    <row r="83" ht="12.75" customHeight="1">
      <c r="A83" t="s">
        <v>36</v>
      </c>
      <c r="B83" s="3" t="str">
        <f>HYPERLINK("https://stackoverflow.com/questions/10433332/")</f>
        <v>https://stackoverflow.com/questions/10433332/</v>
      </c>
      <c r="C83" s="1">
        <v>2.0</v>
      </c>
      <c r="D83" s="4">
        <v>1.0</v>
      </c>
      <c r="E83" s="1">
        <v>2.0</v>
      </c>
      <c r="F83" s="1">
        <v>1.0</v>
      </c>
      <c r="G83" s="2"/>
    </row>
    <row r="84" ht="12.75" customHeight="1">
      <c r="A84" t="s">
        <v>36</v>
      </c>
      <c r="B84" s="3" t="str">
        <f>HYPERLINK("https://stackoverflow.com/questions/24642072/")</f>
        <v>https://stackoverflow.com/questions/24642072/</v>
      </c>
      <c r="C84" s="1">
        <v>2.0</v>
      </c>
      <c r="D84" s="4">
        <v>1.0</v>
      </c>
      <c r="E84" s="1">
        <v>2.0</v>
      </c>
      <c r="F84" s="1">
        <v>1.0</v>
      </c>
      <c r="G84" s="2"/>
    </row>
    <row r="85" ht="12.75" customHeight="1">
      <c r="A85" t="s">
        <v>37</v>
      </c>
      <c r="B85" s="3" t="str">
        <f>HYPERLINK("https://stackoverflow.com/questions/1399432/")</f>
        <v>https://stackoverflow.com/questions/1399432/</v>
      </c>
      <c r="C85" s="1">
        <v>4.0</v>
      </c>
      <c r="D85" s="4">
        <v>5.0</v>
      </c>
      <c r="E85" s="1">
        <v>4.0</v>
      </c>
      <c r="F85" s="1">
        <v>5.0</v>
      </c>
      <c r="G85" s="2"/>
    </row>
    <row r="86" ht="12.75" customHeight="1">
      <c r="A86" t="s">
        <v>37</v>
      </c>
      <c r="B86" s="3" t="str">
        <f>HYPERLINK("https://stackoverflow.com/questions/1402051/")</f>
        <v>https://stackoverflow.com/questions/1402051/</v>
      </c>
      <c r="C86" s="1">
        <v>4.0</v>
      </c>
      <c r="D86" s="4">
        <v>3.0</v>
      </c>
      <c r="E86" s="1">
        <v>4.0</v>
      </c>
      <c r="F86" s="1">
        <v>3.0</v>
      </c>
      <c r="G86" s="2"/>
    </row>
    <row r="87" ht="12.75" customHeight="1">
      <c r="A87" t="s">
        <v>37</v>
      </c>
      <c r="B87" s="3" t="str">
        <f>HYPERLINK("https://stackoverflow.com/questions/9031075/")</f>
        <v>https://stackoverflow.com/questions/9031075/</v>
      </c>
      <c r="C87" s="1">
        <v>3.0</v>
      </c>
      <c r="D87" s="4">
        <v>3.0</v>
      </c>
      <c r="E87" s="1">
        <v>3.0</v>
      </c>
      <c r="F87" s="1">
        <v>3.0</v>
      </c>
      <c r="G87" s="2"/>
    </row>
    <row r="88" ht="12.75" customHeight="1">
      <c r="A88" t="s">
        <v>37</v>
      </c>
      <c r="B88" s="3" t="str">
        <f>HYPERLINK("https://stackoverflow.com/questions/9257957/")</f>
        <v>https://stackoverflow.com/questions/9257957/</v>
      </c>
      <c r="C88" s="1">
        <v>4.0</v>
      </c>
      <c r="D88" s="4">
        <v>5.0</v>
      </c>
      <c r="E88" s="1">
        <v>4.0</v>
      </c>
      <c r="F88" s="1">
        <v>5.0</v>
      </c>
      <c r="G88" s="2"/>
    </row>
    <row r="89" ht="12.75" customHeight="1">
      <c r="A89" t="s">
        <v>37</v>
      </c>
      <c r="B89" s="3" t="str">
        <f>HYPERLINK("https://stackoverflow.com/questions/9437806/")</f>
        <v>https://stackoverflow.com/questions/9437806/</v>
      </c>
      <c r="C89" s="1">
        <v>4.0</v>
      </c>
      <c r="D89" s="4">
        <v>4.0</v>
      </c>
      <c r="E89" s="1">
        <v>4.0</v>
      </c>
      <c r="F89" s="1">
        <v>4.0</v>
      </c>
      <c r="G89" s="2"/>
    </row>
    <row r="90" ht="12.75" customHeight="1">
      <c r="A90" t="s">
        <v>38</v>
      </c>
      <c r="B90" s="3" t="str">
        <f>HYPERLINK("https://stackoverflow.com/questions/16646691/")</f>
        <v>https://stackoverflow.com/questions/16646691/</v>
      </c>
      <c r="C90" s="1">
        <v>5.0</v>
      </c>
      <c r="D90" s="4">
        <v>5.0</v>
      </c>
      <c r="E90" s="1">
        <v>5.0</v>
      </c>
      <c r="F90" s="1">
        <v>5.0</v>
      </c>
      <c r="G90" s="2"/>
    </row>
    <row r="91" ht="12.75" customHeight="1">
      <c r="A91" t="s">
        <v>39</v>
      </c>
      <c r="B91" s="3" t="str">
        <f>HYPERLINK("https://stackoverflow.com/questions/19683083/")</f>
        <v>https://stackoverflow.com/questions/19683083/</v>
      </c>
      <c r="C91" s="1">
        <v>5.0</v>
      </c>
      <c r="D91" s="4">
        <v>5.0</v>
      </c>
      <c r="E91" s="1">
        <v>5.0</v>
      </c>
      <c r="F91" s="1">
        <v>5.0</v>
      </c>
      <c r="G91" s="2"/>
    </row>
    <row r="92" ht="12.75" customHeight="1">
      <c r="A92" t="s">
        <v>40</v>
      </c>
      <c r="B92" s="3" t="str">
        <f>HYPERLINK("https://stackoverflow.com/questions/9325036/")</f>
        <v>https://stackoverflow.com/questions/9325036/</v>
      </c>
      <c r="C92" s="1">
        <v>4.0</v>
      </c>
      <c r="D92" s="4">
        <v>5.0</v>
      </c>
      <c r="E92" s="1">
        <v>4.0</v>
      </c>
      <c r="F92" s="1">
        <v>5.0</v>
      </c>
      <c r="G92" s="2"/>
    </row>
    <row r="93" ht="12.75" customHeight="1">
      <c r="A93" t="s">
        <v>40</v>
      </c>
      <c r="B93" s="3" t="str">
        <f>HYPERLINK("https://stackoverflow.com/questions/9325098/")</f>
        <v>https://stackoverflow.com/questions/9325098/</v>
      </c>
      <c r="C93" s="1">
        <v>3.0</v>
      </c>
      <c r="D93" s="4">
        <v>1.0</v>
      </c>
      <c r="E93" s="1">
        <v>3.0</v>
      </c>
      <c r="F93" s="1">
        <v>1.0</v>
      </c>
      <c r="G93" s="2"/>
    </row>
    <row r="94" ht="12.75" customHeight="1">
      <c r="A94" t="s">
        <v>40</v>
      </c>
      <c r="B94" s="3" t="str">
        <f>HYPERLINK("https://stackoverflow.com/questions/13912353/")</f>
        <v>https://stackoverflow.com/questions/13912353/</v>
      </c>
      <c r="C94" s="1">
        <v>5.0</v>
      </c>
      <c r="D94" s="4">
        <v>4.0</v>
      </c>
      <c r="E94" s="1">
        <v>5.0</v>
      </c>
      <c r="F94" s="1">
        <v>4.0</v>
      </c>
      <c r="G94" s="2"/>
    </row>
    <row r="95" ht="12.75" customHeight="1">
      <c r="A95" t="s">
        <v>40</v>
      </c>
      <c r="B95" s="3" t="str">
        <f>HYPERLINK("https://stackoverflow.com/questions/14656534/")</f>
        <v>https://stackoverflow.com/questions/14656534/</v>
      </c>
      <c r="C95" s="1">
        <v>2.0</v>
      </c>
      <c r="D95" s="4">
        <v>2.0</v>
      </c>
      <c r="E95" s="1">
        <v>2.0</v>
      </c>
      <c r="F95" s="1">
        <v>2.0</v>
      </c>
      <c r="G95" s="2"/>
    </row>
    <row r="96" ht="12.75" customHeight="1">
      <c r="A96" t="s">
        <v>40</v>
      </c>
      <c r="B96" s="3" t="str">
        <f>HYPERLINK("https://stackoverflow.com/questions/29116934/")</f>
        <v>https://stackoverflow.com/questions/29116934/</v>
      </c>
      <c r="C96" s="1">
        <v>4.0</v>
      </c>
      <c r="D96" s="4">
        <v>2.0</v>
      </c>
      <c r="E96" s="1">
        <v>4.0</v>
      </c>
      <c r="F96" s="1">
        <v>4.0</v>
      </c>
      <c r="G96" s="2" t="s">
        <v>41</v>
      </c>
    </row>
    <row r="97" ht="12.75" customHeight="1">
      <c r="A97" t="s">
        <v>42</v>
      </c>
      <c r="B97" s="3" t="str">
        <f>HYPERLINK("https://stackoverflow.com/questions/10634536/")</f>
        <v>https://stackoverflow.com/questions/10634536/</v>
      </c>
      <c r="C97" s="1">
        <v>2.0</v>
      </c>
      <c r="D97" s="4">
        <v>1.0</v>
      </c>
      <c r="E97" s="1">
        <v>2.0</v>
      </c>
      <c r="F97" s="1">
        <v>1.0</v>
      </c>
      <c r="G97" s="2"/>
    </row>
    <row r="98" ht="12.75" customHeight="1">
      <c r="A98" t="s">
        <v>42</v>
      </c>
      <c r="B98" s="3" t="str">
        <f>HYPERLINK("https://stackoverflow.com/questions/15515080/")</f>
        <v>https://stackoverflow.com/questions/15515080/</v>
      </c>
      <c r="C98" s="1">
        <v>2.0</v>
      </c>
      <c r="D98" s="4">
        <v>1.0</v>
      </c>
      <c r="E98" s="1">
        <v>2.0</v>
      </c>
      <c r="F98" s="1">
        <v>1.0</v>
      </c>
      <c r="G98" s="2"/>
    </row>
    <row r="99" ht="12.75" customHeight="1">
      <c r="A99" t="s">
        <v>42</v>
      </c>
      <c r="B99" s="3" t="str">
        <f>HYPERLINK("https://stackoverflow.com/questions/15969855/")</f>
        <v>https://stackoverflow.com/questions/15969855/</v>
      </c>
      <c r="C99" s="1">
        <v>2.0</v>
      </c>
      <c r="D99" s="4">
        <v>1.0</v>
      </c>
      <c r="E99" s="1">
        <v>2.0</v>
      </c>
      <c r="F99" s="1">
        <v>1.0</v>
      </c>
      <c r="G99" s="2"/>
    </row>
    <row r="100" ht="12.75" customHeight="1">
      <c r="A100" t="s">
        <v>42</v>
      </c>
      <c r="B100" s="3" t="str">
        <f>HYPERLINK("https://stackoverflow.com/questions/41776933/")</f>
        <v>https://stackoverflow.com/questions/41776933/</v>
      </c>
      <c r="C100" s="1">
        <v>2.0</v>
      </c>
      <c r="D100" s="4">
        <v>1.0</v>
      </c>
      <c r="E100" s="1">
        <v>2.0</v>
      </c>
      <c r="F100" s="1">
        <v>1.0</v>
      </c>
      <c r="G100" s="2"/>
    </row>
    <row r="101" ht="12.75" customHeight="1">
      <c r="A101" t="s">
        <v>43</v>
      </c>
      <c r="B101" s="3" t="str">
        <f>HYPERLINK("https://stackoverflow.com/questions/12450167/")</f>
        <v>https://stackoverflow.com/questions/12450167/</v>
      </c>
      <c r="C101" s="1">
        <v>2.0</v>
      </c>
      <c r="D101" s="4">
        <v>2.0</v>
      </c>
      <c r="E101" s="1">
        <v>2.0</v>
      </c>
      <c r="F101" s="1">
        <v>2.0</v>
      </c>
      <c r="G101" s="2"/>
    </row>
    <row r="102" ht="12.75" customHeight="1">
      <c r="A102" t="s">
        <v>44</v>
      </c>
      <c r="B102" s="3" t="str">
        <f>HYPERLINK("https://stackoverflow.com/questions/13476752/")</f>
        <v>https://stackoverflow.com/questions/13476752/</v>
      </c>
      <c r="C102" s="1">
        <v>4.0</v>
      </c>
      <c r="D102" s="4">
        <v>5.0</v>
      </c>
      <c r="E102" s="1">
        <v>4.0</v>
      </c>
      <c r="F102" s="1">
        <v>5.0</v>
      </c>
      <c r="G102" s="2"/>
    </row>
    <row r="103" ht="12.75" customHeight="1">
      <c r="A103" t="s">
        <v>44</v>
      </c>
      <c r="B103" s="3" t="str">
        <f>HYPERLINK("https://stackoverflow.com/questions/23524963/")</f>
        <v>https://stackoverflow.com/questions/23524963/</v>
      </c>
      <c r="C103" s="1">
        <v>4.0</v>
      </c>
      <c r="D103" s="4">
        <v>2.0</v>
      </c>
      <c r="E103" s="1">
        <v>4.0</v>
      </c>
      <c r="F103" s="1">
        <v>2.0</v>
      </c>
      <c r="G103" s="2" t="s">
        <v>45</v>
      </c>
    </row>
    <row r="104" ht="12.75" customHeight="1">
      <c r="A104" t="s">
        <v>44</v>
      </c>
      <c r="B104" s="3" t="str">
        <f>HYPERLINK("https://stackoverflow.com/questions/38332686/")</f>
        <v>https://stackoverflow.com/questions/38332686/</v>
      </c>
      <c r="C104" s="1">
        <v>4.0</v>
      </c>
      <c r="D104" s="4">
        <v>2.0</v>
      </c>
      <c r="E104" s="1">
        <v>4.0</v>
      </c>
      <c r="F104" s="1">
        <v>4.0</v>
      </c>
      <c r="G104" s="2" t="s">
        <v>46</v>
      </c>
    </row>
    <row r="105" ht="12.75" customHeight="1">
      <c r="A105" t="s">
        <v>47</v>
      </c>
      <c r="B105" s="3" t="str">
        <f>HYPERLINK("https://stackoverflow.com/questions/15969374/")</f>
        <v>https://stackoverflow.com/questions/15969374/</v>
      </c>
      <c r="C105" s="1">
        <v>5.0</v>
      </c>
      <c r="D105" s="4">
        <v>1.0</v>
      </c>
      <c r="E105" s="1">
        <v>4.0</v>
      </c>
      <c r="F105" s="1">
        <v>1.0</v>
      </c>
      <c r="G105" s="2" t="s">
        <v>45</v>
      </c>
    </row>
    <row r="106" ht="12.75" customHeight="1">
      <c r="A106" t="s">
        <v>47</v>
      </c>
      <c r="B106" s="3" t="str">
        <f>HYPERLINK("https://stackoverflow.com/questions/15969453/")</f>
        <v>https://stackoverflow.com/questions/15969453/</v>
      </c>
      <c r="C106" s="1">
        <v>5.0</v>
      </c>
      <c r="D106" s="4">
        <v>1.0</v>
      </c>
      <c r="E106" s="1">
        <v>4.0</v>
      </c>
      <c r="F106" s="1">
        <v>1.0</v>
      </c>
      <c r="G106" s="2" t="s">
        <v>48</v>
      </c>
    </row>
    <row r="107" ht="12.75" customHeight="1">
      <c r="A107" t="s">
        <v>47</v>
      </c>
      <c r="B107" s="3" t="str">
        <f>HYPERLINK("https://stackoverflow.com/questions/15969656/")</f>
        <v>https://stackoverflow.com/questions/15969656/</v>
      </c>
      <c r="C107" s="1">
        <v>4.0</v>
      </c>
      <c r="D107" s="4">
        <v>5.0</v>
      </c>
      <c r="E107" s="1">
        <v>4.0</v>
      </c>
      <c r="F107" s="1">
        <v>5.0</v>
      </c>
      <c r="G107" s="2"/>
    </row>
    <row r="108" ht="12.75" customHeight="1">
      <c r="A108" t="s">
        <v>47</v>
      </c>
      <c r="B108" s="3" t="str">
        <f>HYPERLINK("https://stackoverflow.com/questions/15970455/")</f>
        <v>https://stackoverflow.com/questions/15970455/</v>
      </c>
      <c r="C108" s="1">
        <v>4.0</v>
      </c>
      <c r="D108" s="4">
        <v>4.0</v>
      </c>
      <c r="E108" s="1">
        <v>4.0</v>
      </c>
      <c r="F108" s="1">
        <v>4.0</v>
      </c>
      <c r="G108" s="2"/>
    </row>
    <row r="109" ht="12.75" customHeight="1">
      <c r="A109" t="s">
        <v>47</v>
      </c>
      <c r="B109" s="3" t="str">
        <f>HYPERLINK("https://stackoverflow.com/questions/29675600/")</f>
        <v>https://stackoverflow.com/questions/29675600/</v>
      </c>
      <c r="C109" s="1">
        <v>4.0</v>
      </c>
      <c r="D109" s="4">
        <v>5.0</v>
      </c>
      <c r="E109" s="1">
        <v>4.0</v>
      </c>
      <c r="F109" s="1">
        <v>5.0</v>
      </c>
      <c r="G109" s="2"/>
    </row>
    <row r="110" ht="12.75" customHeight="1">
      <c r="A110" t="s">
        <v>47</v>
      </c>
      <c r="B110" s="3" t="str">
        <f>HYPERLINK("https://stackoverflow.com/questions/31557287/")</f>
        <v>https://stackoverflow.com/questions/31557287/</v>
      </c>
      <c r="C110" s="1">
        <v>4.0</v>
      </c>
      <c r="D110" s="4">
        <v>5.0</v>
      </c>
      <c r="E110" s="1">
        <v>4.0</v>
      </c>
      <c r="F110" s="1">
        <v>5.0</v>
      </c>
      <c r="G110" s="2"/>
    </row>
    <row r="111" ht="12.75" customHeight="1">
      <c r="A111" t="s">
        <v>47</v>
      </c>
      <c r="B111" s="3" t="str">
        <f>HYPERLINK("https://stackoverflow.com/questions/32052016/")</f>
        <v>https://stackoverflow.com/questions/32052016/</v>
      </c>
      <c r="C111" s="1">
        <v>5.0</v>
      </c>
      <c r="D111" s="4">
        <v>2.0</v>
      </c>
      <c r="E111" s="1">
        <v>4.0</v>
      </c>
      <c r="F111" s="1">
        <v>2.0</v>
      </c>
      <c r="G111" s="2" t="s">
        <v>45</v>
      </c>
    </row>
    <row r="112" ht="12.75" customHeight="1">
      <c r="A112" t="s">
        <v>47</v>
      </c>
      <c r="B112" s="3" t="str">
        <f>HYPERLINK("https://stackoverflow.com/questions/35158142/")</f>
        <v>https://stackoverflow.com/questions/35158142/</v>
      </c>
      <c r="C112" s="1">
        <v>5.0</v>
      </c>
      <c r="D112" s="4">
        <v>2.0</v>
      </c>
      <c r="E112" s="1">
        <v>4.0</v>
      </c>
      <c r="F112" s="1">
        <v>2.0</v>
      </c>
      <c r="G112" s="2" t="s">
        <v>13</v>
      </c>
    </row>
    <row r="113" ht="12.75" customHeight="1">
      <c r="A113" t="s">
        <v>49</v>
      </c>
      <c r="B113" s="3" t="str">
        <f>HYPERLINK("https://stackoverflow.com/questions/23346890/")</f>
        <v>https://stackoverflow.com/questions/23346890/</v>
      </c>
      <c r="C113" s="1">
        <v>5.0</v>
      </c>
      <c r="D113" s="4">
        <v>5.0</v>
      </c>
      <c r="E113" s="1">
        <v>5.0</v>
      </c>
      <c r="F113" s="1">
        <v>5.0</v>
      </c>
      <c r="G113" s="2"/>
    </row>
    <row r="114" ht="12.75" customHeight="1">
      <c r="A114" t="s">
        <v>49</v>
      </c>
      <c r="B114" s="3" t="str">
        <f>HYPERLINK("https://stackoverflow.com/questions/45972988/")</f>
        <v>https://stackoverflow.com/questions/45972988/</v>
      </c>
      <c r="C114" s="1">
        <v>5.0</v>
      </c>
      <c r="D114" s="4">
        <v>5.0</v>
      </c>
      <c r="E114" s="1">
        <v>5.0</v>
      </c>
      <c r="F114" s="1">
        <v>5.0</v>
      </c>
      <c r="G114" s="2"/>
    </row>
    <row r="115" ht="12.75" customHeight="1">
      <c r="A115" t="s">
        <v>50</v>
      </c>
      <c r="B115" s="3" t="str">
        <f>HYPERLINK("https://stackoverflow.com/questions/23861949/")</f>
        <v>https://stackoverflow.com/questions/23861949/</v>
      </c>
      <c r="C115" s="1">
        <v>2.0</v>
      </c>
      <c r="D115" s="4">
        <v>1.0</v>
      </c>
      <c r="E115" s="1">
        <v>2.0</v>
      </c>
      <c r="F115" s="1">
        <v>1.0</v>
      </c>
      <c r="G115" s="2"/>
    </row>
    <row r="116" ht="12.75" customHeight="1">
      <c r="A116" t="s">
        <v>51</v>
      </c>
      <c r="B116" s="3" t="str">
        <f>HYPERLINK("https://stackoverflow.com/questions/27066626/")</f>
        <v>https://stackoverflow.com/questions/27066626/</v>
      </c>
      <c r="C116" s="1">
        <v>1.0</v>
      </c>
      <c r="D116" s="4">
        <v>1.0</v>
      </c>
      <c r="E116" s="1">
        <v>1.0</v>
      </c>
      <c r="F116" s="1">
        <v>1.0</v>
      </c>
      <c r="G116" s="2"/>
    </row>
    <row r="117" ht="12.75" customHeight="1">
      <c r="A117" t="s">
        <v>52</v>
      </c>
      <c r="B117" s="3" t="str">
        <f>HYPERLINK("https://stackoverflow.com/questions/35339592/")</f>
        <v>https://stackoverflow.com/questions/35339592/</v>
      </c>
      <c r="C117" s="1">
        <v>3.0</v>
      </c>
      <c r="D117" s="4">
        <v>1.0</v>
      </c>
      <c r="E117" s="1">
        <v>3.0</v>
      </c>
      <c r="F117" s="1">
        <v>1.0</v>
      </c>
      <c r="G117" s="2"/>
    </row>
    <row r="118" ht="12.75" customHeight="1">
      <c r="A118" t="s">
        <v>53</v>
      </c>
      <c r="B118" s="3" t="str">
        <f>HYPERLINK("https://stackoverflow.com/questions/43326933/")</f>
        <v>https://stackoverflow.com/questions/43326933/</v>
      </c>
      <c r="C118" s="1">
        <v>2.0</v>
      </c>
      <c r="D118" s="4">
        <v>1.0</v>
      </c>
      <c r="E118" s="1">
        <v>2.0</v>
      </c>
      <c r="F118" s="1">
        <v>1.0</v>
      </c>
      <c r="G118" s="2"/>
    </row>
    <row r="119" ht="12.75" customHeight="1">
      <c r="C119" s="1"/>
      <c r="D119" s="1"/>
      <c r="E119" s="1"/>
      <c r="F119" s="1"/>
      <c r="G119" s="2"/>
    </row>
    <row r="120" ht="12.75" customHeight="1">
      <c r="C120" s="1"/>
      <c r="D120" s="1"/>
      <c r="E120" s="1"/>
      <c r="F120" s="1"/>
      <c r="G120" s="2"/>
    </row>
    <row r="121" ht="12.75" customHeight="1">
      <c r="C121" s="1"/>
      <c r="D121" s="1"/>
      <c r="E121" s="1"/>
      <c r="F121" s="1"/>
      <c r="G121" s="2"/>
    </row>
    <row r="122" ht="12.75" customHeight="1">
      <c r="A122" t="s">
        <v>54</v>
      </c>
      <c r="C122" s="1"/>
      <c r="D122" s="1"/>
      <c r="E122" s="1"/>
      <c r="F122" s="1"/>
      <c r="G122" s="2"/>
    </row>
    <row r="123" ht="12.75" customHeight="1">
      <c r="C123" s="1"/>
      <c r="D123" s="1"/>
      <c r="E123" s="1"/>
      <c r="F123" s="1"/>
      <c r="G123" s="2"/>
    </row>
    <row r="124" ht="12.75" customHeight="1">
      <c r="A124" t="s">
        <v>55</v>
      </c>
      <c r="B124" s="3" t="str">
        <f>HYPERLINK("https://stackoverflow.com/questions/315668/")</f>
        <v>https://stackoverflow.com/questions/315668/</v>
      </c>
      <c r="C124" s="1">
        <v>3.0</v>
      </c>
      <c r="D124" s="4">
        <v>2.0</v>
      </c>
      <c r="E124" s="1">
        <v>3.0</v>
      </c>
      <c r="F124" s="1">
        <v>2.0</v>
      </c>
      <c r="G124" s="2"/>
    </row>
    <row r="125" ht="12.75" customHeight="1">
      <c r="A125" t="s">
        <v>55</v>
      </c>
      <c r="B125" s="3" t="str">
        <f>HYPERLINK("https://stackoverflow.com/questions/7534962/")</f>
        <v>https://stackoverflow.com/questions/7534962/</v>
      </c>
      <c r="C125" s="1">
        <v>4.0</v>
      </c>
      <c r="D125" s="4">
        <v>5.0</v>
      </c>
      <c r="E125" s="1">
        <v>4.0</v>
      </c>
      <c r="F125" s="1">
        <v>5.0</v>
      </c>
      <c r="G125" s="2"/>
    </row>
    <row r="126" ht="12.75" customHeight="1">
      <c r="A126" t="s">
        <v>55</v>
      </c>
      <c r="B126" s="3" t="str">
        <f>HYPERLINK("https://stackoverflow.com/questions/7556307/")</f>
        <v>https://stackoverflow.com/questions/7556307/</v>
      </c>
      <c r="C126" s="1">
        <v>4.0</v>
      </c>
      <c r="D126" s="4">
        <v>5.0</v>
      </c>
      <c r="E126" s="1">
        <v>4.0</v>
      </c>
      <c r="F126" s="1">
        <v>5.0</v>
      </c>
      <c r="G126" s="2"/>
    </row>
    <row r="127" ht="12.75" customHeight="1">
      <c r="A127" t="s">
        <v>55</v>
      </c>
      <c r="B127" s="3" t="str">
        <f>HYPERLINK("https://stackoverflow.com/questions/22481757/")</f>
        <v>https://stackoverflow.com/questions/22481757/</v>
      </c>
      <c r="C127" s="1">
        <v>4.0</v>
      </c>
      <c r="D127" s="4">
        <v>5.0</v>
      </c>
      <c r="E127" s="1">
        <v>4.0</v>
      </c>
      <c r="F127" s="1">
        <v>5.0</v>
      </c>
      <c r="G127" s="2"/>
    </row>
    <row r="128" ht="12.75" customHeight="1">
      <c r="A128" t="s">
        <v>56</v>
      </c>
      <c r="B128" s="3" t="str">
        <f>HYPERLINK("https://stackoverflow.com/questions/631508/")</f>
        <v>https://stackoverflow.com/questions/631508/</v>
      </c>
      <c r="C128" s="1">
        <v>3.0</v>
      </c>
      <c r="D128" s="4">
        <v>4.0</v>
      </c>
      <c r="E128" s="1">
        <v>3.0</v>
      </c>
      <c r="F128" s="1">
        <v>4.0</v>
      </c>
      <c r="G128" s="2"/>
    </row>
    <row r="129" ht="12.75" customHeight="1">
      <c r="A129" t="s">
        <v>57</v>
      </c>
      <c r="B129" s="3" t="str">
        <f>HYPERLINK("https://stackoverflow.com/questions/902912/")</f>
        <v>https://stackoverflow.com/questions/902912/</v>
      </c>
      <c r="C129" s="1">
        <v>4.0</v>
      </c>
      <c r="D129" s="4">
        <v>4.0</v>
      </c>
      <c r="E129" s="1">
        <v>4.0</v>
      </c>
      <c r="F129" s="1">
        <v>4.0</v>
      </c>
      <c r="G129" s="2"/>
    </row>
    <row r="130" ht="12.75" customHeight="1">
      <c r="A130" t="s">
        <v>58</v>
      </c>
      <c r="B130" s="3" t="str">
        <f>HYPERLINK("https://stackoverflow.com/questions/1080391/")</f>
        <v>https://stackoverflow.com/questions/1080391/</v>
      </c>
      <c r="C130" s="1">
        <v>3.0</v>
      </c>
      <c r="D130" s="4">
        <v>4.0</v>
      </c>
      <c r="E130" s="1">
        <v>3.0</v>
      </c>
      <c r="F130" s="1">
        <v>4.0</v>
      </c>
      <c r="G130" s="2"/>
    </row>
    <row r="131" ht="12.75" customHeight="1">
      <c r="A131" t="s">
        <v>58</v>
      </c>
      <c r="B131" s="3" t="str">
        <f>HYPERLINK("https://stackoverflow.com/questions/1080394/")</f>
        <v>https://stackoverflow.com/questions/1080394/</v>
      </c>
      <c r="C131" s="1">
        <v>3.0</v>
      </c>
      <c r="D131" s="4">
        <v>4.0</v>
      </c>
      <c r="E131" s="1">
        <v>3.0</v>
      </c>
      <c r="F131" s="1">
        <v>4.0</v>
      </c>
      <c r="G131" s="2"/>
    </row>
    <row r="132" ht="12.75" customHeight="1">
      <c r="A132" t="s">
        <v>58</v>
      </c>
      <c r="B132" s="3" t="str">
        <f>HYPERLINK("https://stackoverflow.com/questions/12073843/")</f>
        <v>https://stackoverflow.com/questions/12073843/</v>
      </c>
      <c r="C132" s="1">
        <v>3.0</v>
      </c>
      <c r="D132" s="4">
        <v>5.0</v>
      </c>
      <c r="E132" s="1">
        <v>4.0</v>
      </c>
      <c r="F132" s="1">
        <v>5.0</v>
      </c>
      <c r="G132" s="2" t="s">
        <v>59</v>
      </c>
    </row>
    <row r="133" ht="12.75" customHeight="1">
      <c r="A133" t="s">
        <v>60</v>
      </c>
      <c r="B133" s="3" t="str">
        <f>HYPERLINK("https://stackoverflow.com/questions/3239442/")</f>
        <v>https://stackoverflow.com/questions/3239442/</v>
      </c>
      <c r="C133" s="1">
        <v>1.0</v>
      </c>
      <c r="D133" s="4">
        <v>1.0</v>
      </c>
      <c r="E133" s="1">
        <v>1.0</v>
      </c>
      <c r="F133" s="1">
        <v>1.0</v>
      </c>
      <c r="G133" s="2"/>
    </row>
    <row r="134" ht="12.75" customHeight="1">
      <c r="A134" t="s">
        <v>60</v>
      </c>
      <c r="B134" s="3" t="str">
        <f>HYPERLINK("https://stackoverflow.com/questions/28827502/")</f>
        <v>https://stackoverflow.com/questions/28827502/</v>
      </c>
      <c r="C134" s="1">
        <v>1.0</v>
      </c>
      <c r="D134" s="4">
        <v>1.0</v>
      </c>
      <c r="E134" s="1">
        <v>1.0</v>
      </c>
      <c r="F134" s="1">
        <v>1.0</v>
      </c>
      <c r="G134" s="2"/>
    </row>
    <row r="135" ht="12.75" customHeight="1">
      <c r="A135" t="s">
        <v>61</v>
      </c>
      <c r="B135" s="3" t="str">
        <f>HYPERLINK("https://stackoverflow.com/questions/48495596/")</f>
        <v>https://stackoverflow.com/questions/48495596/</v>
      </c>
      <c r="C135" s="1">
        <v>3.0</v>
      </c>
      <c r="D135" s="4">
        <v>2.0</v>
      </c>
      <c r="E135" s="1">
        <v>3.0</v>
      </c>
      <c r="F135" s="1">
        <v>2.0</v>
      </c>
      <c r="G135" s="2"/>
    </row>
    <row r="136" ht="12.75" customHeight="1">
      <c r="A136" t="s">
        <v>62</v>
      </c>
      <c r="B136" s="3" t="str">
        <f>HYPERLINK("https://stackoverflow.com/questions/3627441/")</f>
        <v>https://stackoverflow.com/questions/3627441/</v>
      </c>
      <c r="C136" s="1">
        <v>4.0</v>
      </c>
      <c r="D136" s="4">
        <v>4.0</v>
      </c>
      <c r="E136" s="1">
        <v>4.0</v>
      </c>
      <c r="F136" s="1">
        <v>4.0</v>
      </c>
      <c r="G136" s="2"/>
    </row>
    <row r="137" ht="12.75" customHeight="1">
      <c r="A137" t="s">
        <v>62</v>
      </c>
      <c r="B137" s="3" t="str">
        <f>HYPERLINK("https://stackoverflow.com/questions/3627442/")</f>
        <v>https://stackoverflow.com/questions/3627442/</v>
      </c>
      <c r="C137" s="1">
        <v>4.0</v>
      </c>
      <c r="D137" s="4">
        <v>5.0</v>
      </c>
      <c r="E137" s="1">
        <v>4.0</v>
      </c>
      <c r="F137" s="1">
        <v>5.0</v>
      </c>
      <c r="G137" s="2"/>
    </row>
    <row r="138" ht="12.75" customHeight="1">
      <c r="A138" t="s">
        <v>62</v>
      </c>
      <c r="B138" s="3" t="str">
        <f>HYPERLINK("https://stackoverflow.com/questions/41814084/")</f>
        <v>https://stackoverflow.com/questions/41814084/</v>
      </c>
      <c r="C138" s="1">
        <v>3.0</v>
      </c>
      <c r="D138" s="4">
        <v>3.0</v>
      </c>
      <c r="E138" s="1">
        <v>3.0</v>
      </c>
      <c r="F138" s="1">
        <v>3.0</v>
      </c>
      <c r="G138" s="2"/>
    </row>
    <row r="139" ht="12.75" customHeight="1">
      <c r="A139" t="s">
        <v>63</v>
      </c>
      <c r="B139" s="3" t="str">
        <f>HYPERLINK("https://stackoverflow.com/questions/3712347/")</f>
        <v>https://stackoverflow.com/questions/3712347/</v>
      </c>
      <c r="C139" s="1">
        <v>4.0</v>
      </c>
      <c r="D139" s="4">
        <v>4.0</v>
      </c>
      <c r="E139" s="1">
        <v>4.0</v>
      </c>
      <c r="F139" s="1">
        <v>4.0</v>
      </c>
      <c r="G139" s="2"/>
    </row>
    <row r="140" ht="12.75" customHeight="1">
      <c r="A140" t="s">
        <v>64</v>
      </c>
      <c r="B140" s="3" t="str">
        <f>HYPERLINK("https://stackoverflow.com/questions/7128557/")</f>
        <v>https://stackoverflow.com/questions/7128557/</v>
      </c>
      <c r="C140" s="1">
        <v>5.0</v>
      </c>
      <c r="D140" s="4">
        <v>5.0</v>
      </c>
      <c r="E140" s="1">
        <v>5.0</v>
      </c>
      <c r="F140" s="1">
        <v>5.0</v>
      </c>
      <c r="G140" s="2"/>
    </row>
    <row r="141" ht="12.75" customHeight="1">
      <c r="A141" t="s">
        <v>64</v>
      </c>
      <c r="B141" s="3" t="str">
        <f>HYPERLINK("https://stackoverflow.com/questions/17498416/")</f>
        <v>https://stackoverflow.com/questions/17498416/</v>
      </c>
      <c r="C141" s="1">
        <v>5.0</v>
      </c>
      <c r="D141" s="4">
        <v>4.0</v>
      </c>
      <c r="E141" s="1">
        <v>5.0</v>
      </c>
      <c r="F141" s="1">
        <v>4.0</v>
      </c>
      <c r="G141" s="2"/>
    </row>
    <row r="142" ht="12.75" customHeight="1">
      <c r="A142" t="s">
        <v>64</v>
      </c>
      <c r="B142" s="3" t="str">
        <f>HYPERLINK("https://stackoverflow.com/questions/41853978/")</f>
        <v>https://stackoverflow.com/questions/41853978/</v>
      </c>
      <c r="C142" s="1">
        <v>4.0</v>
      </c>
      <c r="D142" s="4">
        <v>4.0</v>
      </c>
      <c r="E142" s="1">
        <v>4.0</v>
      </c>
      <c r="F142" s="1">
        <v>4.0</v>
      </c>
      <c r="G142" s="2"/>
    </row>
    <row r="143" ht="12.75" customHeight="1">
      <c r="A143" t="s">
        <v>65</v>
      </c>
      <c r="B143" s="3" t="str">
        <f>HYPERLINK("https://stackoverflow.com/questions/9781817/")</f>
        <v>https://stackoverflow.com/questions/9781817/</v>
      </c>
      <c r="C143" s="1">
        <v>2.0</v>
      </c>
      <c r="D143" s="4">
        <v>2.0</v>
      </c>
      <c r="E143" s="1">
        <v>2.0</v>
      </c>
      <c r="F143" s="1">
        <v>2.0</v>
      </c>
      <c r="G143" s="2"/>
    </row>
    <row r="144" ht="12.75" customHeight="1">
      <c r="A144" t="s">
        <v>66</v>
      </c>
      <c r="B144" s="3" t="str">
        <f>HYPERLINK("https://stackoverflow.com/questions/10654210/")</f>
        <v>https://stackoverflow.com/questions/10654210/</v>
      </c>
      <c r="C144" s="1">
        <v>3.0</v>
      </c>
      <c r="D144" s="4">
        <v>4.0</v>
      </c>
      <c r="E144" s="1">
        <v>3.0</v>
      </c>
      <c r="F144" s="1">
        <v>4.0</v>
      </c>
      <c r="G144" s="2"/>
    </row>
    <row r="145" ht="12.75" customHeight="1">
      <c r="A145" t="s">
        <v>67</v>
      </c>
      <c r="B145" s="3" t="str">
        <f>HYPERLINK("https://stackoverflow.com/questions/12531697/")</f>
        <v>https://stackoverflow.com/questions/12531697/</v>
      </c>
      <c r="C145" s="1">
        <v>3.0</v>
      </c>
      <c r="D145" s="4">
        <v>5.0</v>
      </c>
      <c r="E145" s="1">
        <v>4.0</v>
      </c>
      <c r="F145" s="1">
        <v>5.0</v>
      </c>
      <c r="G145" s="2" t="s">
        <v>68</v>
      </c>
    </row>
    <row r="146" ht="12.75" customHeight="1">
      <c r="A146" t="s">
        <v>67</v>
      </c>
      <c r="B146" s="3" t="str">
        <f>HYPERLINK("https://stackoverflow.com/questions/12531837/")</f>
        <v>https://stackoverflow.com/questions/12531837/</v>
      </c>
      <c r="C146" s="1">
        <v>3.0</v>
      </c>
      <c r="D146" s="4">
        <v>5.0</v>
      </c>
      <c r="E146" s="1">
        <v>4.0</v>
      </c>
      <c r="F146" s="1">
        <v>5.0</v>
      </c>
      <c r="G146" s="2" t="s">
        <v>13</v>
      </c>
    </row>
    <row r="147" ht="12.75" customHeight="1">
      <c r="A147" t="s">
        <v>69</v>
      </c>
      <c r="B147" s="3" t="str">
        <f>HYPERLINK("https://stackoverflow.com/questions/14427280/")</f>
        <v>https://stackoverflow.com/questions/14427280/</v>
      </c>
      <c r="C147" s="1">
        <v>3.0</v>
      </c>
      <c r="D147" s="4">
        <v>4.0</v>
      </c>
      <c r="E147" s="1">
        <v>3.0</v>
      </c>
      <c r="F147" s="1">
        <v>4.0</v>
      </c>
      <c r="G147" s="2"/>
    </row>
    <row r="148" ht="12.75" customHeight="1">
      <c r="A148" t="s">
        <v>69</v>
      </c>
      <c r="B148" s="3" t="str">
        <f>HYPERLINK("https://stackoverflow.com/questions/17079034/")</f>
        <v>https://stackoverflow.com/questions/17079034/</v>
      </c>
      <c r="C148" s="1">
        <v>4.0</v>
      </c>
      <c r="D148" s="4">
        <v>3.0</v>
      </c>
      <c r="E148" s="1">
        <v>4.0</v>
      </c>
      <c r="F148" s="1">
        <v>3.0</v>
      </c>
      <c r="G148" s="2"/>
    </row>
    <row r="149" ht="12.75" customHeight="1">
      <c r="A149" t="s">
        <v>70</v>
      </c>
      <c r="B149" s="3" t="str">
        <f>HYPERLINK("https://stackoverflow.com/questions/16351760/")</f>
        <v>https://stackoverflow.com/questions/16351760/</v>
      </c>
      <c r="C149" s="1">
        <v>1.0</v>
      </c>
      <c r="D149" s="4">
        <v>2.0</v>
      </c>
      <c r="E149" s="1">
        <v>1.0</v>
      </c>
      <c r="F149" s="1">
        <v>2.0</v>
      </c>
      <c r="G149" s="2"/>
    </row>
    <row r="150" ht="12.75" customHeight="1">
      <c r="A150" t="s">
        <v>70</v>
      </c>
      <c r="B150" s="3" t="str">
        <f>HYPERLINK("https://stackoverflow.com/questions/16351783/")</f>
        <v>https://stackoverflow.com/questions/16351783/</v>
      </c>
      <c r="C150" s="1">
        <v>1.0</v>
      </c>
      <c r="D150" s="4">
        <v>3.0</v>
      </c>
      <c r="E150" s="1">
        <v>1.0</v>
      </c>
      <c r="F150" s="1">
        <v>3.0</v>
      </c>
      <c r="G150" s="2"/>
    </row>
    <row r="151" ht="12.75" customHeight="1">
      <c r="A151" t="s">
        <v>70</v>
      </c>
      <c r="B151" s="3" t="str">
        <f>HYPERLINK("https://stackoverflow.com/questions/34305182/")</f>
        <v>https://stackoverflow.com/questions/34305182/</v>
      </c>
      <c r="C151" s="1">
        <v>1.0</v>
      </c>
      <c r="D151" s="4">
        <v>4.0</v>
      </c>
      <c r="E151" s="1">
        <v>3.0</v>
      </c>
      <c r="F151" s="1">
        <v>4.0</v>
      </c>
      <c r="G151" s="2" t="s">
        <v>71</v>
      </c>
    </row>
    <row r="152" ht="12.75" customHeight="1">
      <c r="A152" t="s">
        <v>72</v>
      </c>
      <c r="B152" s="3" t="str">
        <f>HYPERLINK("https://stackoverflow.com/questions/19044753/")</f>
        <v>https://stackoverflow.com/questions/19044753/</v>
      </c>
      <c r="C152" s="1">
        <v>1.0</v>
      </c>
      <c r="D152" s="4">
        <v>1.0</v>
      </c>
      <c r="E152" s="1">
        <v>1.0</v>
      </c>
      <c r="F152" s="1">
        <v>1.0</v>
      </c>
      <c r="G152" s="2"/>
    </row>
    <row r="153" ht="12.75" customHeight="1">
      <c r="A153" t="s">
        <v>72</v>
      </c>
      <c r="B153" s="3" t="str">
        <f>HYPERLINK("https://stackoverflow.com/questions/19044965/")</f>
        <v>https://stackoverflow.com/questions/19044965/</v>
      </c>
      <c r="C153" s="1">
        <v>1.0</v>
      </c>
      <c r="D153" s="4">
        <v>1.0</v>
      </c>
      <c r="E153" s="1">
        <v>1.0</v>
      </c>
      <c r="F153" s="1">
        <v>1.0</v>
      </c>
      <c r="G153" s="2"/>
    </row>
    <row r="154" ht="12.75" customHeight="1">
      <c r="A154" t="s">
        <v>73</v>
      </c>
      <c r="B154" s="3" t="str">
        <f>HYPERLINK("https://stackoverflow.com/questions/33022277/")</f>
        <v>https://stackoverflow.com/questions/33022277/</v>
      </c>
      <c r="C154" s="1">
        <v>2.0</v>
      </c>
      <c r="D154" s="4">
        <v>4.0</v>
      </c>
      <c r="E154" s="1">
        <v>3.0</v>
      </c>
      <c r="F154" s="1">
        <v>4.0</v>
      </c>
      <c r="G154" s="2" t="s">
        <v>71</v>
      </c>
    </row>
    <row r="155" ht="12.75" customHeight="1">
      <c r="A155" t="s">
        <v>74</v>
      </c>
      <c r="B155" s="3" t="str">
        <f>HYPERLINK("https://stackoverflow.com/questions/41476316/")</f>
        <v>https://stackoverflow.com/questions/41476316/</v>
      </c>
      <c r="C155" s="1">
        <v>2.0</v>
      </c>
      <c r="D155" s="4">
        <v>3.0</v>
      </c>
      <c r="E155" s="1">
        <v>2.0</v>
      </c>
      <c r="F155" s="1">
        <v>3.0</v>
      </c>
      <c r="G155" s="2"/>
    </row>
    <row r="156" ht="12.75" customHeight="1">
      <c r="A156" t="s">
        <v>75</v>
      </c>
      <c r="B156" s="3" t="str">
        <f>HYPERLINK("https://stackoverflow.com/questions/43299573/")</f>
        <v>https://stackoverflow.com/questions/43299573/</v>
      </c>
      <c r="C156" s="1">
        <v>2.0</v>
      </c>
      <c r="D156" s="4">
        <v>2.0</v>
      </c>
      <c r="E156" s="1">
        <v>2.0</v>
      </c>
      <c r="F156" s="1">
        <v>2.0</v>
      </c>
      <c r="G156" s="2"/>
    </row>
    <row r="157" ht="12.75" customHeight="1">
      <c r="A157" t="s">
        <v>76</v>
      </c>
      <c r="B157" s="3" t="str">
        <f>HYPERLINK("https://stackoverflow.com/questions/48047974/")</f>
        <v>https://stackoverflow.com/questions/48047974/</v>
      </c>
      <c r="C157" s="1">
        <v>1.0</v>
      </c>
      <c r="D157" s="4">
        <v>2.0</v>
      </c>
      <c r="E157" s="1">
        <v>1.0</v>
      </c>
      <c r="F157" s="1">
        <v>2.0</v>
      </c>
      <c r="G157" s="2"/>
    </row>
    <row r="158" ht="12.75" customHeight="1">
      <c r="C158" s="1"/>
      <c r="D158" s="1"/>
      <c r="E158" s="1"/>
      <c r="F158" s="1"/>
      <c r="G158" s="2"/>
    </row>
    <row r="159" ht="12.75" customHeight="1">
      <c r="C159" s="1"/>
      <c r="D159" s="1"/>
      <c r="E159" s="1"/>
      <c r="F159" s="1"/>
      <c r="G159" s="2"/>
    </row>
    <row r="160" ht="12.75" customHeight="1">
      <c r="C160" s="1"/>
      <c r="D160" s="1"/>
      <c r="E160" s="1"/>
      <c r="F160" s="1"/>
      <c r="G160" s="2"/>
    </row>
    <row r="161" ht="12.75" customHeight="1">
      <c r="A161" t="s">
        <v>77</v>
      </c>
      <c r="C161" s="1"/>
      <c r="D161" s="1"/>
      <c r="E161" s="1"/>
      <c r="F161" s="1"/>
      <c r="G161" s="2"/>
    </row>
    <row r="162" ht="12.75" customHeight="1">
      <c r="C162" s="1"/>
      <c r="D162" s="1"/>
      <c r="E162" s="1"/>
      <c r="F162" s="1"/>
      <c r="G162" s="2"/>
    </row>
    <row r="163" ht="12.75" customHeight="1">
      <c r="A163" t="s">
        <v>58</v>
      </c>
      <c r="B163" s="3" t="str">
        <f>HYPERLINK("https://stackoverflow.com/questions/1080391/")</f>
        <v>https://stackoverflow.com/questions/1080391/</v>
      </c>
      <c r="C163" s="1">
        <v>2.0</v>
      </c>
      <c r="D163" s="4">
        <v>1.0</v>
      </c>
      <c r="E163" s="1">
        <v>2.0</v>
      </c>
      <c r="F163" s="1">
        <v>1.0</v>
      </c>
      <c r="G163" s="2"/>
    </row>
    <row r="164" ht="12.75" customHeight="1">
      <c r="A164" t="s">
        <v>58</v>
      </c>
      <c r="B164" s="3" t="str">
        <f>HYPERLINK("https://stackoverflow.com/questions/1080394/")</f>
        <v>https://stackoverflow.com/questions/1080394/</v>
      </c>
      <c r="C164" s="1">
        <v>2.0</v>
      </c>
      <c r="D164" s="4">
        <v>1.0</v>
      </c>
      <c r="E164" s="1">
        <v>2.0</v>
      </c>
      <c r="F164" s="1">
        <v>1.0</v>
      </c>
      <c r="G164" s="2"/>
    </row>
    <row r="165" ht="12.75" customHeight="1">
      <c r="A165" t="s">
        <v>58</v>
      </c>
      <c r="B165" s="3" t="str">
        <f>HYPERLINK("https://stackoverflow.com/questions/12073843/")</f>
        <v>https://stackoverflow.com/questions/12073843/</v>
      </c>
      <c r="C165" s="1">
        <v>2.0</v>
      </c>
      <c r="D165" s="4">
        <v>1.0</v>
      </c>
      <c r="E165" s="1">
        <v>2.0</v>
      </c>
      <c r="F165" s="1">
        <v>1.0</v>
      </c>
      <c r="G165" s="2"/>
    </row>
    <row r="166" ht="12.75" customHeight="1">
      <c r="A166" t="s">
        <v>78</v>
      </c>
      <c r="B166" s="3" t="str">
        <f>HYPERLINK("https://stackoverflow.com/questions/1744335/")</f>
        <v>https://stackoverflow.com/questions/1744335/</v>
      </c>
      <c r="C166" s="1">
        <v>2.0</v>
      </c>
      <c r="D166" s="4">
        <v>1.0</v>
      </c>
      <c r="E166" s="1">
        <v>2.0</v>
      </c>
      <c r="F166" s="1">
        <v>1.0</v>
      </c>
      <c r="G166" s="2"/>
    </row>
    <row r="167" ht="12.75" customHeight="1">
      <c r="A167" t="s">
        <v>78</v>
      </c>
      <c r="B167" s="3" t="str">
        <f>HYPERLINK("https://stackoverflow.com/questions/1744337/")</f>
        <v>https://stackoverflow.com/questions/1744337/</v>
      </c>
      <c r="C167" s="1">
        <v>2.0</v>
      </c>
      <c r="D167" s="4">
        <v>1.0</v>
      </c>
      <c r="E167" s="1">
        <v>2.0</v>
      </c>
      <c r="F167" s="1">
        <v>1.0</v>
      </c>
      <c r="G167" s="2"/>
    </row>
    <row r="168" ht="12.75" customHeight="1">
      <c r="A168" t="s">
        <v>61</v>
      </c>
      <c r="B168" s="3" t="str">
        <f>HYPERLINK("https://stackoverflow.com/questions/48495596/")</f>
        <v>https://stackoverflow.com/questions/48495596/</v>
      </c>
      <c r="C168" s="1">
        <v>2.0</v>
      </c>
      <c r="D168" s="4">
        <v>1.0</v>
      </c>
      <c r="E168" s="1">
        <v>2.0</v>
      </c>
      <c r="F168" s="1">
        <v>1.0</v>
      </c>
      <c r="G168" s="2"/>
    </row>
    <row r="169" ht="12.75" customHeight="1">
      <c r="A169" t="s">
        <v>63</v>
      </c>
      <c r="B169" s="3" t="str">
        <f>HYPERLINK("https://stackoverflow.com/questions/3712347/")</f>
        <v>https://stackoverflow.com/questions/3712347/</v>
      </c>
      <c r="C169" s="1">
        <v>3.0</v>
      </c>
      <c r="D169" s="4">
        <v>4.0</v>
      </c>
      <c r="E169" s="1">
        <v>3.0</v>
      </c>
      <c r="F169" s="1">
        <v>4.0</v>
      </c>
      <c r="G169" s="2"/>
    </row>
    <row r="170" ht="12.75" customHeight="1">
      <c r="A170" t="s">
        <v>79</v>
      </c>
      <c r="B170" s="3" t="str">
        <f>HYPERLINK("https://stackoverflow.com/questions/4818584/")</f>
        <v>https://stackoverflow.com/questions/4818584/</v>
      </c>
      <c r="C170" s="1">
        <v>1.0</v>
      </c>
      <c r="D170" s="4">
        <v>1.0</v>
      </c>
      <c r="E170" s="1">
        <v>1.0</v>
      </c>
      <c r="F170" s="1">
        <v>1.0</v>
      </c>
      <c r="G170" s="2"/>
    </row>
    <row r="171" ht="12.75" customHeight="1">
      <c r="A171" t="s">
        <v>79</v>
      </c>
      <c r="B171" s="3" t="str">
        <f>HYPERLINK("https://stackoverflow.com/questions/4818627/")</f>
        <v>https://stackoverflow.com/questions/4818627/</v>
      </c>
      <c r="C171" s="1">
        <v>2.0</v>
      </c>
      <c r="D171" s="4">
        <v>1.0</v>
      </c>
      <c r="E171" s="1">
        <v>2.0</v>
      </c>
      <c r="F171" s="1">
        <v>1.0</v>
      </c>
      <c r="G171" s="2"/>
    </row>
    <row r="172" ht="12.75" customHeight="1">
      <c r="A172" t="s">
        <v>79</v>
      </c>
      <c r="B172" s="3" t="str">
        <f>HYPERLINK("https://stackoverflow.com/questions/4818946/")</f>
        <v>https://stackoverflow.com/questions/4818946/</v>
      </c>
      <c r="C172" s="1">
        <v>1.0</v>
      </c>
      <c r="D172" s="4">
        <v>1.0</v>
      </c>
      <c r="E172" s="1">
        <v>1.0</v>
      </c>
      <c r="F172" s="1">
        <v>1.0</v>
      </c>
      <c r="G172" s="2"/>
    </row>
    <row r="173" ht="12.75" customHeight="1">
      <c r="A173" t="s">
        <v>79</v>
      </c>
      <c r="B173" s="3" t="str">
        <f>HYPERLINK("https://stackoverflow.com/questions/5269561/")</f>
        <v>https://stackoverflow.com/questions/5269561/</v>
      </c>
      <c r="C173" s="1">
        <v>1.0</v>
      </c>
      <c r="D173" s="4">
        <v>1.0</v>
      </c>
      <c r="E173" s="1">
        <v>1.0</v>
      </c>
      <c r="F173" s="1">
        <v>1.0</v>
      </c>
      <c r="G173" s="2"/>
    </row>
    <row r="174" ht="12.75" customHeight="1">
      <c r="A174" t="s">
        <v>79</v>
      </c>
      <c r="B174" s="3" t="str">
        <f>HYPERLINK("https://stackoverflow.com/questions/8620778/")</f>
        <v>https://stackoverflow.com/questions/8620778/</v>
      </c>
      <c r="C174" s="1">
        <v>2.0</v>
      </c>
      <c r="D174" s="4">
        <v>1.0</v>
      </c>
      <c r="E174" s="1">
        <v>2.0</v>
      </c>
      <c r="F174" s="1">
        <v>1.0</v>
      </c>
      <c r="G174" s="2"/>
    </row>
    <row r="175" ht="12.75" customHeight="1">
      <c r="A175" t="s">
        <v>79</v>
      </c>
      <c r="B175" s="3" t="str">
        <f>HYPERLINK("https://stackoverflow.com/questions/39080739/")</f>
        <v>https://stackoverflow.com/questions/39080739/</v>
      </c>
      <c r="C175" s="1">
        <v>2.0</v>
      </c>
      <c r="D175" s="4">
        <v>1.0</v>
      </c>
      <c r="E175" s="1">
        <v>2.0</v>
      </c>
      <c r="F175" s="1">
        <v>1.0</v>
      </c>
      <c r="G175" s="2"/>
    </row>
    <row r="176" ht="12.75" customHeight="1">
      <c r="A176" t="s">
        <v>79</v>
      </c>
      <c r="B176" s="3" t="str">
        <f>HYPERLINK("https://stackoverflow.com/questions/41368866/")</f>
        <v>https://stackoverflow.com/questions/41368866/</v>
      </c>
      <c r="C176" s="1">
        <v>2.0</v>
      </c>
      <c r="D176" s="4">
        <v>1.0</v>
      </c>
      <c r="E176" s="1">
        <v>2.0</v>
      </c>
      <c r="F176" s="1">
        <v>1.0</v>
      </c>
      <c r="G176" s="2"/>
    </row>
    <row r="177" ht="12.75" customHeight="1">
      <c r="A177" t="s">
        <v>64</v>
      </c>
      <c r="B177" s="3" t="str">
        <f>HYPERLINK("https://stackoverflow.com/questions/7128557/")</f>
        <v>https://stackoverflow.com/questions/7128557/</v>
      </c>
      <c r="C177" s="1">
        <v>2.0</v>
      </c>
      <c r="D177" s="4">
        <v>5.0</v>
      </c>
      <c r="E177" s="1">
        <v>2.0</v>
      </c>
      <c r="F177" s="1">
        <v>2.0</v>
      </c>
      <c r="G177" s="2" t="s">
        <v>80</v>
      </c>
    </row>
    <row r="178" ht="12.75" customHeight="1">
      <c r="A178" t="s">
        <v>64</v>
      </c>
      <c r="B178" s="3" t="str">
        <f>HYPERLINK("https://stackoverflow.com/questions/17498416/")</f>
        <v>https://stackoverflow.com/questions/17498416/</v>
      </c>
      <c r="C178" s="1">
        <v>2.0</v>
      </c>
      <c r="D178" s="4">
        <v>4.0</v>
      </c>
      <c r="E178" s="1">
        <v>4.0</v>
      </c>
      <c r="F178" s="1">
        <v>4.0</v>
      </c>
      <c r="G178" s="2" t="s">
        <v>81</v>
      </c>
    </row>
    <row r="179" ht="12.75" customHeight="1">
      <c r="A179" t="s">
        <v>64</v>
      </c>
      <c r="B179" s="3" t="str">
        <f>HYPERLINK("https://stackoverflow.com/questions/41853978/")</f>
        <v>https://stackoverflow.com/questions/41853978/</v>
      </c>
      <c r="C179" s="1">
        <v>2.0</v>
      </c>
      <c r="D179" s="4">
        <v>4.0</v>
      </c>
      <c r="E179" s="1">
        <v>2.0</v>
      </c>
      <c r="F179" s="1">
        <v>2.0</v>
      </c>
      <c r="G179" s="2" t="s">
        <v>80</v>
      </c>
    </row>
    <row r="180" ht="12.75" customHeight="1">
      <c r="A180" t="s">
        <v>82</v>
      </c>
      <c r="B180" s="3" t="str">
        <f>HYPERLINK("https://stackoverflow.com/questions/9318918/")</f>
        <v>https://stackoverflow.com/questions/9318918/</v>
      </c>
      <c r="C180" s="1">
        <v>1.0</v>
      </c>
      <c r="D180" s="4">
        <v>1.0</v>
      </c>
      <c r="E180" s="1">
        <v>1.0</v>
      </c>
      <c r="F180" s="1">
        <v>1.0</v>
      </c>
      <c r="G180" s="2"/>
    </row>
    <row r="181" ht="12.75" customHeight="1">
      <c r="A181" t="s">
        <v>66</v>
      </c>
      <c r="B181" s="3" t="str">
        <f>HYPERLINK("https://stackoverflow.com/questions/10654210/")</f>
        <v>https://stackoverflow.com/questions/10654210/</v>
      </c>
      <c r="C181" s="1">
        <v>3.0</v>
      </c>
      <c r="D181" s="4">
        <v>4.0</v>
      </c>
      <c r="E181" s="1">
        <v>3.0</v>
      </c>
      <c r="F181" s="1">
        <v>4.0</v>
      </c>
      <c r="G181" s="2"/>
    </row>
    <row r="182" ht="12.75" customHeight="1">
      <c r="A182" t="s">
        <v>83</v>
      </c>
      <c r="B182" s="3" t="str">
        <f>HYPERLINK("https://stackoverflow.com/questions/11036415/")</f>
        <v>https://stackoverflow.com/questions/11036415/</v>
      </c>
      <c r="C182" s="1">
        <v>3.0</v>
      </c>
      <c r="D182" s="4">
        <v>4.0</v>
      </c>
      <c r="E182" s="1">
        <v>3.0</v>
      </c>
      <c r="F182" s="1">
        <v>4.0</v>
      </c>
      <c r="G182" s="2"/>
    </row>
    <row r="183" ht="12.75" customHeight="1">
      <c r="A183" t="s">
        <v>83</v>
      </c>
      <c r="B183" s="3" t="str">
        <f>HYPERLINK("https://stackoverflow.com/questions/11036529/")</f>
        <v>https://stackoverflow.com/questions/11036529/</v>
      </c>
      <c r="C183" s="1">
        <v>3.0</v>
      </c>
      <c r="D183" s="4">
        <v>2.0</v>
      </c>
      <c r="E183" s="1">
        <v>3.0</v>
      </c>
      <c r="F183" s="1">
        <v>2.0</v>
      </c>
      <c r="G183" s="2"/>
    </row>
    <row r="184" ht="12.75" customHeight="1">
      <c r="A184" t="s">
        <v>83</v>
      </c>
      <c r="B184" s="3" t="str">
        <f>HYPERLINK("https://stackoverflow.com/questions/11036670/")</f>
        <v>https://stackoverflow.com/questions/11036670/</v>
      </c>
      <c r="C184" s="1">
        <v>2.0</v>
      </c>
      <c r="D184" s="4">
        <v>2.0</v>
      </c>
      <c r="E184" s="1">
        <v>2.0</v>
      </c>
      <c r="F184" s="1">
        <v>2.0</v>
      </c>
      <c r="G184" s="2"/>
    </row>
    <row r="185" ht="12.75" customHeight="1">
      <c r="A185" t="s">
        <v>83</v>
      </c>
      <c r="B185" s="3" t="str">
        <f>HYPERLINK("https://stackoverflow.com/questions/19326492/")</f>
        <v>https://stackoverflow.com/questions/19326492/</v>
      </c>
      <c r="C185" s="1">
        <v>3.0</v>
      </c>
      <c r="D185" s="4">
        <v>1.0</v>
      </c>
      <c r="E185" s="1">
        <v>3.0</v>
      </c>
      <c r="F185" s="1">
        <v>1.0</v>
      </c>
      <c r="G185" s="2"/>
    </row>
    <row r="186" ht="12.75" customHeight="1">
      <c r="A186" t="s">
        <v>83</v>
      </c>
      <c r="B186" s="3" t="str">
        <f>HYPERLINK("https://stackoverflow.com/questions/24673254/")</f>
        <v>https://stackoverflow.com/questions/24673254/</v>
      </c>
      <c r="C186" s="1">
        <v>4.0</v>
      </c>
      <c r="D186" s="4">
        <v>5.0</v>
      </c>
      <c r="E186" s="1">
        <v>4.0</v>
      </c>
      <c r="F186" s="1">
        <v>5.0</v>
      </c>
      <c r="G186" s="2"/>
    </row>
    <row r="187" ht="12.75" customHeight="1">
      <c r="A187" t="s">
        <v>83</v>
      </c>
      <c r="B187" s="3" t="str">
        <f>HYPERLINK("https://stackoverflow.com/questions/28072468/")</f>
        <v>https://stackoverflow.com/questions/28072468/</v>
      </c>
      <c r="C187" s="1">
        <v>2.0</v>
      </c>
      <c r="D187" s="4">
        <v>4.0</v>
      </c>
      <c r="E187" s="1">
        <v>2.0</v>
      </c>
      <c r="F187" s="1">
        <v>2.0</v>
      </c>
      <c r="G187" s="2" t="s">
        <v>84</v>
      </c>
    </row>
    <row r="188" ht="12.75" customHeight="1">
      <c r="A188" t="s">
        <v>83</v>
      </c>
      <c r="B188" s="3" t="str">
        <f>HYPERLINK("https://stackoverflow.com/questions/32740232/")</f>
        <v>https://stackoverflow.com/questions/32740232/</v>
      </c>
      <c r="C188" s="1">
        <v>1.0</v>
      </c>
      <c r="D188" s="4">
        <v>4.0</v>
      </c>
      <c r="E188" s="1">
        <v>3.0</v>
      </c>
      <c r="F188" s="1">
        <v>4.0</v>
      </c>
      <c r="G188" s="2" t="s">
        <v>59</v>
      </c>
    </row>
    <row r="189" ht="12.75" customHeight="1">
      <c r="A189" t="s">
        <v>83</v>
      </c>
      <c r="B189" s="3" t="str">
        <f>HYPERLINK("https://stackoverflow.com/questions/46119714/")</f>
        <v>https://stackoverflow.com/questions/46119714/</v>
      </c>
      <c r="C189" s="1">
        <v>2.0</v>
      </c>
      <c r="D189" s="4">
        <v>2.0</v>
      </c>
      <c r="E189" s="1">
        <v>2.0</v>
      </c>
      <c r="F189" s="1">
        <v>2.0</v>
      </c>
      <c r="G189" s="2"/>
    </row>
    <row r="190" ht="12.75" customHeight="1">
      <c r="A190" t="s">
        <v>85</v>
      </c>
      <c r="B190" s="3" t="str">
        <f>HYPERLINK("https://stackoverflow.com/questions/13645651/")</f>
        <v>https://stackoverflow.com/questions/13645651/</v>
      </c>
      <c r="C190" s="1">
        <v>3.0</v>
      </c>
      <c r="D190" s="4">
        <v>1.0</v>
      </c>
      <c r="E190" s="1">
        <v>3.0</v>
      </c>
      <c r="F190" s="1">
        <v>1.0</v>
      </c>
      <c r="G190" s="2"/>
    </row>
    <row r="191" ht="12.75" customHeight="1">
      <c r="A191" t="s">
        <v>86</v>
      </c>
      <c r="B191" s="3" t="str">
        <f>HYPERLINK("https://stackoverflow.com/questions/14467099/")</f>
        <v>https://stackoverflow.com/questions/14467099/</v>
      </c>
      <c r="C191" s="1">
        <v>3.0</v>
      </c>
      <c r="D191" s="4">
        <v>2.0</v>
      </c>
      <c r="E191" s="1">
        <v>3.0</v>
      </c>
      <c r="F191" s="1">
        <v>2.0</v>
      </c>
      <c r="G191" s="2"/>
    </row>
    <row r="192" ht="12.75" customHeight="1">
      <c r="A192" t="s">
        <v>87</v>
      </c>
      <c r="B192" s="3" t="str">
        <f>HYPERLINK("https://stackoverflow.com/questions/16244392/")</f>
        <v>https://stackoverflow.com/questions/16244392/</v>
      </c>
      <c r="C192" s="1">
        <v>4.0</v>
      </c>
      <c r="D192" s="4">
        <v>2.0</v>
      </c>
      <c r="E192" s="1">
        <v>4.0</v>
      </c>
      <c r="F192" s="1">
        <v>4.0</v>
      </c>
      <c r="G192" s="2" t="s">
        <v>88</v>
      </c>
    </row>
    <row r="193" ht="12.75" customHeight="1">
      <c r="A193" t="s">
        <v>70</v>
      </c>
      <c r="B193" s="3" t="str">
        <f>HYPERLINK("https://stackoverflow.com/questions/16351760/")</f>
        <v>https://stackoverflow.com/questions/16351760/</v>
      </c>
      <c r="C193" s="1">
        <v>2.0</v>
      </c>
      <c r="D193" s="4">
        <v>1.0</v>
      </c>
      <c r="E193" s="1">
        <v>2.0</v>
      </c>
      <c r="F193" s="1">
        <v>1.0</v>
      </c>
      <c r="G193" s="2"/>
    </row>
    <row r="194" ht="12.75" customHeight="1">
      <c r="A194" t="s">
        <v>70</v>
      </c>
      <c r="B194" s="3" t="str">
        <f>HYPERLINK("https://stackoverflow.com/questions/16351783/")</f>
        <v>https://stackoverflow.com/questions/16351783/</v>
      </c>
      <c r="C194" s="1">
        <v>2.0</v>
      </c>
      <c r="D194" s="4">
        <v>3.0</v>
      </c>
      <c r="E194" s="1">
        <v>2.0</v>
      </c>
      <c r="F194" s="1">
        <v>3.0</v>
      </c>
      <c r="G194" s="2"/>
    </row>
    <row r="195" ht="12.75" customHeight="1">
      <c r="A195" t="s">
        <v>70</v>
      </c>
      <c r="B195" s="3" t="str">
        <f>HYPERLINK("https://stackoverflow.com/questions/34305182/")</f>
        <v>https://stackoverflow.com/questions/34305182/</v>
      </c>
      <c r="C195" s="1">
        <v>2.0</v>
      </c>
      <c r="D195" s="4">
        <v>5.0</v>
      </c>
      <c r="E195" s="1">
        <v>4.0</v>
      </c>
      <c r="F195" s="1">
        <v>5.0</v>
      </c>
      <c r="G195" s="2" t="s">
        <v>59</v>
      </c>
    </row>
    <row r="196" ht="12.75" customHeight="1">
      <c r="A196" t="s">
        <v>72</v>
      </c>
      <c r="B196" s="3" t="str">
        <f>HYPERLINK("https://stackoverflow.com/questions/19044753/")</f>
        <v>https://stackoverflow.com/questions/19044753/</v>
      </c>
      <c r="C196" s="1">
        <v>4.0</v>
      </c>
      <c r="D196" s="4">
        <v>4.0</v>
      </c>
      <c r="E196" s="1">
        <v>4.0</v>
      </c>
      <c r="F196" s="1">
        <v>4.0</v>
      </c>
      <c r="G196" s="2"/>
    </row>
    <row r="197" ht="12.75" customHeight="1">
      <c r="A197" t="s">
        <v>72</v>
      </c>
      <c r="B197" s="3" t="str">
        <f>HYPERLINK("https://stackoverflow.com/questions/19044965/")</f>
        <v>https://stackoverflow.com/questions/19044965/</v>
      </c>
      <c r="C197" s="1">
        <v>4.0</v>
      </c>
      <c r="D197" s="4">
        <v>4.0</v>
      </c>
      <c r="E197" s="1">
        <v>4.0</v>
      </c>
      <c r="F197" s="1">
        <v>4.0</v>
      </c>
      <c r="G197" s="2"/>
    </row>
    <row r="198" ht="12.75" customHeight="1">
      <c r="A198" t="s">
        <v>89</v>
      </c>
      <c r="B198" s="3" t="str">
        <f>HYPERLINK("https://stackoverflow.com/questions/24240461/")</f>
        <v>https://stackoverflow.com/questions/24240461/</v>
      </c>
      <c r="C198" s="1">
        <v>1.0</v>
      </c>
      <c r="D198" s="4">
        <v>1.0</v>
      </c>
      <c r="E198" s="1">
        <v>1.0</v>
      </c>
      <c r="F198" s="1">
        <v>1.0</v>
      </c>
      <c r="G198" s="2"/>
    </row>
    <row r="199" ht="12.75" customHeight="1">
      <c r="A199" t="s">
        <v>90</v>
      </c>
      <c r="B199" s="3" t="str">
        <f>HYPERLINK("https://stackoverflow.com/questions/25310670/")</f>
        <v>https://stackoverflow.com/questions/25310670/</v>
      </c>
      <c r="C199" s="1">
        <v>1.0</v>
      </c>
      <c r="D199" s="4">
        <v>2.0</v>
      </c>
      <c r="E199" s="1">
        <v>1.0</v>
      </c>
      <c r="F199" s="1">
        <v>2.0</v>
      </c>
      <c r="G199" s="2"/>
    </row>
    <row r="200" ht="12.75" customHeight="1">
      <c r="A200" t="s">
        <v>90</v>
      </c>
      <c r="B200" s="3" t="str">
        <f>HYPERLINK("https://stackoverflow.com/questions/25310791/")</f>
        <v>https://stackoverflow.com/questions/25310791/</v>
      </c>
      <c r="C200" s="1">
        <v>1.0</v>
      </c>
      <c r="D200" s="4">
        <v>2.0</v>
      </c>
      <c r="E200" s="1">
        <v>1.0</v>
      </c>
      <c r="F200" s="1">
        <v>2.0</v>
      </c>
      <c r="G200" s="2"/>
    </row>
    <row r="201" ht="12.75" customHeight="1">
      <c r="A201" t="s">
        <v>91</v>
      </c>
      <c r="B201" s="3" t="str">
        <f>HYPERLINK("https://stackoverflow.com/questions/38859200/")</f>
        <v>https://stackoverflow.com/questions/38859200/</v>
      </c>
      <c r="C201" s="1">
        <v>2.0</v>
      </c>
      <c r="D201" s="4">
        <v>1.0</v>
      </c>
      <c r="E201" s="1">
        <v>2.0</v>
      </c>
      <c r="F201" s="1">
        <v>1.0</v>
      </c>
      <c r="G201" s="2"/>
    </row>
    <row r="202" ht="12.75" customHeight="1">
      <c r="C202" s="1"/>
      <c r="D202" s="1"/>
      <c r="E202" s="1"/>
      <c r="F202" s="1"/>
      <c r="G202" s="2"/>
    </row>
    <row r="203" ht="12.75" customHeight="1">
      <c r="C203" s="1"/>
      <c r="D203" s="1"/>
      <c r="E203" s="1"/>
      <c r="F203" s="1"/>
      <c r="G203" s="2"/>
    </row>
    <row r="204" ht="12.75" customHeight="1">
      <c r="C204" s="1"/>
      <c r="D204" s="1"/>
      <c r="E204" s="1"/>
      <c r="F204" s="1"/>
      <c r="G204" s="2"/>
    </row>
    <row r="205" ht="12.75" customHeight="1">
      <c r="A205" t="s">
        <v>92</v>
      </c>
      <c r="C205" s="1"/>
      <c r="D205" s="1"/>
      <c r="E205" s="1"/>
      <c r="F205" s="1"/>
      <c r="G205" s="2"/>
    </row>
    <row r="206" ht="12.75" customHeight="1">
      <c r="C206" s="1"/>
      <c r="D206" s="1"/>
      <c r="E206" s="1"/>
      <c r="F206" s="1"/>
      <c r="G206" s="2"/>
    </row>
    <row r="207" ht="12.75" customHeight="1">
      <c r="A207" t="s">
        <v>93</v>
      </c>
      <c r="B207" s="3" t="str">
        <f>HYPERLINK("https://stackoverflow.com/questions/460375/")</f>
        <v>https://stackoverflow.com/questions/460375/</v>
      </c>
      <c r="C207" s="1">
        <v>1.0</v>
      </c>
      <c r="D207" s="4">
        <v>1.0</v>
      </c>
      <c r="E207" s="1">
        <v>1.0</v>
      </c>
      <c r="F207" s="1">
        <v>1.0</v>
      </c>
      <c r="G207" s="2"/>
    </row>
    <row r="208" ht="12.75" customHeight="1">
      <c r="A208" t="s">
        <v>93</v>
      </c>
      <c r="B208" s="3" t="str">
        <f>HYPERLINK("https://stackoverflow.com/questions/460382/")</f>
        <v>https://stackoverflow.com/questions/460382/</v>
      </c>
      <c r="C208" s="1">
        <v>1.0</v>
      </c>
      <c r="D208" s="4">
        <v>1.0</v>
      </c>
      <c r="E208" s="1">
        <v>1.0</v>
      </c>
      <c r="F208" s="1">
        <v>1.0</v>
      </c>
      <c r="G208" s="2"/>
    </row>
    <row r="209" ht="12.75" customHeight="1">
      <c r="A209" t="s">
        <v>93</v>
      </c>
      <c r="B209" s="3" t="str">
        <f>HYPERLINK("https://stackoverflow.com/questions/2817176/")</f>
        <v>https://stackoverflow.com/questions/2817176/</v>
      </c>
      <c r="C209" s="1">
        <v>1.0</v>
      </c>
      <c r="D209" s="4">
        <v>1.0</v>
      </c>
      <c r="E209" s="1">
        <v>1.0</v>
      </c>
      <c r="F209" s="1">
        <v>1.0</v>
      </c>
      <c r="G209" s="2"/>
    </row>
    <row r="210" ht="12.75" customHeight="1">
      <c r="A210" t="s">
        <v>94</v>
      </c>
      <c r="B210" s="3" t="str">
        <f>HYPERLINK("https://stackoverflow.com/questions/804090/")</f>
        <v>https://stackoverflow.com/questions/804090/</v>
      </c>
      <c r="C210" s="1">
        <v>1.0</v>
      </c>
      <c r="D210" s="4">
        <v>1.0</v>
      </c>
      <c r="E210" s="1">
        <v>1.0</v>
      </c>
      <c r="F210" s="1">
        <v>1.0</v>
      </c>
      <c r="G210" s="2"/>
    </row>
    <row r="211" ht="12.75" customHeight="1">
      <c r="A211" t="s">
        <v>94</v>
      </c>
      <c r="B211" s="3" t="str">
        <f>HYPERLINK("https://stackoverflow.com/questions/13845606/")</f>
        <v>https://stackoverflow.com/questions/13845606/</v>
      </c>
      <c r="C211" s="1">
        <v>1.0</v>
      </c>
      <c r="D211" s="4">
        <v>1.0</v>
      </c>
      <c r="E211" s="1">
        <v>1.0</v>
      </c>
      <c r="F211" s="1">
        <v>1.0</v>
      </c>
      <c r="G211" s="2"/>
    </row>
    <row r="212" ht="12.75" customHeight="1">
      <c r="A212" t="s">
        <v>94</v>
      </c>
      <c r="B212" s="3" t="str">
        <f>HYPERLINK("https://stackoverflow.com/questions/48271660/")</f>
        <v>https://stackoverflow.com/questions/48271660/</v>
      </c>
      <c r="C212" s="1">
        <v>3.0</v>
      </c>
      <c r="D212" s="4">
        <v>1.0</v>
      </c>
      <c r="E212" s="1">
        <v>3.0</v>
      </c>
      <c r="F212" s="1">
        <v>1.0</v>
      </c>
      <c r="G212" s="2"/>
    </row>
    <row r="213" ht="12.75" customHeight="1">
      <c r="A213" t="s">
        <v>95</v>
      </c>
      <c r="B213" s="3" t="str">
        <f>HYPERLINK("https://stackoverflow.com/questions/9446753/")</f>
        <v>https://stackoverflow.com/questions/9446753/</v>
      </c>
      <c r="C213" s="1">
        <v>4.0</v>
      </c>
      <c r="D213" s="4">
        <v>1.0</v>
      </c>
      <c r="E213" s="1">
        <v>3.0</v>
      </c>
      <c r="F213" s="1">
        <v>1.0</v>
      </c>
      <c r="G213" s="2" t="s">
        <v>16</v>
      </c>
    </row>
    <row r="214" ht="12.75" customHeight="1">
      <c r="A214" t="s">
        <v>95</v>
      </c>
      <c r="B214" s="3" t="str">
        <f>HYPERLINK("https://stackoverflow.com/questions/16577778/")</f>
        <v>https://stackoverflow.com/questions/16577778/</v>
      </c>
      <c r="C214" s="1">
        <v>2.0</v>
      </c>
      <c r="D214" s="4">
        <v>1.0</v>
      </c>
      <c r="E214" s="1">
        <v>2.0</v>
      </c>
      <c r="F214" s="1">
        <v>1.0</v>
      </c>
      <c r="G214" s="2"/>
    </row>
    <row r="215" ht="12.75" customHeight="1">
      <c r="A215" t="s">
        <v>95</v>
      </c>
      <c r="B215" s="3" t="str">
        <f>HYPERLINK("https://stackoverflow.com/questions/34974467/")</f>
        <v>https://stackoverflow.com/questions/34974467/</v>
      </c>
      <c r="C215" s="1">
        <v>4.0</v>
      </c>
      <c r="D215" s="4">
        <v>1.0</v>
      </c>
      <c r="E215" s="1">
        <v>4.0</v>
      </c>
      <c r="F215" s="1">
        <v>4.0</v>
      </c>
      <c r="G215" s="2" t="s">
        <v>96</v>
      </c>
    </row>
    <row r="216" ht="12.75" customHeight="1">
      <c r="A216" t="s">
        <v>95</v>
      </c>
      <c r="B216" s="3" t="str">
        <f>HYPERLINK("https://stackoverflow.com/questions/42831172/")</f>
        <v>https://stackoverflow.com/questions/42831172/</v>
      </c>
      <c r="C216" s="1">
        <v>3.0</v>
      </c>
      <c r="D216" s="4">
        <v>1.0</v>
      </c>
      <c r="E216" s="1">
        <v>3.0</v>
      </c>
      <c r="F216" s="1">
        <v>1.0</v>
      </c>
      <c r="G216" s="2"/>
    </row>
    <row r="217" ht="12.75" customHeight="1">
      <c r="A217" t="s">
        <v>97</v>
      </c>
      <c r="B217" s="3" t="str">
        <f>HYPERLINK("https://stackoverflow.com/questions/1296257/")</f>
        <v>https://stackoverflow.com/questions/1296257/</v>
      </c>
      <c r="C217" s="1">
        <v>1.0</v>
      </c>
      <c r="D217" s="4">
        <v>1.0</v>
      </c>
      <c r="E217" s="1">
        <v>1.0</v>
      </c>
      <c r="F217" s="1">
        <v>1.0</v>
      </c>
      <c r="G217" s="2"/>
    </row>
    <row r="218" ht="12.75" customHeight="1">
      <c r="A218" t="s">
        <v>97</v>
      </c>
      <c r="B218" s="3" t="str">
        <f>HYPERLINK("https://stackoverflow.com/questions/1296261/")</f>
        <v>https://stackoverflow.com/questions/1296261/</v>
      </c>
      <c r="C218" s="1">
        <v>1.0</v>
      </c>
      <c r="D218" s="4">
        <v>1.0</v>
      </c>
      <c r="E218" s="1">
        <v>1.0</v>
      </c>
      <c r="F218" s="1">
        <v>1.0</v>
      </c>
      <c r="G218" s="2"/>
    </row>
    <row r="219" ht="12.75" customHeight="1">
      <c r="A219" t="s">
        <v>97</v>
      </c>
      <c r="B219" s="3" t="str">
        <f>HYPERLINK("https://stackoverflow.com/questions/1296272/")</f>
        <v>https://stackoverflow.com/questions/1296272/</v>
      </c>
      <c r="C219" s="1">
        <v>1.0</v>
      </c>
      <c r="D219" s="4">
        <v>1.0</v>
      </c>
      <c r="E219" s="1">
        <v>1.0</v>
      </c>
      <c r="F219" s="1">
        <v>1.0</v>
      </c>
      <c r="G219" s="2"/>
    </row>
    <row r="220" ht="12.75" customHeight="1">
      <c r="A220" t="s">
        <v>98</v>
      </c>
      <c r="B220" s="3" t="str">
        <f>HYPERLINK("https://stackoverflow.com/questions/5485769/")</f>
        <v>https://stackoverflow.com/questions/5485769/</v>
      </c>
      <c r="C220" s="1">
        <v>4.0</v>
      </c>
      <c r="D220" s="4">
        <v>4.0</v>
      </c>
      <c r="E220" s="1">
        <v>4.0</v>
      </c>
      <c r="F220" s="1">
        <v>4.0</v>
      </c>
      <c r="G220" s="2"/>
    </row>
    <row r="221" ht="12.75" customHeight="1">
      <c r="A221" t="s">
        <v>98</v>
      </c>
      <c r="B221" s="3" t="str">
        <f>HYPERLINK("https://stackoverflow.com/questions/8471474/")</f>
        <v>https://stackoverflow.com/questions/8471474/</v>
      </c>
      <c r="C221" s="1">
        <v>3.0</v>
      </c>
      <c r="D221" s="4">
        <v>2.0</v>
      </c>
      <c r="E221" s="1">
        <v>3.0</v>
      </c>
      <c r="F221" s="1">
        <v>2.0</v>
      </c>
      <c r="G221" s="2"/>
    </row>
    <row r="222" ht="12.75" customHeight="1">
      <c r="A222" t="s">
        <v>98</v>
      </c>
      <c r="B222" s="3" t="str">
        <f>HYPERLINK("https://stackoverflow.com/questions/16577733/")</f>
        <v>https://stackoverflow.com/questions/16577733/</v>
      </c>
      <c r="C222" s="1">
        <v>4.0</v>
      </c>
      <c r="D222" s="4">
        <v>2.0</v>
      </c>
      <c r="E222" s="1">
        <v>3.0</v>
      </c>
      <c r="F222" s="1">
        <v>2.0</v>
      </c>
      <c r="G222" s="2" t="s">
        <v>16</v>
      </c>
    </row>
    <row r="223" ht="12.75" customHeight="1">
      <c r="A223" t="s">
        <v>98</v>
      </c>
      <c r="B223" s="3" t="str">
        <f>HYPERLINK("https://stackoverflow.com/questions/34974351/")</f>
        <v>https://stackoverflow.com/questions/34974351/</v>
      </c>
      <c r="C223" s="1">
        <v>4.0</v>
      </c>
      <c r="D223" s="4">
        <v>2.0</v>
      </c>
      <c r="E223" s="1">
        <v>4.0</v>
      </c>
      <c r="F223" s="1">
        <v>4.0</v>
      </c>
      <c r="G223" s="2" t="s">
        <v>96</v>
      </c>
    </row>
    <row r="224" ht="12.75" customHeight="1">
      <c r="A224" t="s">
        <v>99</v>
      </c>
      <c r="B224" s="3" t="str">
        <f>HYPERLINK("https://stackoverflow.com/questions/4626828/")</f>
        <v>https://stackoverflow.com/questions/4626828/</v>
      </c>
      <c r="C224" s="1">
        <v>1.0</v>
      </c>
      <c r="D224" s="4">
        <v>1.0</v>
      </c>
      <c r="E224" s="1">
        <v>1.0</v>
      </c>
      <c r="F224" s="1">
        <v>1.0</v>
      </c>
      <c r="G224" s="2"/>
    </row>
    <row r="225" ht="12.75" customHeight="1">
      <c r="A225" t="s">
        <v>99</v>
      </c>
      <c r="B225" s="3" t="str">
        <f>HYPERLINK("https://stackoverflow.com/questions/4626830/")</f>
        <v>https://stackoverflow.com/questions/4626830/</v>
      </c>
      <c r="C225" s="1">
        <v>1.0</v>
      </c>
      <c r="D225" s="4">
        <v>1.0</v>
      </c>
      <c r="E225" s="1">
        <v>1.0</v>
      </c>
      <c r="F225" s="1">
        <v>1.0</v>
      </c>
      <c r="G225" s="2"/>
    </row>
    <row r="226" ht="12.75" customHeight="1">
      <c r="A226" t="s">
        <v>99</v>
      </c>
      <c r="B226" s="3" t="str">
        <f>HYPERLINK("https://stackoverflow.com/questions/4626844/")</f>
        <v>https://stackoverflow.com/questions/4626844/</v>
      </c>
      <c r="C226" s="1">
        <v>1.0</v>
      </c>
      <c r="D226" s="4">
        <v>1.0</v>
      </c>
      <c r="E226" s="1">
        <v>1.0</v>
      </c>
      <c r="F226" s="1">
        <v>1.0</v>
      </c>
      <c r="G226" s="2"/>
    </row>
    <row r="227" ht="12.75" customHeight="1">
      <c r="A227" t="s">
        <v>99</v>
      </c>
      <c r="B227" s="3" t="str">
        <f>HYPERLINK("https://stackoverflow.com/questions/4626858/")</f>
        <v>https://stackoverflow.com/questions/4626858/</v>
      </c>
      <c r="C227" s="1">
        <v>1.0</v>
      </c>
      <c r="D227" s="4">
        <v>1.0</v>
      </c>
      <c r="E227" s="1">
        <v>1.0</v>
      </c>
      <c r="F227" s="1">
        <v>1.0</v>
      </c>
      <c r="G227" s="2"/>
    </row>
    <row r="228" ht="12.75" customHeight="1">
      <c r="A228" t="s">
        <v>99</v>
      </c>
      <c r="B228" s="3" t="str">
        <f>HYPERLINK("https://stackoverflow.com/questions/22239188/")</f>
        <v>https://stackoverflow.com/questions/22239188/</v>
      </c>
      <c r="C228" s="1">
        <v>1.0</v>
      </c>
      <c r="D228" s="4">
        <v>1.0</v>
      </c>
      <c r="E228" s="1">
        <v>1.0</v>
      </c>
      <c r="F228" s="1">
        <v>1.0</v>
      </c>
      <c r="G228" s="2"/>
    </row>
    <row r="229" ht="12.75" customHeight="1">
      <c r="A229" t="s">
        <v>99</v>
      </c>
      <c r="B229" s="3" t="str">
        <f>HYPERLINK("https://stackoverflow.com/questions/35279257/")</f>
        <v>https://stackoverflow.com/questions/35279257/</v>
      </c>
      <c r="C229" s="1">
        <v>1.0</v>
      </c>
      <c r="D229" s="4">
        <v>1.0</v>
      </c>
      <c r="E229" s="1">
        <v>1.0</v>
      </c>
      <c r="F229" s="1">
        <v>1.0</v>
      </c>
      <c r="G229" s="2"/>
    </row>
    <row r="230" ht="12.75" customHeight="1">
      <c r="A230" t="s">
        <v>99</v>
      </c>
      <c r="B230" s="3" t="str">
        <f>HYPERLINK("https://stackoverflow.com/questions/37656514/")</f>
        <v>https://stackoverflow.com/questions/37656514/</v>
      </c>
      <c r="C230" s="1">
        <v>1.0</v>
      </c>
      <c r="D230" s="4">
        <v>1.0</v>
      </c>
      <c r="E230" s="1">
        <v>1.0</v>
      </c>
      <c r="F230" s="1">
        <v>1.0</v>
      </c>
      <c r="G230" s="2"/>
    </row>
    <row r="231" ht="12.75" customHeight="1">
      <c r="A231" t="s">
        <v>99</v>
      </c>
      <c r="B231" s="3" t="str">
        <f>HYPERLINK("https://stackoverflow.com/questions/42660060/")</f>
        <v>https://stackoverflow.com/questions/42660060/</v>
      </c>
      <c r="C231" s="1">
        <v>1.0</v>
      </c>
      <c r="D231" s="4">
        <v>1.0</v>
      </c>
      <c r="E231" s="1">
        <v>1.0</v>
      </c>
      <c r="F231" s="1">
        <v>1.0</v>
      </c>
      <c r="G231" s="2"/>
    </row>
    <row r="232" ht="12.75" customHeight="1">
      <c r="A232" t="s">
        <v>100</v>
      </c>
      <c r="B232" s="3" t="str">
        <f>HYPERLINK("https://stackoverflow.com/questions/6510655/")</f>
        <v>https://stackoverflow.com/questions/6510655/</v>
      </c>
      <c r="C232" s="1">
        <v>1.0</v>
      </c>
      <c r="D232" s="4">
        <v>1.0</v>
      </c>
      <c r="E232" s="1">
        <v>1.0</v>
      </c>
      <c r="F232" s="1">
        <v>1.0</v>
      </c>
      <c r="G232" s="2"/>
    </row>
    <row r="233" ht="12.75" customHeight="1">
      <c r="A233" t="s">
        <v>100</v>
      </c>
      <c r="B233" s="3" t="str">
        <f>HYPERLINK("https://stackoverflow.com/questions/6510961/")</f>
        <v>https://stackoverflow.com/questions/6510961/</v>
      </c>
      <c r="C233" s="1">
        <v>1.0</v>
      </c>
      <c r="D233" s="4">
        <v>1.0</v>
      </c>
      <c r="E233" s="1">
        <v>1.0</v>
      </c>
      <c r="F233" s="1">
        <v>1.0</v>
      </c>
      <c r="G233" s="2"/>
    </row>
    <row r="234" ht="12.75" customHeight="1">
      <c r="A234" t="s">
        <v>101</v>
      </c>
      <c r="B234" s="3" t="str">
        <f>HYPERLINK("https://stackoverflow.com/questions/6798307/")</f>
        <v>https://stackoverflow.com/questions/6798307/</v>
      </c>
      <c r="C234" s="1">
        <v>1.0</v>
      </c>
      <c r="D234" s="4">
        <v>1.0</v>
      </c>
      <c r="E234" s="1">
        <v>1.0</v>
      </c>
      <c r="F234" s="1">
        <v>1.0</v>
      </c>
      <c r="G234" s="2"/>
    </row>
    <row r="235" ht="12.75" customHeight="1">
      <c r="A235" t="s">
        <v>102</v>
      </c>
      <c r="B235" s="3" t="str">
        <f>HYPERLINK("https://stackoverflow.com/questions/9580485/")</f>
        <v>https://stackoverflow.com/questions/9580485/</v>
      </c>
      <c r="C235" s="1">
        <v>1.0</v>
      </c>
      <c r="D235" s="4">
        <v>1.0</v>
      </c>
      <c r="E235" s="1">
        <v>1.0</v>
      </c>
      <c r="F235" s="1">
        <v>1.0</v>
      </c>
      <c r="G235" s="2"/>
    </row>
    <row r="236" ht="12.75" customHeight="1">
      <c r="A236" t="s">
        <v>103</v>
      </c>
      <c r="B236" s="3" t="str">
        <f>HYPERLINK("https://stackoverflow.com/questions/12594064/")</f>
        <v>https://stackoverflow.com/questions/12594064/</v>
      </c>
      <c r="C236" s="1">
        <v>1.0</v>
      </c>
      <c r="D236" s="4">
        <v>1.0</v>
      </c>
      <c r="E236" s="1">
        <v>1.0</v>
      </c>
      <c r="F236" s="1">
        <v>1.0</v>
      </c>
      <c r="G236" s="2"/>
    </row>
    <row r="237" ht="12.75" customHeight="1">
      <c r="A237" t="s">
        <v>103</v>
      </c>
      <c r="B237" s="3" t="str">
        <f>HYPERLINK("https://stackoverflow.com/questions/35499865/")</f>
        <v>https://stackoverflow.com/questions/35499865/</v>
      </c>
      <c r="C237" s="1">
        <v>1.0</v>
      </c>
      <c r="D237" s="4">
        <v>1.0</v>
      </c>
      <c r="E237" s="1">
        <v>1.0</v>
      </c>
      <c r="F237" s="1">
        <v>1.0</v>
      </c>
      <c r="G237" s="2"/>
    </row>
    <row r="238" ht="12.75" customHeight="1">
      <c r="A238" t="s">
        <v>104</v>
      </c>
      <c r="B238" s="3" t="str">
        <f>HYPERLINK("https://stackoverflow.com/questions/13479368/")</f>
        <v>https://stackoverflow.com/questions/13479368/</v>
      </c>
      <c r="C238" s="1">
        <v>1.0</v>
      </c>
      <c r="D238" s="4">
        <v>1.0</v>
      </c>
      <c r="E238" s="1">
        <v>1.0</v>
      </c>
      <c r="F238" s="1">
        <v>1.0</v>
      </c>
      <c r="G238" s="2"/>
    </row>
    <row r="239" ht="12.75" customHeight="1">
      <c r="A239" t="s">
        <v>104</v>
      </c>
      <c r="B239" s="3" t="str">
        <f>HYPERLINK("https://stackoverflow.com/questions/13479414/")</f>
        <v>https://stackoverflow.com/questions/13479414/</v>
      </c>
      <c r="C239" s="1">
        <v>1.0</v>
      </c>
      <c r="D239" s="4">
        <v>1.0</v>
      </c>
      <c r="E239" s="1">
        <v>1.0</v>
      </c>
      <c r="F239" s="1">
        <v>1.0</v>
      </c>
      <c r="G239" s="2"/>
    </row>
    <row r="240" ht="12.75" customHeight="1">
      <c r="A240" t="s">
        <v>105</v>
      </c>
      <c r="B240" s="3" t="str">
        <f>HYPERLINK("https://stackoverflow.com/questions/30680707/")</f>
        <v>https://stackoverflow.com/questions/30680707/</v>
      </c>
      <c r="C240" s="1">
        <v>1.0</v>
      </c>
      <c r="D240" s="4">
        <v>1.0</v>
      </c>
      <c r="E240" s="1">
        <v>1.0</v>
      </c>
      <c r="F240" s="1">
        <v>1.0</v>
      </c>
      <c r="G240" s="2"/>
    </row>
    <row r="241" ht="12.75" customHeight="1">
      <c r="A241" t="s">
        <v>106</v>
      </c>
      <c r="B241" s="3" t="str">
        <f>HYPERLINK("https://stackoverflow.com/questions/27738182/")</f>
        <v>https://stackoverflow.com/questions/27738182/</v>
      </c>
      <c r="C241" s="1">
        <v>3.0</v>
      </c>
      <c r="D241" s="4">
        <v>1.0</v>
      </c>
      <c r="E241" s="1">
        <v>3.0</v>
      </c>
      <c r="F241" s="1">
        <v>1.0</v>
      </c>
      <c r="G241" s="2"/>
    </row>
    <row r="242" ht="12.75" customHeight="1">
      <c r="A242" t="s">
        <v>106</v>
      </c>
      <c r="B242" s="3" t="str">
        <f>HYPERLINK("https://stackoverflow.com/questions/27739235/")</f>
        <v>https://stackoverflow.com/questions/27739235/</v>
      </c>
      <c r="C242" s="1">
        <v>3.0</v>
      </c>
      <c r="D242" s="4">
        <v>1.0</v>
      </c>
      <c r="E242" s="1">
        <v>3.0</v>
      </c>
      <c r="F242" s="1">
        <v>1.0</v>
      </c>
      <c r="G242" s="2"/>
    </row>
    <row r="243" ht="12.75" customHeight="1">
      <c r="A243" t="s">
        <v>107</v>
      </c>
      <c r="B243" s="3" t="str">
        <f>HYPERLINK("https://stackoverflow.com/questions/35064705/")</f>
        <v>https://stackoverflow.com/questions/35064705/</v>
      </c>
      <c r="C243" s="1">
        <v>4.0</v>
      </c>
      <c r="D243" s="4">
        <v>1.0</v>
      </c>
      <c r="E243" s="1">
        <v>4.0</v>
      </c>
      <c r="F243" s="1">
        <v>4.0</v>
      </c>
      <c r="G243" s="2" t="s">
        <v>108</v>
      </c>
    </row>
    <row r="244" ht="12.75" customHeight="1">
      <c r="A244" t="s">
        <v>109</v>
      </c>
      <c r="B244" s="3" t="str">
        <f>HYPERLINK("https://stackoverflow.com/questions/45021631/")</f>
        <v>https://stackoverflow.com/questions/45021631/</v>
      </c>
      <c r="C244" s="1">
        <v>3.0</v>
      </c>
      <c r="D244" s="4">
        <v>1.0</v>
      </c>
      <c r="E244" s="1">
        <v>3.0</v>
      </c>
      <c r="F244" s="1">
        <v>1.0</v>
      </c>
      <c r="G244" s="2"/>
    </row>
    <row r="245" ht="12.75" customHeight="1">
      <c r="C245" s="1"/>
      <c r="D245" s="1"/>
      <c r="E245" s="1"/>
      <c r="F245" s="1"/>
      <c r="G245" s="2"/>
    </row>
    <row r="246" ht="12.75" customHeight="1">
      <c r="C246" s="1"/>
      <c r="D246" s="1"/>
      <c r="E246" s="1"/>
      <c r="F246" s="1"/>
      <c r="G246" s="2"/>
    </row>
    <row r="247" ht="12.75" customHeight="1">
      <c r="C247" s="1"/>
      <c r="D247" s="1"/>
      <c r="E247" s="1"/>
      <c r="F247" s="1"/>
      <c r="G247" s="2"/>
    </row>
    <row r="248" ht="12.75" customHeight="1">
      <c r="A248" t="s">
        <v>110</v>
      </c>
      <c r="C248" s="1"/>
      <c r="D248" s="1"/>
      <c r="E248" s="1"/>
      <c r="F248" s="1"/>
      <c r="G248" s="2"/>
    </row>
    <row r="249" ht="12.75" customHeight="1">
      <c r="C249" s="1"/>
      <c r="D249" s="1"/>
      <c r="E249" s="1"/>
      <c r="F249" s="1"/>
      <c r="G249" s="2"/>
    </row>
    <row r="250" ht="12.75" customHeight="1">
      <c r="A250" t="s">
        <v>111</v>
      </c>
      <c r="B250" s="3" t="str">
        <f>HYPERLINK("https://stackoverflow.com/questions/285656/")</f>
        <v>https://stackoverflow.com/questions/285656/</v>
      </c>
      <c r="C250" s="1">
        <v>3.0</v>
      </c>
      <c r="D250" s="4">
        <v>1.0</v>
      </c>
      <c r="E250" s="1">
        <v>3.0</v>
      </c>
      <c r="F250" s="1">
        <v>1.0</v>
      </c>
      <c r="G250" s="2"/>
    </row>
    <row r="251" ht="12.75" customHeight="1">
      <c r="A251" t="s">
        <v>112</v>
      </c>
      <c r="B251" s="3" t="str">
        <f>HYPERLINK("https://stackoverflow.com/questions/890919/")</f>
        <v>https://stackoverflow.com/questions/890919/</v>
      </c>
      <c r="C251" s="1">
        <v>1.0</v>
      </c>
      <c r="D251" s="4">
        <v>1.0</v>
      </c>
      <c r="E251" s="1">
        <v>1.0</v>
      </c>
      <c r="F251" s="1">
        <v>1.0</v>
      </c>
      <c r="G251" s="2"/>
    </row>
    <row r="252" ht="12.75" customHeight="1">
      <c r="A252" t="s">
        <v>112</v>
      </c>
      <c r="B252" s="3" t="str">
        <f>HYPERLINK("https://stackoverflow.com/questions/890920/")</f>
        <v>https://stackoverflow.com/questions/890920/</v>
      </c>
      <c r="C252" s="1">
        <v>1.0</v>
      </c>
      <c r="D252" s="4">
        <v>1.0</v>
      </c>
      <c r="E252" s="1">
        <v>1.0</v>
      </c>
      <c r="F252" s="1">
        <v>1.0</v>
      </c>
      <c r="G252" s="2"/>
    </row>
    <row r="253" ht="12.75" customHeight="1">
      <c r="A253" t="s">
        <v>113</v>
      </c>
      <c r="B253" s="3" t="str">
        <f>HYPERLINK("https://stackoverflow.com/questions/909149/")</f>
        <v>https://stackoverflow.com/questions/909149/</v>
      </c>
      <c r="C253" s="1">
        <v>4.0</v>
      </c>
      <c r="D253" s="4">
        <v>2.0</v>
      </c>
      <c r="E253" s="1">
        <v>4.0</v>
      </c>
      <c r="F253" s="1">
        <v>4.0</v>
      </c>
      <c r="G253" s="2" t="s">
        <v>88</v>
      </c>
    </row>
    <row r="254" ht="12.75" customHeight="1">
      <c r="A254" t="s">
        <v>113</v>
      </c>
      <c r="B254" s="3" t="str">
        <f>HYPERLINK("https://stackoverflow.com/questions/38947314/")</f>
        <v>https://stackoverflow.com/questions/38947314/</v>
      </c>
      <c r="C254" s="1">
        <v>4.0</v>
      </c>
      <c r="D254" s="4">
        <v>2.0</v>
      </c>
      <c r="E254" s="1">
        <v>3.0</v>
      </c>
      <c r="F254" s="1">
        <v>3.0</v>
      </c>
      <c r="G254" s="2" t="s">
        <v>114</v>
      </c>
    </row>
    <row r="255" ht="12.75" customHeight="1">
      <c r="A255" t="s">
        <v>115</v>
      </c>
      <c r="B255" s="3" t="str">
        <f>HYPERLINK("https://stackoverflow.com/questions/950431/")</f>
        <v>https://stackoverflow.com/questions/950431/</v>
      </c>
      <c r="C255" s="1">
        <v>1.0</v>
      </c>
      <c r="D255" s="4">
        <v>1.0</v>
      </c>
      <c r="E255" s="1">
        <v>1.0</v>
      </c>
      <c r="F255" s="1">
        <v>1.0</v>
      </c>
      <c r="G255" s="2"/>
    </row>
    <row r="256" ht="12.75" customHeight="1">
      <c r="A256" t="s">
        <v>115</v>
      </c>
      <c r="B256" s="3" t="str">
        <f>HYPERLINK("https://stackoverflow.com/questions/950448/")</f>
        <v>https://stackoverflow.com/questions/950448/</v>
      </c>
      <c r="C256" s="1">
        <v>1.0</v>
      </c>
      <c r="D256" s="4">
        <v>1.0</v>
      </c>
      <c r="E256" s="1">
        <v>1.0</v>
      </c>
      <c r="F256" s="1">
        <v>1.0</v>
      </c>
      <c r="G256" s="2"/>
    </row>
    <row r="257" ht="12.75" customHeight="1">
      <c r="A257" t="s">
        <v>115</v>
      </c>
      <c r="B257" s="3" t="str">
        <f>HYPERLINK("https://stackoverflow.com/questions/950489/")</f>
        <v>https://stackoverflow.com/questions/950489/</v>
      </c>
      <c r="C257" s="1">
        <v>1.0</v>
      </c>
      <c r="D257" s="4">
        <v>1.0</v>
      </c>
      <c r="E257" s="1">
        <v>1.0</v>
      </c>
      <c r="F257" s="1">
        <v>1.0</v>
      </c>
      <c r="G257" s="2"/>
    </row>
    <row r="258" ht="12.75" customHeight="1">
      <c r="A258" t="s">
        <v>115</v>
      </c>
      <c r="B258" s="3" t="str">
        <f>HYPERLINK("https://stackoverflow.com/questions/12771424/")</f>
        <v>https://stackoverflow.com/questions/12771424/</v>
      </c>
      <c r="C258" s="1">
        <v>1.0</v>
      </c>
      <c r="D258" s="4">
        <v>1.0</v>
      </c>
      <c r="E258" s="1">
        <v>1.0</v>
      </c>
      <c r="F258" s="1">
        <v>1.0</v>
      </c>
      <c r="G258" s="2"/>
    </row>
    <row r="259" ht="12.75" customHeight="1">
      <c r="A259" t="s">
        <v>116</v>
      </c>
      <c r="B259" s="3" t="str">
        <f>HYPERLINK("https://stackoverflow.com/questions/999188/")</f>
        <v>https://stackoverflow.com/questions/999188/</v>
      </c>
      <c r="C259" s="1">
        <v>2.0</v>
      </c>
      <c r="D259" s="4">
        <v>3.0</v>
      </c>
      <c r="E259" s="1">
        <v>2.0</v>
      </c>
      <c r="F259" s="1">
        <v>3.0</v>
      </c>
      <c r="G259" s="2"/>
    </row>
    <row r="260" ht="12.75" customHeight="1">
      <c r="A260" t="s">
        <v>116</v>
      </c>
      <c r="B260" s="3" t="str">
        <f>HYPERLINK("https://stackoverflow.com/questions/999191/")</f>
        <v>https://stackoverflow.com/questions/999191/</v>
      </c>
      <c r="C260" s="1">
        <v>5.0</v>
      </c>
      <c r="D260" s="4">
        <v>4.0</v>
      </c>
      <c r="E260" s="1">
        <v>5.0</v>
      </c>
      <c r="F260" s="1">
        <v>4.0</v>
      </c>
      <c r="G260" s="2"/>
    </row>
    <row r="261" ht="12.75" customHeight="1">
      <c r="A261" t="s">
        <v>116</v>
      </c>
      <c r="B261" s="3" t="str">
        <f>HYPERLINK("https://stackoverflow.com/questions/999199/")</f>
        <v>https://stackoverflow.com/questions/999199/</v>
      </c>
      <c r="C261" s="1">
        <v>3.0</v>
      </c>
      <c r="D261" s="4">
        <v>3.0</v>
      </c>
      <c r="E261" s="1">
        <v>3.0</v>
      </c>
      <c r="F261" s="1">
        <v>3.0</v>
      </c>
      <c r="G261" s="2"/>
    </row>
    <row r="262" ht="12.75" customHeight="1">
      <c r="A262" t="s">
        <v>116</v>
      </c>
      <c r="B262" s="3" t="str">
        <f>HYPERLINK("https://stackoverflow.com/questions/33060590/")</f>
        <v>https://stackoverflow.com/questions/33060590/</v>
      </c>
      <c r="C262" s="1">
        <v>4.0</v>
      </c>
      <c r="D262" s="4">
        <v>4.0</v>
      </c>
      <c r="E262" s="1">
        <v>4.0</v>
      </c>
      <c r="F262" s="1">
        <v>4.0</v>
      </c>
      <c r="G262" s="2"/>
    </row>
    <row r="263" ht="12.75" customHeight="1">
      <c r="A263" t="s">
        <v>117</v>
      </c>
      <c r="B263" s="3" t="str">
        <f>HYPERLINK("https://stackoverflow.com/questions/5653145/")</f>
        <v>https://stackoverflow.com/questions/5653145/</v>
      </c>
      <c r="C263" s="1">
        <v>4.0</v>
      </c>
      <c r="D263" s="4">
        <v>2.0</v>
      </c>
      <c r="E263" s="1">
        <v>4.0</v>
      </c>
      <c r="F263" s="1">
        <v>4.0</v>
      </c>
      <c r="G263" s="2" t="s">
        <v>118</v>
      </c>
    </row>
    <row r="264" ht="12.75" customHeight="1">
      <c r="A264" t="s">
        <v>117</v>
      </c>
      <c r="B264" s="3" t="str">
        <f>HYPERLINK("https://stackoverflow.com/questions/10621553/")</f>
        <v>https://stackoverflow.com/questions/10621553/</v>
      </c>
      <c r="C264" s="1">
        <v>3.0</v>
      </c>
      <c r="D264" s="4">
        <v>3.0</v>
      </c>
      <c r="E264" s="1">
        <v>3.0</v>
      </c>
      <c r="F264" s="1">
        <v>3.0</v>
      </c>
      <c r="G264" s="2"/>
    </row>
    <row r="265" ht="12.75" customHeight="1">
      <c r="A265" t="s">
        <v>117</v>
      </c>
      <c r="B265" s="3" t="str">
        <f>HYPERLINK("https://stackoverflow.com/questions/12614304/")</f>
        <v>https://stackoverflow.com/questions/12614304/</v>
      </c>
      <c r="C265" s="1">
        <v>3.0</v>
      </c>
      <c r="D265" s="4">
        <v>3.0</v>
      </c>
      <c r="E265" s="1">
        <v>3.0</v>
      </c>
      <c r="F265" s="1">
        <v>3.0</v>
      </c>
      <c r="G265" s="2"/>
    </row>
    <row r="266" ht="12.75" customHeight="1">
      <c r="A266" t="s">
        <v>117</v>
      </c>
      <c r="B266" s="3" t="str">
        <f>HYPERLINK("https://stackoverflow.com/questions/17491143/")</f>
        <v>https://stackoverflow.com/questions/17491143/</v>
      </c>
      <c r="C266" s="1">
        <v>5.0</v>
      </c>
      <c r="D266" s="4">
        <v>3.0</v>
      </c>
      <c r="E266" s="1">
        <v>5.0</v>
      </c>
      <c r="F266" s="1">
        <v>5.0</v>
      </c>
      <c r="G266" s="2" t="s">
        <v>13</v>
      </c>
    </row>
    <row r="267" ht="12.75" customHeight="1">
      <c r="A267" t="s">
        <v>117</v>
      </c>
      <c r="B267" s="3" t="str">
        <f>HYPERLINK("https://stackoverflow.com/questions/18217193/")</f>
        <v>https://stackoverflow.com/questions/18217193/</v>
      </c>
      <c r="C267" s="1">
        <v>5.0</v>
      </c>
      <c r="D267" s="4">
        <v>4.0</v>
      </c>
      <c r="E267" s="1">
        <v>5.0</v>
      </c>
      <c r="F267" s="1">
        <v>4.0</v>
      </c>
      <c r="G267" s="2"/>
    </row>
    <row r="268" ht="12.75" customHeight="1">
      <c r="A268" t="s">
        <v>117</v>
      </c>
      <c r="B268" s="3" t="str">
        <f>HYPERLINK("https://stackoverflow.com/questions/18382779/")</f>
        <v>https://stackoverflow.com/questions/18382779/</v>
      </c>
      <c r="C268" s="1">
        <v>5.0</v>
      </c>
      <c r="D268" s="4">
        <v>4.0</v>
      </c>
      <c r="E268" s="1">
        <v>5.0</v>
      </c>
      <c r="F268" s="1">
        <v>4.0</v>
      </c>
      <c r="G268" s="2"/>
    </row>
    <row r="269" ht="12.75" customHeight="1">
      <c r="A269" t="s">
        <v>117</v>
      </c>
      <c r="B269" s="3" t="str">
        <f>HYPERLINK("https://stackoverflow.com/questions/19104498/")</f>
        <v>https://stackoverflow.com/questions/19104498/</v>
      </c>
      <c r="C269" s="1">
        <v>3.0</v>
      </c>
      <c r="D269" s="4">
        <v>4.0</v>
      </c>
      <c r="E269" s="1">
        <v>3.0</v>
      </c>
      <c r="F269" s="1">
        <v>4.0</v>
      </c>
      <c r="G269" s="2"/>
    </row>
    <row r="270" ht="12.75" customHeight="1">
      <c r="A270" t="s">
        <v>117</v>
      </c>
      <c r="B270" s="3" t="str">
        <f>HYPERLINK("https://stackoverflow.com/questions/20578792/")</f>
        <v>https://stackoverflow.com/questions/20578792/</v>
      </c>
      <c r="C270" s="1">
        <v>4.0</v>
      </c>
      <c r="D270" s="4">
        <v>3.0</v>
      </c>
      <c r="E270" s="1">
        <v>4.0</v>
      </c>
      <c r="F270" s="1">
        <v>3.0</v>
      </c>
      <c r="G270" s="2"/>
    </row>
    <row r="271" ht="12.75" customHeight="1">
      <c r="A271" t="s">
        <v>117</v>
      </c>
      <c r="B271" s="3" t="str">
        <f>HYPERLINK("https://stackoverflow.com/questions/22939886/")</f>
        <v>https://stackoverflow.com/questions/22939886/</v>
      </c>
      <c r="C271" s="1">
        <v>3.0</v>
      </c>
      <c r="D271" s="4">
        <v>4.0</v>
      </c>
      <c r="E271" s="1">
        <v>3.0</v>
      </c>
      <c r="F271" s="1">
        <v>4.0</v>
      </c>
      <c r="G271" s="2"/>
    </row>
    <row r="272" ht="12.75" customHeight="1">
      <c r="A272" t="s">
        <v>117</v>
      </c>
      <c r="B272" s="3" t="str">
        <f>HYPERLINK("https://stackoverflow.com/questions/27479533/")</f>
        <v>https://stackoverflow.com/questions/27479533/</v>
      </c>
      <c r="C272" s="1">
        <v>5.0</v>
      </c>
      <c r="D272" s="4">
        <v>4.0</v>
      </c>
      <c r="E272" s="1">
        <v>5.0</v>
      </c>
      <c r="F272" s="1">
        <v>4.0</v>
      </c>
      <c r="G272" s="2"/>
    </row>
    <row r="273" ht="12.75" customHeight="1">
      <c r="A273" t="s">
        <v>117</v>
      </c>
      <c r="B273" s="3" t="str">
        <f>HYPERLINK("https://stackoverflow.com/questions/27940189/")</f>
        <v>https://stackoverflow.com/questions/27940189/</v>
      </c>
      <c r="C273" s="1">
        <v>4.0</v>
      </c>
      <c r="D273" s="4">
        <v>2.0</v>
      </c>
      <c r="E273" s="1">
        <v>4.0</v>
      </c>
      <c r="F273" s="1">
        <v>4.0</v>
      </c>
      <c r="G273" s="2" t="s">
        <v>13</v>
      </c>
    </row>
    <row r="274" ht="12.75" customHeight="1">
      <c r="A274" t="s">
        <v>117</v>
      </c>
      <c r="B274" s="3" t="str">
        <f>HYPERLINK("https://stackoverflow.com/questions/31335734/")</f>
        <v>https://stackoverflow.com/questions/31335734/</v>
      </c>
      <c r="C274" s="1">
        <v>5.0</v>
      </c>
      <c r="D274" s="4">
        <v>3.0</v>
      </c>
      <c r="E274" s="1">
        <v>3.0</v>
      </c>
      <c r="F274" s="1">
        <v>3.0</v>
      </c>
      <c r="G274" s="2" t="s">
        <v>119</v>
      </c>
    </row>
    <row r="275" ht="12.75" customHeight="1">
      <c r="A275" t="s">
        <v>117</v>
      </c>
      <c r="B275" s="3" t="str">
        <f>HYPERLINK("https://stackoverflow.com/questions/40124419/")</f>
        <v>https://stackoverflow.com/questions/40124419/</v>
      </c>
      <c r="C275" s="1">
        <v>5.0</v>
      </c>
      <c r="D275" s="4">
        <v>4.0</v>
      </c>
      <c r="E275" s="1">
        <v>5.0</v>
      </c>
      <c r="F275" s="1">
        <v>4.0</v>
      </c>
      <c r="G275" s="2"/>
    </row>
    <row r="276" ht="12.75" customHeight="1">
      <c r="A276" t="s">
        <v>117</v>
      </c>
      <c r="B276" s="3" t="str">
        <f>HYPERLINK("https://stackoverflow.com/questions/43997852/")</f>
        <v>https://stackoverflow.com/questions/43997852/</v>
      </c>
      <c r="C276" s="1">
        <v>4.0</v>
      </c>
      <c r="D276" s="4">
        <v>4.0</v>
      </c>
      <c r="E276" s="1">
        <v>4.0</v>
      </c>
      <c r="F276" s="1">
        <v>4.0</v>
      </c>
      <c r="G276" s="2"/>
    </row>
    <row r="277" ht="12.75" customHeight="1">
      <c r="A277" t="s">
        <v>117</v>
      </c>
      <c r="B277" s="3" t="str">
        <f>HYPERLINK("https://stackoverflow.com/questions/46196239/")</f>
        <v>https://stackoverflow.com/questions/46196239/</v>
      </c>
      <c r="C277" s="1">
        <v>4.0</v>
      </c>
      <c r="D277" s="4">
        <v>3.0</v>
      </c>
      <c r="E277" s="1">
        <v>4.0</v>
      </c>
      <c r="F277" s="1">
        <v>3.0</v>
      </c>
      <c r="G277" s="2"/>
    </row>
    <row r="278" ht="12.75" customHeight="1">
      <c r="A278" t="s">
        <v>120</v>
      </c>
      <c r="B278" s="3" t="str">
        <f>HYPERLINK("https://stackoverflow.com/questions/2597111/")</f>
        <v>https://stackoverflow.com/questions/2597111/</v>
      </c>
      <c r="C278" s="1">
        <v>3.0</v>
      </c>
      <c r="D278" s="4">
        <v>2.0</v>
      </c>
      <c r="E278" s="1">
        <v>3.0</v>
      </c>
      <c r="F278" s="1">
        <v>2.0</v>
      </c>
      <c r="G278" s="2"/>
    </row>
    <row r="279" ht="12.75" customHeight="1">
      <c r="A279" t="s">
        <v>120</v>
      </c>
      <c r="B279" s="3" t="str">
        <f>HYPERLINK("https://stackoverflow.com/questions/25979660/")</f>
        <v>https://stackoverflow.com/questions/25979660/</v>
      </c>
      <c r="C279" s="1">
        <v>4.0</v>
      </c>
      <c r="D279" s="4">
        <v>2.0</v>
      </c>
      <c r="E279" s="1">
        <v>4.0</v>
      </c>
      <c r="F279" s="1">
        <v>3.0</v>
      </c>
      <c r="G279" s="2" t="s">
        <v>121</v>
      </c>
    </row>
    <row r="280" ht="12.75" customHeight="1">
      <c r="A280" t="s">
        <v>122</v>
      </c>
      <c r="B280" s="3" t="str">
        <f>HYPERLINK("https://stackoverflow.com/questions/4216767/")</f>
        <v>https://stackoverflow.com/questions/4216767/</v>
      </c>
      <c r="C280" s="1">
        <v>5.0</v>
      </c>
      <c r="D280" s="4">
        <v>4.0</v>
      </c>
      <c r="E280" s="1">
        <v>5.0</v>
      </c>
      <c r="F280" s="1">
        <v>4.0</v>
      </c>
      <c r="G280" s="2"/>
    </row>
    <row r="281" ht="12.75" customHeight="1">
      <c r="A281" t="s">
        <v>122</v>
      </c>
      <c r="B281" s="3" t="str">
        <f>HYPERLINK("https://stackoverflow.com/questions/4221838/")</f>
        <v>https://stackoverflow.com/questions/4221838/</v>
      </c>
      <c r="C281" s="1">
        <v>5.0</v>
      </c>
      <c r="D281" s="4">
        <v>4.0</v>
      </c>
      <c r="E281" s="1">
        <v>5.0</v>
      </c>
      <c r="F281" s="1">
        <v>4.0</v>
      </c>
      <c r="G281" s="2"/>
    </row>
    <row r="282" ht="12.75" customHeight="1">
      <c r="A282" t="s">
        <v>122</v>
      </c>
      <c r="B282" s="3" t="str">
        <f>HYPERLINK("https://stackoverflow.com/questions/14332620/")</f>
        <v>https://stackoverflow.com/questions/14332620/</v>
      </c>
      <c r="C282" s="1">
        <v>5.0</v>
      </c>
      <c r="D282" s="4">
        <v>4.0</v>
      </c>
      <c r="E282" s="1">
        <v>5.0</v>
      </c>
      <c r="F282" s="1">
        <v>4.0</v>
      </c>
      <c r="G282" s="2"/>
    </row>
    <row r="283" ht="12.75" customHeight="1">
      <c r="A283" t="s">
        <v>122</v>
      </c>
      <c r="B283" s="3" t="str">
        <f>HYPERLINK("https://stackoverflow.com/questions/20375794/")</f>
        <v>https://stackoverflow.com/questions/20375794/</v>
      </c>
      <c r="C283" s="1">
        <v>5.0</v>
      </c>
      <c r="D283" s="4">
        <v>4.0</v>
      </c>
      <c r="E283" s="1">
        <v>5.0</v>
      </c>
      <c r="F283" s="1">
        <v>4.0</v>
      </c>
      <c r="G283" s="2"/>
    </row>
    <row r="284" ht="12.75" customHeight="1">
      <c r="A284" t="s">
        <v>122</v>
      </c>
      <c r="B284" s="3" t="str">
        <f>HYPERLINK("https://stackoverflow.com/questions/21748668/")</f>
        <v>https://stackoverflow.com/questions/21748668/</v>
      </c>
      <c r="C284" s="1">
        <v>5.0</v>
      </c>
      <c r="D284" s="4">
        <v>3.0</v>
      </c>
      <c r="E284" s="1">
        <v>3.0</v>
      </c>
      <c r="F284" s="1">
        <v>3.0</v>
      </c>
      <c r="G284" s="2" t="s">
        <v>13</v>
      </c>
    </row>
    <row r="285" ht="12.75" customHeight="1">
      <c r="A285" t="s">
        <v>122</v>
      </c>
      <c r="B285" s="3" t="str">
        <f>HYPERLINK("https://stackoverflow.com/questions/22180505/")</f>
        <v>https://stackoverflow.com/questions/22180505/</v>
      </c>
      <c r="C285" s="1">
        <v>4.0</v>
      </c>
      <c r="D285" s="4">
        <v>4.0</v>
      </c>
      <c r="E285" s="1">
        <v>4.0</v>
      </c>
      <c r="F285" s="1">
        <v>4.0</v>
      </c>
      <c r="G285" s="2"/>
    </row>
    <row r="286" ht="12.75" customHeight="1">
      <c r="A286" t="s">
        <v>122</v>
      </c>
      <c r="B286" s="3" t="str">
        <f>HYPERLINK("https://stackoverflow.com/questions/27299164/")</f>
        <v>https://stackoverflow.com/questions/27299164/</v>
      </c>
      <c r="C286" s="1">
        <v>3.0</v>
      </c>
      <c r="D286" s="4">
        <v>4.0</v>
      </c>
      <c r="E286" s="1">
        <v>3.0</v>
      </c>
      <c r="F286" s="1">
        <v>4.0</v>
      </c>
      <c r="G286" s="2"/>
    </row>
    <row r="287" ht="12.75" customHeight="1">
      <c r="A287" t="s">
        <v>122</v>
      </c>
      <c r="B287" s="3" t="str">
        <f>HYPERLINK("https://stackoverflow.com/questions/37069772/")</f>
        <v>https://stackoverflow.com/questions/37069772/</v>
      </c>
      <c r="C287" s="1">
        <v>5.0</v>
      </c>
      <c r="D287" s="4">
        <v>4.0</v>
      </c>
      <c r="E287" s="1">
        <v>5.0</v>
      </c>
      <c r="F287" s="1">
        <v>4.0</v>
      </c>
      <c r="G287" s="2"/>
    </row>
    <row r="288" ht="12.75" customHeight="1">
      <c r="A288" t="s">
        <v>122</v>
      </c>
      <c r="B288" s="3" t="str">
        <f>HYPERLINK("https://stackoverflow.com/questions/45299854/")</f>
        <v>https://stackoverflow.com/questions/45299854/</v>
      </c>
      <c r="C288" s="1">
        <v>5.0</v>
      </c>
      <c r="D288" s="4">
        <v>4.0</v>
      </c>
      <c r="E288" s="1">
        <v>5.0</v>
      </c>
      <c r="F288" s="1">
        <v>4.0</v>
      </c>
      <c r="G288" s="2"/>
    </row>
    <row r="289" ht="12.75" customHeight="1">
      <c r="A289" t="s">
        <v>123</v>
      </c>
      <c r="B289" s="3" t="str">
        <f>HYPERLINK("https://stackoverflow.com/questions/4496381/")</f>
        <v>https://stackoverflow.com/questions/4496381/</v>
      </c>
      <c r="C289" s="1">
        <v>5.0</v>
      </c>
      <c r="D289" s="4">
        <v>4.0</v>
      </c>
      <c r="E289" s="1">
        <v>5.0</v>
      </c>
      <c r="F289" s="1">
        <v>4.0</v>
      </c>
      <c r="G289" s="2"/>
    </row>
    <row r="290" ht="12.75" customHeight="1">
      <c r="A290" t="s">
        <v>123</v>
      </c>
      <c r="B290" s="3" t="str">
        <f>HYPERLINK("https://stackoverflow.com/questions/4496398/")</f>
        <v>https://stackoverflow.com/questions/4496398/</v>
      </c>
      <c r="C290" s="1">
        <v>5.0</v>
      </c>
      <c r="D290" s="4">
        <v>4.0</v>
      </c>
      <c r="E290" s="1">
        <v>5.0</v>
      </c>
      <c r="F290" s="1">
        <v>4.0</v>
      </c>
      <c r="G290" s="2"/>
    </row>
    <row r="291" ht="12.75" customHeight="1">
      <c r="A291" t="s">
        <v>123</v>
      </c>
      <c r="B291" s="3" t="str">
        <f>HYPERLINK("https://stackoverflow.com/questions/4496452/")</f>
        <v>https://stackoverflow.com/questions/4496452/</v>
      </c>
      <c r="C291" s="1">
        <v>3.0</v>
      </c>
      <c r="D291" s="4">
        <v>3.0</v>
      </c>
      <c r="E291" s="1">
        <v>3.0</v>
      </c>
      <c r="F291" s="1">
        <v>3.0</v>
      </c>
      <c r="G291" s="2"/>
    </row>
    <row r="292" ht="12.75" customHeight="1">
      <c r="A292" t="s">
        <v>123</v>
      </c>
      <c r="B292" s="3" t="str">
        <f>HYPERLINK("https://stackoverflow.com/questions/11427902/")</f>
        <v>https://stackoverflow.com/questions/11427902/</v>
      </c>
      <c r="C292" s="1">
        <v>3.0</v>
      </c>
      <c r="D292" s="4">
        <v>3.0</v>
      </c>
      <c r="E292" s="1">
        <v>3.0</v>
      </c>
      <c r="F292" s="1">
        <v>3.0</v>
      </c>
      <c r="G292" s="2"/>
    </row>
    <row r="293" ht="12.75" customHeight="1">
      <c r="A293" t="s">
        <v>123</v>
      </c>
      <c r="B293" s="3" t="str">
        <f>HYPERLINK("https://stackoverflow.com/questions/16679696/")</f>
        <v>https://stackoverflow.com/questions/16679696/</v>
      </c>
      <c r="C293" s="1">
        <v>5.0</v>
      </c>
      <c r="D293" s="4">
        <v>4.0</v>
      </c>
      <c r="E293" s="1">
        <v>5.0</v>
      </c>
      <c r="F293" s="1">
        <v>4.0</v>
      </c>
      <c r="G293" s="2"/>
    </row>
    <row r="294" ht="12.75" customHeight="1">
      <c r="A294" t="s">
        <v>124</v>
      </c>
      <c r="B294" s="3" t="str">
        <f>HYPERLINK("https://stackoverflow.com/questions/5301325/")</f>
        <v>https://stackoverflow.com/questions/5301325/</v>
      </c>
      <c r="C294" s="1">
        <v>5.0</v>
      </c>
      <c r="D294" s="4">
        <v>4.0</v>
      </c>
      <c r="E294" s="1">
        <v>5.0</v>
      </c>
      <c r="F294" s="1">
        <v>4.0</v>
      </c>
      <c r="G294" s="2"/>
    </row>
    <row r="295" ht="12.75" customHeight="1">
      <c r="A295" t="s">
        <v>124</v>
      </c>
      <c r="B295" s="3" t="str">
        <f>HYPERLINK("https://stackoverflow.com/questions/17289806/")</f>
        <v>https://stackoverflow.com/questions/17289806/</v>
      </c>
      <c r="C295" s="1">
        <v>4.0</v>
      </c>
      <c r="D295" s="4">
        <v>3.0</v>
      </c>
      <c r="E295" s="1">
        <v>4.0</v>
      </c>
      <c r="F295" s="1">
        <v>3.0</v>
      </c>
      <c r="G295" s="2"/>
    </row>
    <row r="296" ht="12.75" customHeight="1">
      <c r="A296" t="s">
        <v>124</v>
      </c>
      <c r="B296" s="3" t="str">
        <f>HYPERLINK("https://stackoverflow.com/questions/33775406/")</f>
        <v>https://stackoverflow.com/questions/33775406/</v>
      </c>
      <c r="C296" s="1">
        <v>3.0</v>
      </c>
      <c r="D296" s="4">
        <v>4.0</v>
      </c>
      <c r="E296" s="1">
        <v>3.0</v>
      </c>
      <c r="F296" s="1">
        <v>4.0</v>
      </c>
      <c r="G296" s="2"/>
    </row>
    <row r="297" ht="12.75" customHeight="1">
      <c r="A297" t="s">
        <v>124</v>
      </c>
      <c r="B297" s="3" t="str">
        <f>HYPERLINK("https://stackoverflow.com/questions/40369768/")</f>
        <v>https://stackoverflow.com/questions/40369768/</v>
      </c>
      <c r="C297" s="1">
        <v>4.0</v>
      </c>
      <c r="D297" s="4">
        <v>3.0</v>
      </c>
      <c r="E297" s="1">
        <v>4.0</v>
      </c>
      <c r="F297" s="1">
        <v>3.0</v>
      </c>
      <c r="G297" s="2"/>
    </row>
    <row r="298" ht="12.75" customHeight="1">
      <c r="A298" t="s">
        <v>125</v>
      </c>
      <c r="B298" s="3" t="str">
        <f>HYPERLINK("https://stackoverflow.com/questions/5683747/")</f>
        <v>https://stackoverflow.com/questions/5683747/</v>
      </c>
      <c r="C298" s="1">
        <v>4.0</v>
      </c>
      <c r="D298" s="4">
        <v>2.0</v>
      </c>
      <c r="E298" s="1">
        <v>4.0</v>
      </c>
      <c r="F298" s="1">
        <v>4.0</v>
      </c>
      <c r="G298" s="2" t="s">
        <v>126</v>
      </c>
    </row>
    <row r="299" ht="12.75" customHeight="1">
      <c r="A299" t="s">
        <v>125</v>
      </c>
      <c r="B299" s="3" t="str">
        <f>HYPERLINK("https://stackoverflow.com/questions/5683761/")</f>
        <v>https://stackoverflow.com/questions/5683761/</v>
      </c>
      <c r="C299" s="1">
        <v>3.0</v>
      </c>
      <c r="D299" s="4">
        <v>2.0</v>
      </c>
      <c r="E299" s="1">
        <v>3.0</v>
      </c>
      <c r="F299" s="1">
        <v>2.0</v>
      </c>
      <c r="G299" s="2"/>
    </row>
    <row r="300" ht="12.75" customHeight="1">
      <c r="A300" t="s">
        <v>125</v>
      </c>
      <c r="B300" s="3" t="str">
        <f>HYPERLINK("https://stackoverflow.com/questions/14515664/")</f>
        <v>https://stackoverflow.com/questions/14515664/</v>
      </c>
      <c r="C300" s="1">
        <v>3.0</v>
      </c>
      <c r="D300" s="4">
        <v>2.0</v>
      </c>
      <c r="E300" s="1">
        <v>3.0</v>
      </c>
      <c r="F300" s="1">
        <v>2.0</v>
      </c>
      <c r="G300" s="2"/>
    </row>
    <row r="301" ht="12.75" customHeight="1">
      <c r="A301" t="s">
        <v>125</v>
      </c>
      <c r="B301" s="3" t="str">
        <f>HYPERLINK("https://stackoverflow.com/questions/20852935/")</f>
        <v>https://stackoverflow.com/questions/20852935/</v>
      </c>
      <c r="C301" s="1">
        <v>5.0</v>
      </c>
      <c r="D301" s="4">
        <v>2.0</v>
      </c>
      <c r="E301" s="1">
        <v>4.0</v>
      </c>
      <c r="F301" s="1">
        <v>4.0</v>
      </c>
      <c r="G301" s="2" t="s">
        <v>127</v>
      </c>
    </row>
    <row r="302" ht="12.75" customHeight="1">
      <c r="A302" t="s">
        <v>125</v>
      </c>
      <c r="B302" s="3" t="str">
        <f>HYPERLINK("https://stackoverflow.com/questions/26930846/")</f>
        <v>https://stackoverflow.com/questions/26930846/</v>
      </c>
      <c r="C302" s="1">
        <v>5.0</v>
      </c>
      <c r="D302" s="4">
        <v>2.0</v>
      </c>
      <c r="E302" s="1">
        <v>3.0</v>
      </c>
      <c r="F302" s="1">
        <v>2.0</v>
      </c>
      <c r="G302" s="2" t="s">
        <v>81</v>
      </c>
    </row>
    <row r="303" ht="12.75" customHeight="1">
      <c r="A303" t="s">
        <v>125</v>
      </c>
      <c r="B303" s="3" t="str">
        <f>HYPERLINK("https://stackoverflow.com/questions/29266599/")</f>
        <v>https://stackoverflow.com/questions/29266599/</v>
      </c>
      <c r="C303" s="1">
        <v>3.0</v>
      </c>
      <c r="D303" s="4">
        <v>2.0</v>
      </c>
      <c r="E303" s="1">
        <v>3.0</v>
      </c>
      <c r="F303" s="1">
        <v>2.0</v>
      </c>
      <c r="G303" s="2"/>
    </row>
    <row r="304" ht="12.75" customHeight="1">
      <c r="A304" t="s">
        <v>125</v>
      </c>
      <c r="B304" s="3" t="str">
        <f>HYPERLINK("https://stackoverflow.com/questions/31057149/")</f>
        <v>https://stackoverflow.com/questions/31057149/</v>
      </c>
      <c r="C304" s="1">
        <v>3.0</v>
      </c>
      <c r="D304" s="4">
        <v>2.0</v>
      </c>
      <c r="E304" s="1">
        <v>3.0</v>
      </c>
      <c r="F304" s="1">
        <v>2.0</v>
      </c>
      <c r="G304" s="2"/>
    </row>
    <row r="305" ht="12.75" customHeight="1">
      <c r="A305" t="s">
        <v>125</v>
      </c>
      <c r="B305" s="3" t="str">
        <f>HYPERLINK("https://stackoverflow.com/questions/32716552/")</f>
        <v>https://stackoverflow.com/questions/32716552/</v>
      </c>
      <c r="C305" s="1">
        <v>4.0</v>
      </c>
      <c r="D305" s="4">
        <v>2.0</v>
      </c>
      <c r="E305" s="1">
        <v>4.0</v>
      </c>
      <c r="F305" s="1">
        <v>4.0</v>
      </c>
      <c r="G305" s="2" t="s">
        <v>128</v>
      </c>
    </row>
    <row r="306" ht="12.75" customHeight="1">
      <c r="A306" t="s">
        <v>125</v>
      </c>
      <c r="B306" s="3" t="str">
        <f>HYPERLINK("https://stackoverflow.com/questions/32986868/")</f>
        <v>https://stackoverflow.com/questions/32986868/</v>
      </c>
      <c r="C306" s="1">
        <v>2.0</v>
      </c>
      <c r="D306" s="4">
        <v>2.0</v>
      </c>
      <c r="E306" s="1">
        <v>2.0</v>
      </c>
      <c r="F306" s="1">
        <v>2.0</v>
      </c>
      <c r="G306" s="2"/>
    </row>
    <row r="307" ht="12.75" customHeight="1">
      <c r="A307" t="s">
        <v>125</v>
      </c>
      <c r="B307" s="3" t="str">
        <f>HYPERLINK("https://stackoverflow.com/questions/39707036/")</f>
        <v>https://stackoverflow.com/questions/39707036/</v>
      </c>
      <c r="C307" s="1">
        <v>3.0</v>
      </c>
      <c r="D307" s="4">
        <v>2.0</v>
      </c>
      <c r="E307" s="1">
        <v>3.0</v>
      </c>
      <c r="F307" s="1">
        <v>2.0</v>
      </c>
      <c r="G307" s="2"/>
    </row>
    <row r="308" ht="12.75" customHeight="1">
      <c r="A308" t="s">
        <v>125</v>
      </c>
      <c r="B308" s="3" t="str">
        <f>HYPERLINK("https://stackoverflow.com/questions/39812889/")</f>
        <v>https://stackoverflow.com/questions/39812889/</v>
      </c>
      <c r="C308" s="1">
        <v>3.0</v>
      </c>
      <c r="D308" s="4">
        <v>2.0</v>
      </c>
      <c r="E308" s="1">
        <v>3.0</v>
      </c>
      <c r="F308" s="1">
        <v>2.0</v>
      </c>
      <c r="G308" s="2"/>
    </row>
    <row r="309" ht="12.75" customHeight="1">
      <c r="A309" t="s">
        <v>125</v>
      </c>
      <c r="B309" s="3" t="str">
        <f>HYPERLINK("https://stackoverflow.com/questions/43457343/")</f>
        <v>https://stackoverflow.com/questions/43457343/</v>
      </c>
      <c r="C309" s="1">
        <v>3.0</v>
      </c>
      <c r="D309" s="4">
        <v>2.0</v>
      </c>
      <c r="E309" s="1">
        <v>3.0</v>
      </c>
      <c r="F309" s="1">
        <v>2.0</v>
      </c>
      <c r="G309" s="2"/>
    </row>
    <row r="310" ht="12.75" customHeight="1">
      <c r="A310" t="s">
        <v>125</v>
      </c>
      <c r="B310" s="3" t="str">
        <f>HYPERLINK("https://stackoverflow.com/questions/47136134/")</f>
        <v>https://stackoverflow.com/questions/47136134/</v>
      </c>
      <c r="C310" s="1">
        <v>5.0</v>
      </c>
      <c r="D310" s="4">
        <v>2.0</v>
      </c>
      <c r="E310" s="1">
        <v>5.0</v>
      </c>
      <c r="F310" s="1">
        <v>5.0</v>
      </c>
      <c r="G310" s="2" t="s">
        <v>13</v>
      </c>
    </row>
    <row r="311" ht="12.75" customHeight="1">
      <c r="A311" t="s">
        <v>125</v>
      </c>
      <c r="B311" s="3" t="str">
        <f>HYPERLINK("https://stackoverflow.com/questions/48601824/")</f>
        <v>https://stackoverflow.com/questions/48601824/</v>
      </c>
      <c r="C311" s="1">
        <v>3.0</v>
      </c>
      <c r="D311" s="4">
        <v>2.0</v>
      </c>
      <c r="E311" s="1">
        <v>3.0</v>
      </c>
      <c r="F311" s="1">
        <v>2.0</v>
      </c>
      <c r="G311" s="2"/>
    </row>
    <row r="312" ht="12.75" customHeight="1">
      <c r="A312" t="s">
        <v>129</v>
      </c>
      <c r="B312" s="3" t="str">
        <f>HYPERLINK("https://stackoverflow.com/questions/6058745/")</f>
        <v>https://stackoverflow.com/questions/6058745/</v>
      </c>
      <c r="C312" s="1">
        <v>2.0</v>
      </c>
      <c r="D312" s="4">
        <v>1.0</v>
      </c>
      <c r="E312" s="1">
        <v>2.0</v>
      </c>
      <c r="F312" s="1">
        <v>1.0</v>
      </c>
      <c r="G312" s="2"/>
    </row>
    <row r="313" ht="12.75" customHeight="1">
      <c r="A313" t="s">
        <v>130</v>
      </c>
      <c r="B313" s="3" t="str">
        <f>HYPERLINK("https://stackoverflow.com/questions/6252739/")</f>
        <v>https://stackoverflow.com/questions/6252739/</v>
      </c>
      <c r="C313" s="1">
        <v>5.0</v>
      </c>
      <c r="D313" s="4">
        <v>2.0</v>
      </c>
      <c r="E313" s="1">
        <v>5.0</v>
      </c>
      <c r="F313" s="1">
        <v>5.0</v>
      </c>
      <c r="G313" s="2" t="s">
        <v>13</v>
      </c>
    </row>
    <row r="314" ht="12.75" customHeight="1">
      <c r="A314" t="s">
        <v>130</v>
      </c>
      <c r="B314" s="3" t="str">
        <f>HYPERLINK("https://stackoverflow.com/questions/6252782/")</f>
        <v>https://stackoverflow.com/questions/6252782/</v>
      </c>
      <c r="C314" s="1">
        <v>5.0</v>
      </c>
      <c r="D314" s="4">
        <v>4.0</v>
      </c>
      <c r="E314" s="1">
        <v>5.0</v>
      </c>
      <c r="F314" s="1">
        <v>4.0</v>
      </c>
      <c r="G314" s="2"/>
    </row>
    <row r="315" ht="12.75" customHeight="1">
      <c r="A315" t="s">
        <v>130</v>
      </c>
      <c r="B315" s="3" t="str">
        <f>HYPERLINK("https://stackoverflow.com/questions/6252794/")</f>
        <v>https://stackoverflow.com/questions/6252794/</v>
      </c>
      <c r="C315" s="1">
        <v>5.0</v>
      </c>
      <c r="D315" s="4">
        <v>4.0</v>
      </c>
      <c r="E315" s="1">
        <v>5.0</v>
      </c>
      <c r="F315" s="1">
        <v>4.0</v>
      </c>
      <c r="G315" s="2"/>
    </row>
    <row r="316" ht="12.75" customHeight="1">
      <c r="A316" t="s">
        <v>130</v>
      </c>
      <c r="B316" s="3" t="str">
        <f>HYPERLINK("https://stackoverflow.com/questions/15813514/")</f>
        <v>https://stackoverflow.com/questions/15813514/</v>
      </c>
      <c r="C316" s="1">
        <v>3.0</v>
      </c>
      <c r="D316" s="4">
        <v>4.0</v>
      </c>
      <c r="E316" s="1">
        <v>3.0</v>
      </c>
      <c r="F316" s="1">
        <v>4.0</v>
      </c>
      <c r="G316" s="2"/>
    </row>
    <row r="317" ht="12.75" customHeight="1">
      <c r="A317" t="s">
        <v>130</v>
      </c>
      <c r="B317" s="3" t="str">
        <f>HYPERLINK("https://stackoverflow.com/questions/20617219/")</f>
        <v>https://stackoverflow.com/questions/20617219/</v>
      </c>
      <c r="C317" s="1">
        <v>5.0</v>
      </c>
      <c r="D317" s="4">
        <v>4.0</v>
      </c>
      <c r="E317" s="1">
        <v>5.0</v>
      </c>
      <c r="F317" s="1">
        <v>4.0</v>
      </c>
      <c r="G317" s="2"/>
    </row>
    <row r="318" ht="12.75" customHeight="1">
      <c r="A318" t="s">
        <v>130</v>
      </c>
      <c r="B318" s="3" t="str">
        <f>HYPERLINK("https://stackoverflow.com/questions/25689811/")</f>
        <v>https://stackoverflow.com/questions/25689811/</v>
      </c>
      <c r="C318" s="1">
        <v>2.0</v>
      </c>
      <c r="D318" s="4">
        <v>2.0</v>
      </c>
      <c r="E318" s="1">
        <v>2.0</v>
      </c>
      <c r="F318" s="1">
        <v>2.0</v>
      </c>
      <c r="G318" s="2"/>
    </row>
    <row r="319" ht="12.75" customHeight="1">
      <c r="A319" t="s">
        <v>130</v>
      </c>
      <c r="B319" s="3" t="str">
        <f>HYPERLINK("https://stackoverflow.com/questions/32237691/")</f>
        <v>https://stackoverflow.com/questions/32237691/</v>
      </c>
      <c r="C319" s="1">
        <v>4.0</v>
      </c>
      <c r="D319" s="4">
        <v>4.0</v>
      </c>
      <c r="E319" s="1">
        <v>4.0</v>
      </c>
      <c r="F319" s="1">
        <v>4.0</v>
      </c>
      <c r="G319" s="2"/>
    </row>
    <row r="320" ht="12.75" customHeight="1">
      <c r="A320" t="s">
        <v>130</v>
      </c>
      <c r="B320" s="3" t="str">
        <f>HYPERLINK("https://stackoverflow.com/questions/48038725/")</f>
        <v>https://stackoverflow.com/questions/48038725/</v>
      </c>
      <c r="C320" s="1">
        <v>5.0</v>
      </c>
      <c r="D320" s="4">
        <v>4.0</v>
      </c>
      <c r="E320" s="1">
        <v>5.0</v>
      </c>
      <c r="F320" s="1">
        <v>4.0</v>
      </c>
      <c r="G320" s="2"/>
    </row>
    <row r="321" ht="12.75" customHeight="1">
      <c r="A321" t="s">
        <v>131</v>
      </c>
      <c r="B321" s="3" t="str">
        <f>HYPERLINK("https://stackoverflow.com/questions/6543193/")</f>
        <v>https://stackoverflow.com/questions/6543193/</v>
      </c>
      <c r="C321" s="1">
        <v>3.0</v>
      </c>
      <c r="D321" s="4">
        <v>4.0</v>
      </c>
      <c r="E321" s="1">
        <v>3.0</v>
      </c>
      <c r="F321" s="1">
        <v>4.0</v>
      </c>
      <c r="G321" s="2"/>
    </row>
    <row r="322" ht="12.75" customHeight="1">
      <c r="A322" t="s">
        <v>131</v>
      </c>
      <c r="B322" s="3" t="str">
        <f>HYPERLINK("https://stackoverflow.com/questions/6544519/")</f>
        <v>https://stackoverflow.com/questions/6544519/</v>
      </c>
      <c r="C322" s="1">
        <v>5.0</v>
      </c>
      <c r="D322" s="4">
        <v>4.0</v>
      </c>
      <c r="E322" s="1">
        <v>5.0</v>
      </c>
      <c r="F322" s="1">
        <v>4.0</v>
      </c>
      <c r="G322" s="2"/>
    </row>
    <row r="323" ht="12.75" customHeight="1">
      <c r="A323" t="s">
        <v>131</v>
      </c>
      <c r="B323" s="3" t="str">
        <f>HYPERLINK("https://stackoverflow.com/questions/20484317/")</f>
        <v>https://stackoverflow.com/questions/20484317/</v>
      </c>
      <c r="C323" s="1">
        <v>5.0</v>
      </c>
      <c r="D323" s="4">
        <v>4.0</v>
      </c>
      <c r="E323" s="1">
        <v>5.0</v>
      </c>
      <c r="F323" s="1">
        <v>4.0</v>
      </c>
      <c r="G323" s="2"/>
    </row>
    <row r="324" ht="12.75" customHeight="1">
      <c r="A324" t="s">
        <v>131</v>
      </c>
      <c r="B324" s="3" t="str">
        <f>HYPERLINK("https://stackoverflow.com/questions/20851542/")</f>
        <v>https://stackoverflow.com/questions/20851542/</v>
      </c>
      <c r="C324" s="1">
        <v>5.0</v>
      </c>
      <c r="D324" s="4">
        <v>3.0</v>
      </c>
      <c r="E324" s="1">
        <v>5.0</v>
      </c>
      <c r="F324" s="1">
        <v>5.0</v>
      </c>
      <c r="G324" s="2" t="s">
        <v>132</v>
      </c>
    </row>
    <row r="325" ht="12.75" customHeight="1">
      <c r="A325" t="s">
        <v>131</v>
      </c>
      <c r="B325" s="3" t="str">
        <f>HYPERLINK("https://stackoverflow.com/questions/20851823/")</f>
        <v>https://stackoverflow.com/questions/20851823/</v>
      </c>
      <c r="C325" s="1">
        <v>3.0</v>
      </c>
      <c r="D325" s="4">
        <v>3.0</v>
      </c>
      <c r="E325" s="1">
        <v>3.0</v>
      </c>
      <c r="F325" s="1">
        <v>3.0</v>
      </c>
      <c r="G325" s="2"/>
    </row>
    <row r="326" ht="12.75" customHeight="1">
      <c r="A326" t="s">
        <v>131</v>
      </c>
      <c r="B326" s="3" t="str">
        <f>HYPERLINK("https://stackoverflow.com/questions/22781025/")</f>
        <v>https://stackoverflow.com/questions/22781025/</v>
      </c>
      <c r="C326" s="1">
        <v>3.0</v>
      </c>
      <c r="D326" s="4">
        <v>3.0</v>
      </c>
      <c r="E326" s="1">
        <v>3.0</v>
      </c>
      <c r="F326" s="1">
        <v>3.0</v>
      </c>
      <c r="G326" s="2"/>
    </row>
    <row r="327" ht="12.75" customHeight="1">
      <c r="A327" t="s">
        <v>131</v>
      </c>
      <c r="B327" s="3" t="str">
        <f>HYPERLINK("https://stackoverflow.com/questions/38360134/")</f>
        <v>https://stackoverflow.com/questions/38360134/</v>
      </c>
      <c r="C327" s="1">
        <v>4.0</v>
      </c>
      <c r="D327" s="4">
        <v>3.0</v>
      </c>
      <c r="E327" s="1">
        <v>4.0</v>
      </c>
      <c r="F327" s="1">
        <v>3.0</v>
      </c>
      <c r="G327" s="2"/>
    </row>
    <row r="328" ht="12.75" customHeight="1">
      <c r="A328" t="s">
        <v>133</v>
      </c>
      <c r="B328" s="3" t="str">
        <f>HYPERLINK("https://stackoverflow.com/questions/7492456/")</f>
        <v>https://stackoverflow.com/questions/7492456/</v>
      </c>
      <c r="C328" s="1">
        <v>3.0</v>
      </c>
      <c r="D328" s="4">
        <v>2.0</v>
      </c>
      <c r="E328" s="1">
        <v>3.0</v>
      </c>
      <c r="F328" s="1">
        <v>2.0</v>
      </c>
      <c r="G328" s="2"/>
    </row>
    <row r="329" ht="12.75" customHeight="1">
      <c r="A329" t="s">
        <v>133</v>
      </c>
      <c r="B329" s="3" t="str">
        <f>HYPERLINK("https://stackoverflow.com/questions/7492623/")</f>
        <v>https://stackoverflow.com/questions/7492623/</v>
      </c>
      <c r="C329" s="1">
        <v>3.0</v>
      </c>
      <c r="D329" s="4">
        <v>2.0</v>
      </c>
      <c r="E329" s="1">
        <v>3.0</v>
      </c>
      <c r="F329" s="1">
        <v>2.0</v>
      </c>
      <c r="G329" s="2"/>
    </row>
    <row r="330" ht="12.75" customHeight="1">
      <c r="A330" t="s">
        <v>134</v>
      </c>
      <c r="B330" s="3" t="str">
        <f>HYPERLINK("https://stackoverflow.com/questions/11994894/")</f>
        <v>https://stackoverflow.com/questions/11994894/</v>
      </c>
      <c r="C330" s="1">
        <v>2.0</v>
      </c>
      <c r="D330" s="4">
        <v>1.0</v>
      </c>
      <c r="E330" s="1">
        <v>2.0</v>
      </c>
      <c r="F330" s="1">
        <v>1.0</v>
      </c>
      <c r="G330" s="2"/>
    </row>
    <row r="331" ht="12.75" customHeight="1">
      <c r="A331" t="s">
        <v>134</v>
      </c>
      <c r="B331" s="3" t="str">
        <f>HYPERLINK("https://stackoverflow.com/questions/11994897/")</f>
        <v>https://stackoverflow.com/questions/11994897/</v>
      </c>
      <c r="C331" s="1">
        <v>2.0</v>
      </c>
      <c r="D331" s="4">
        <v>1.0</v>
      </c>
      <c r="E331" s="1">
        <v>2.0</v>
      </c>
      <c r="F331" s="1">
        <v>1.0</v>
      </c>
      <c r="G331" s="2"/>
    </row>
    <row r="332" ht="12.75" customHeight="1">
      <c r="A332" t="s">
        <v>134</v>
      </c>
      <c r="B332" s="3" t="str">
        <f>HYPERLINK("https://stackoverflow.com/questions/11994905/")</f>
        <v>https://stackoverflow.com/questions/11994905/</v>
      </c>
      <c r="C332" s="1">
        <v>3.0</v>
      </c>
      <c r="D332" s="4">
        <v>4.0</v>
      </c>
      <c r="E332" s="1">
        <v>3.0</v>
      </c>
      <c r="F332" s="1">
        <v>4.0</v>
      </c>
      <c r="G332" s="2"/>
    </row>
    <row r="333" ht="12.75" customHeight="1">
      <c r="A333" t="s">
        <v>134</v>
      </c>
      <c r="B333" s="3" t="str">
        <f>HYPERLINK("https://stackoverflow.com/questions/11994910/")</f>
        <v>https://stackoverflow.com/questions/11994910/</v>
      </c>
      <c r="C333" s="1">
        <v>2.0</v>
      </c>
      <c r="D333" s="4">
        <v>4.0</v>
      </c>
      <c r="E333" s="1">
        <v>4.0</v>
      </c>
      <c r="F333" s="1">
        <v>4.0</v>
      </c>
      <c r="G333" s="2" t="s">
        <v>81</v>
      </c>
    </row>
    <row r="334" ht="12.75" customHeight="1">
      <c r="A334" t="s">
        <v>135</v>
      </c>
      <c r="B334" s="3" t="str">
        <f>HYPERLINK("https://stackoverflow.com/questions/16910410/")</f>
        <v>https://stackoverflow.com/questions/16910410/</v>
      </c>
      <c r="C334" s="1">
        <v>5.0</v>
      </c>
      <c r="D334" s="4">
        <v>4.0</v>
      </c>
      <c r="E334" s="1">
        <v>5.0</v>
      </c>
      <c r="F334" s="1">
        <v>4.0</v>
      </c>
      <c r="G334" s="2"/>
    </row>
    <row r="335" ht="12.75" customHeight="1">
      <c r="A335" t="s">
        <v>136</v>
      </c>
      <c r="B335" s="3" t="str">
        <f>HYPERLINK("https://stackoverflow.com/questions/18099409/")</f>
        <v>https://stackoverflow.com/questions/18099409/</v>
      </c>
      <c r="C335" s="1">
        <v>2.0</v>
      </c>
      <c r="D335" s="4">
        <v>1.0</v>
      </c>
      <c r="E335" s="1">
        <v>2.0</v>
      </c>
      <c r="F335" s="1">
        <v>1.0</v>
      </c>
      <c r="G335" s="2"/>
    </row>
    <row r="336" ht="12.75" customHeight="1">
      <c r="A336" t="s">
        <v>136</v>
      </c>
      <c r="B336" s="3" t="str">
        <f>HYPERLINK("https://stackoverflow.com/questions/18099410/")</f>
        <v>https://stackoverflow.com/questions/18099410/</v>
      </c>
      <c r="C336" s="1">
        <v>3.0</v>
      </c>
      <c r="D336" s="4">
        <v>1.0</v>
      </c>
      <c r="E336" s="1">
        <v>3.0</v>
      </c>
      <c r="F336" s="1">
        <v>1.0</v>
      </c>
      <c r="G336" s="2"/>
    </row>
    <row r="337" ht="12.75" customHeight="1">
      <c r="A337" t="s">
        <v>136</v>
      </c>
      <c r="B337" s="3" t="str">
        <f>HYPERLINK("https://stackoverflow.com/questions/18099719/")</f>
        <v>https://stackoverflow.com/questions/18099719/</v>
      </c>
      <c r="C337" s="1">
        <v>5.0</v>
      </c>
      <c r="D337" s="4">
        <v>1.0</v>
      </c>
      <c r="E337" s="1">
        <v>5.0</v>
      </c>
      <c r="F337" s="1">
        <v>5.0</v>
      </c>
      <c r="G337" s="2" t="s">
        <v>137</v>
      </c>
    </row>
    <row r="338" ht="12.75" customHeight="1">
      <c r="A338" t="s">
        <v>138</v>
      </c>
      <c r="B338" s="3" t="str">
        <f>HYPERLINK("https://stackoverflow.com/questions/18823677/")</f>
        <v>https://stackoverflow.com/questions/18823677/</v>
      </c>
      <c r="C338" s="1">
        <v>2.0</v>
      </c>
      <c r="D338" s="4">
        <v>2.0</v>
      </c>
      <c r="E338" s="1">
        <v>2.0</v>
      </c>
      <c r="F338" s="1">
        <v>2.0</v>
      </c>
      <c r="G338" s="2"/>
    </row>
    <row r="339" ht="12.75" customHeight="1">
      <c r="A339" t="s">
        <v>138</v>
      </c>
      <c r="B339" s="3" t="str">
        <f>HYPERLINK("https://stackoverflow.com/questions/18823685/")</f>
        <v>https://stackoverflow.com/questions/18823685/</v>
      </c>
      <c r="C339" s="1">
        <v>4.0</v>
      </c>
      <c r="D339" s="4">
        <v>2.0</v>
      </c>
      <c r="E339" s="1">
        <v>4.0</v>
      </c>
      <c r="F339" s="1">
        <v>4.0</v>
      </c>
      <c r="G339" s="2" t="s">
        <v>132</v>
      </c>
    </row>
    <row r="340" ht="12.75" customHeight="1">
      <c r="A340" t="s">
        <v>138</v>
      </c>
      <c r="B340" s="3" t="str">
        <f>HYPERLINK("https://stackoverflow.com/questions/18823962/")</f>
        <v>https://stackoverflow.com/questions/18823962/</v>
      </c>
      <c r="C340" s="1">
        <v>5.0</v>
      </c>
      <c r="D340" s="4">
        <v>4.0</v>
      </c>
      <c r="E340" s="1">
        <v>5.0</v>
      </c>
      <c r="F340" s="1">
        <v>4.0</v>
      </c>
      <c r="G340" s="2"/>
    </row>
    <row r="341" ht="12.75" customHeight="1">
      <c r="A341" t="s">
        <v>139</v>
      </c>
      <c r="B341" s="3" t="str">
        <f>HYPERLINK("https://stackoverflow.com/questions/18915163/")</f>
        <v>https://stackoverflow.com/questions/18915163/</v>
      </c>
      <c r="C341" s="1">
        <v>3.0</v>
      </c>
      <c r="D341" s="4">
        <v>1.0</v>
      </c>
      <c r="E341" s="1">
        <v>3.0</v>
      </c>
      <c r="F341" s="1">
        <v>1.0</v>
      </c>
      <c r="G341" s="2"/>
    </row>
    <row r="342" ht="12.75" customHeight="1">
      <c r="A342" t="s">
        <v>139</v>
      </c>
      <c r="B342" s="3" t="str">
        <f>HYPERLINK("https://stackoverflow.com/questions/18915260/")</f>
        <v>https://stackoverflow.com/questions/18915260/</v>
      </c>
      <c r="C342" s="1">
        <v>5.0</v>
      </c>
      <c r="D342" s="4">
        <v>3.0</v>
      </c>
      <c r="E342" s="1">
        <v>5.0</v>
      </c>
      <c r="F342" s="1">
        <v>3.0</v>
      </c>
      <c r="G342" s="2" t="s">
        <v>140</v>
      </c>
    </row>
    <row r="343" ht="12.75" customHeight="1">
      <c r="A343" t="s">
        <v>139</v>
      </c>
      <c r="B343" s="3" t="str">
        <f>HYPERLINK("https://stackoverflow.com/questions/30341685/")</f>
        <v>https://stackoverflow.com/questions/30341685/</v>
      </c>
      <c r="C343" s="1">
        <v>5.0</v>
      </c>
      <c r="D343" s="4">
        <v>4.0</v>
      </c>
      <c r="E343" s="1">
        <v>5.0</v>
      </c>
      <c r="F343" s="1">
        <v>4.0</v>
      </c>
      <c r="G343" s="2"/>
    </row>
    <row r="344" ht="12.75" customHeight="1">
      <c r="A344" t="s">
        <v>139</v>
      </c>
      <c r="B344" s="3" t="str">
        <f>HYPERLINK("https://stackoverflow.com/questions/35772801/")</f>
        <v>https://stackoverflow.com/questions/35772801/</v>
      </c>
      <c r="C344" s="1">
        <v>5.0</v>
      </c>
      <c r="D344" s="4">
        <v>4.0</v>
      </c>
      <c r="E344" s="1">
        <v>5.0</v>
      </c>
      <c r="F344" s="1">
        <v>4.0</v>
      </c>
      <c r="G344" s="2"/>
    </row>
    <row r="345" ht="12.75" customHeight="1">
      <c r="A345" t="s">
        <v>139</v>
      </c>
      <c r="B345" s="3" t="str">
        <f>HYPERLINK("https://stackoverflow.com/questions/44919314/")</f>
        <v>https://stackoverflow.com/questions/44919314/</v>
      </c>
      <c r="C345" s="1">
        <v>5.0</v>
      </c>
      <c r="D345" s="4">
        <v>5.0</v>
      </c>
      <c r="E345" s="1">
        <v>5.0</v>
      </c>
      <c r="F345" s="1">
        <v>5.0</v>
      </c>
      <c r="G345" s="2"/>
    </row>
    <row r="346" ht="12.75" customHeight="1">
      <c r="A346" t="s">
        <v>139</v>
      </c>
      <c r="B346" s="3" t="str">
        <f>HYPERLINK("https://stackoverflow.com/questions/47313550/")</f>
        <v>https://stackoverflow.com/questions/47313550/</v>
      </c>
      <c r="C346" s="1">
        <v>5.0</v>
      </c>
      <c r="D346" s="4">
        <v>4.0</v>
      </c>
      <c r="E346" s="1">
        <v>5.0</v>
      </c>
      <c r="F346" s="1">
        <v>4.0</v>
      </c>
      <c r="G346" s="2"/>
    </row>
    <row r="347" ht="12.75" customHeight="1">
      <c r="A347" t="s">
        <v>141</v>
      </c>
      <c r="B347" s="3" t="str">
        <f>HYPERLINK("https://stackoverflow.com/questions/22463063/")</f>
        <v>https://stackoverflow.com/questions/22463063/</v>
      </c>
      <c r="C347" s="1">
        <v>5.0</v>
      </c>
      <c r="D347" s="4">
        <v>2.0</v>
      </c>
      <c r="E347" s="1">
        <v>5.0</v>
      </c>
      <c r="F347" s="1">
        <v>5.0</v>
      </c>
      <c r="G347" s="2" t="s">
        <v>142</v>
      </c>
    </row>
    <row r="348" ht="12.75" customHeight="1">
      <c r="A348" t="s">
        <v>141</v>
      </c>
      <c r="B348" s="3" t="str">
        <f>HYPERLINK("https://stackoverflow.com/questions/28324294/")</f>
        <v>https://stackoverflow.com/questions/28324294/</v>
      </c>
      <c r="C348" s="1">
        <v>5.0</v>
      </c>
      <c r="D348" s="4">
        <v>2.0</v>
      </c>
      <c r="E348" s="1">
        <v>4.0</v>
      </c>
      <c r="F348" s="1">
        <v>4.0</v>
      </c>
      <c r="G348" s="2" t="s">
        <v>143</v>
      </c>
    </row>
    <row r="349" ht="12.75" customHeight="1">
      <c r="A349" t="s">
        <v>141</v>
      </c>
      <c r="B349" s="3" t="str">
        <f>HYPERLINK("https://stackoverflow.com/questions/35397804/")</f>
        <v>https://stackoverflow.com/questions/35397804/</v>
      </c>
      <c r="C349" s="1">
        <v>5.0</v>
      </c>
      <c r="D349" s="4">
        <v>2.0</v>
      </c>
      <c r="E349" s="1">
        <v>4.0</v>
      </c>
      <c r="F349" s="1">
        <v>4.0</v>
      </c>
      <c r="G349" s="2" t="s">
        <v>144</v>
      </c>
    </row>
    <row r="350" ht="12.75" customHeight="1">
      <c r="A350" t="s">
        <v>145</v>
      </c>
      <c r="B350" s="3" t="str">
        <f>HYPERLINK("https://stackoverflow.com/questions/22464811/")</f>
        <v>https://stackoverflow.com/questions/22464811/</v>
      </c>
      <c r="C350" s="1">
        <v>3.0</v>
      </c>
      <c r="D350" s="4">
        <v>2.0</v>
      </c>
      <c r="E350" s="1">
        <v>3.0</v>
      </c>
      <c r="F350" s="1">
        <v>2.0</v>
      </c>
      <c r="G350" s="2"/>
    </row>
    <row r="351" ht="12.75" customHeight="1">
      <c r="A351" t="s">
        <v>146</v>
      </c>
      <c r="B351" s="3" t="str">
        <f>HYPERLINK("https://stackoverflow.com/questions/31645985/")</f>
        <v>https://stackoverflow.com/questions/31645985/</v>
      </c>
      <c r="C351" s="1">
        <v>3.0</v>
      </c>
      <c r="D351" s="4">
        <v>1.0</v>
      </c>
      <c r="E351" s="1">
        <v>3.0</v>
      </c>
      <c r="F351" s="1">
        <v>1.0</v>
      </c>
      <c r="G351" s="2"/>
    </row>
    <row r="352" ht="12.75" customHeight="1">
      <c r="A352" t="s">
        <v>147</v>
      </c>
      <c r="B352" s="3" t="str">
        <f>HYPERLINK("https://stackoverflow.com/questions/33182802/")</f>
        <v>https://stackoverflow.com/questions/33182802/</v>
      </c>
      <c r="C352" s="1">
        <v>4.0</v>
      </c>
      <c r="D352" s="4">
        <v>2.0</v>
      </c>
      <c r="E352" s="1">
        <v>4.0</v>
      </c>
      <c r="F352" s="1">
        <v>4.0</v>
      </c>
      <c r="G352" s="2" t="s">
        <v>148</v>
      </c>
    </row>
    <row r="353" ht="12.75" customHeight="1">
      <c r="A353" t="s">
        <v>149</v>
      </c>
      <c r="B353" s="3" t="str">
        <f>HYPERLINK("https://stackoverflow.com/questions/34793685/")</f>
        <v>https://stackoverflow.com/questions/34793685/</v>
      </c>
      <c r="C353" s="1">
        <v>4.0</v>
      </c>
      <c r="D353" s="4">
        <v>1.0</v>
      </c>
      <c r="E353" s="1">
        <v>4.0</v>
      </c>
      <c r="F353" s="1">
        <v>4.0</v>
      </c>
      <c r="G353" s="2" t="s">
        <v>150</v>
      </c>
    </row>
    <row r="354" ht="12.75" customHeight="1">
      <c r="A354" t="s">
        <v>149</v>
      </c>
      <c r="B354" s="3" t="str">
        <f>HYPERLINK("https://stackoverflow.com/questions/34794056/")</f>
        <v>https://stackoverflow.com/questions/34794056/</v>
      </c>
      <c r="C354" s="1">
        <v>5.0</v>
      </c>
      <c r="D354" s="4">
        <v>1.0</v>
      </c>
      <c r="E354" s="1">
        <v>3.0</v>
      </c>
      <c r="F354" s="1">
        <v>3.0</v>
      </c>
      <c r="G354" s="2" t="s">
        <v>16</v>
      </c>
    </row>
    <row r="355" ht="12.75" customHeight="1">
      <c r="A355" t="s">
        <v>149</v>
      </c>
      <c r="B355" s="3" t="str">
        <f>HYPERLINK("https://stackoverflow.com/questions/34795504/")</f>
        <v>https://stackoverflow.com/questions/34795504/</v>
      </c>
      <c r="C355" s="1">
        <v>3.0</v>
      </c>
      <c r="D355" s="4">
        <v>1.0</v>
      </c>
      <c r="E355" s="1">
        <v>3.0</v>
      </c>
      <c r="F355" s="1">
        <v>1.0</v>
      </c>
      <c r="G355" s="2"/>
    </row>
    <row r="356" ht="12.75" customHeight="1">
      <c r="A356" t="s">
        <v>151</v>
      </c>
      <c r="B356" s="3" t="str">
        <f>HYPERLINK("https://stackoverflow.com/questions/35718642/")</f>
        <v>https://stackoverflow.com/questions/35718642/</v>
      </c>
      <c r="C356" s="1">
        <v>4.0</v>
      </c>
      <c r="D356" s="4">
        <v>4.0</v>
      </c>
      <c r="E356" s="1">
        <v>4.0</v>
      </c>
      <c r="F356" s="1">
        <v>4.0</v>
      </c>
      <c r="G356" s="2"/>
    </row>
    <row r="357" ht="12.75" customHeight="1">
      <c r="A357" t="s">
        <v>152</v>
      </c>
      <c r="B357" s="3" t="str">
        <f>HYPERLINK("https://stackoverflow.com/questions/37288741/")</f>
        <v>https://stackoverflow.com/questions/37288741/</v>
      </c>
      <c r="C357" s="1">
        <v>3.0</v>
      </c>
      <c r="D357" s="4">
        <v>1.0</v>
      </c>
      <c r="E357" s="1">
        <v>3.0</v>
      </c>
      <c r="F357" s="1">
        <v>1.0</v>
      </c>
      <c r="G357" s="2"/>
    </row>
    <row r="358" ht="12.75" customHeight="1">
      <c r="A358" t="s">
        <v>153</v>
      </c>
      <c r="B358" s="3" t="str">
        <f>HYPERLINK("https://stackoverflow.com/questions/38048520/")</f>
        <v>https://stackoverflow.com/questions/38048520/</v>
      </c>
      <c r="C358" s="1">
        <v>4.0</v>
      </c>
      <c r="D358" s="4">
        <v>2.0</v>
      </c>
      <c r="E358" s="1">
        <v>4.0</v>
      </c>
      <c r="F358" s="1">
        <v>4.0</v>
      </c>
      <c r="G358" s="2" t="s">
        <v>148</v>
      </c>
    </row>
    <row r="359" ht="12.75" customHeight="1">
      <c r="A359" t="s">
        <v>154</v>
      </c>
      <c r="B359" s="3" t="str">
        <f>HYPERLINK("https://stackoverflow.com/questions/42400909/")</f>
        <v>https://stackoverflow.com/questions/42400909/</v>
      </c>
      <c r="C359" s="1">
        <v>2.0</v>
      </c>
      <c r="D359" s="4">
        <v>1.0</v>
      </c>
      <c r="E359" s="1">
        <v>2.0</v>
      </c>
      <c r="F359" s="1">
        <v>1.0</v>
      </c>
      <c r="G359" s="2"/>
    </row>
    <row r="360" ht="12.75" customHeight="1">
      <c r="A360" t="s">
        <v>155</v>
      </c>
      <c r="B360" s="3" t="str">
        <f>HYPERLINK("https://stackoverflow.com/questions/42763181/")</f>
        <v>https://stackoverflow.com/questions/42763181/</v>
      </c>
      <c r="C360" s="1">
        <v>5.0</v>
      </c>
      <c r="D360" s="4">
        <v>3.0</v>
      </c>
      <c r="E360" s="1">
        <v>5.0</v>
      </c>
      <c r="F360" s="1">
        <v>5.0</v>
      </c>
      <c r="G360" s="2" t="s">
        <v>156</v>
      </c>
    </row>
    <row r="361" ht="12.75" customHeight="1">
      <c r="A361" t="s">
        <v>155</v>
      </c>
      <c r="B361" s="3" t="str">
        <f>HYPERLINK("https://stackoverflow.com/questions/42763206/")</f>
        <v>https://stackoverflow.com/questions/42763206/</v>
      </c>
      <c r="C361" s="1">
        <v>5.0</v>
      </c>
      <c r="D361" s="4">
        <v>3.0</v>
      </c>
      <c r="E361" s="1">
        <v>5.0</v>
      </c>
      <c r="F361" s="1">
        <v>5.0</v>
      </c>
      <c r="G361" s="2" t="s">
        <v>13</v>
      </c>
    </row>
    <row r="362" ht="12.75" customHeight="1">
      <c r="C362" s="1"/>
      <c r="D362" s="1"/>
      <c r="E362" s="1"/>
      <c r="F362" s="1"/>
      <c r="G362" s="2"/>
    </row>
    <row r="363" ht="12.75" customHeight="1">
      <c r="C363" s="1"/>
      <c r="D363" s="1"/>
      <c r="E363" s="1"/>
      <c r="F363" s="1"/>
      <c r="G363" s="2"/>
    </row>
    <row r="364" ht="12.75" customHeight="1">
      <c r="C364" s="1"/>
      <c r="D364" s="1"/>
      <c r="E364" s="1"/>
      <c r="F364" s="1"/>
      <c r="G364" s="2"/>
    </row>
    <row r="365" ht="12.75" customHeight="1">
      <c r="A365" t="s">
        <v>157</v>
      </c>
      <c r="C365" s="1"/>
      <c r="D365" s="1"/>
      <c r="E365" s="1"/>
      <c r="F365" s="1"/>
      <c r="G365" s="2"/>
    </row>
    <row r="366" ht="12.75" customHeight="1">
      <c r="C366" s="1"/>
      <c r="D366" s="1"/>
      <c r="E366" s="1"/>
      <c r="F366" s="1"/>
      <c r="G366" s="2"/>
    </row>
    <row r="367" ht="12.75" customHeight="1">
      <c r="A367" t="s">
        <v>158</v>
      </c>
      <c r="B367" s="3" t="str">
        <f>HYPERLINK("https://stackoverflow.com/questions/10727105/")</f>
        <v>https://stackoverflow.com/questions/10727105/</v>
      </c>
      <c r="C367" s="1">
        <v>1.0</v>
      </c>
      <c r="D367" s="4">
        <v>1.0</v>
      </c>
      <c r="E367" s="1">
        <v>1.0</v>
      </c>
      <c r="F367" s="1">
        <v>1.0</v>
      </c>
      <c r="G367" s="2"/>
    </row>
    <row r="368" ht="12.75" customHeight="1">
      <c r="A368" t="s">
        <v>159</v>
      </c>
      <c r="B368" s="3" t="str">
        <f>HYPERLINK("https://stackoverflow.com/questions/19719419/")</f>
        <v>https://stackoverflow.com/questions/19719419/</v>
      </c>
      <c r="C368" s="1">
        <v>4.0</v>
      </c>
      <c r="D368" s="4">
        <v>4.0</v>
      </c>
      <c r="E368" s="1">
        <v>4.0</v>
      </c>
      <c r="F368" s="1">
        <v>4.0</v>
      </c>
      <c r="G368" s="2"/>
    </row>
    <row r="369" ht="12.75" customHeight="1">
      <c r="A369" t="s">
        <v>160</v>
      </c>
      <c r="B369" s="3" t="str">
        <f>HYPERLINK("https://stackoverflow.com/questions/12082518/")</f>
        <v>https://stackoverflow.com/questions/12082518/</v>
      </c>
      <c r="C369" s="1">
        <v>3.0</v>
      </c>
      <c r="D369" s="4">
        <v>1.0</v>
      </c>
      <c r="E369" s="1">
        <v>3.0</v>
      </c>
      <c r="F369" s="1">
        <v>1.0</v>
      </c>
      <c r="G369" s="2"/>
    </row>
    <row r="370" ht="12.75" customHeight="1">
      <c r="A370" t="s">
        <v>160</v>
      </c>
      <c r="B370" s="3" t="str">
        <f>HYPERLINK("https://stackoverflow.com/questions/12222549/")</f>
        <v>https://stackoverflow.com/questions/12222549/</v>
      </c>
      <c r="C370" s="1">
        <v>3.0</v>
      </c>
      <c r="D370" s="4">
        <v>1.0</v>
      </c>
      <c r="E370" s="1">
        <v>3.0</v>
      </c>
      <c r="F370" s="1">
        <v>1.0</v>
      </c>
      <c r="G370" s="2"/>
    </row>
    <row r="371" ht="12.75" customHeight="1">
      <c r="A371" t="s">
        <v>160</v>
      </c>
      <c r="B371" s="3" t="str">
        <f>HYPERLINK("https://stackoverflow.com/questions/32768067/")</f>
        <v>https://stackoverflow.com/questions/32768067/</v>
      </c>
      <c r="C371" s="1">
        <v>3.0</v>
      </c>
      <c r="D371" s="4">
        <v>1.0</v>
      </c>
      <c r="E371" s="1">
        <v>3.0</v>
      </c>
      <c r="F371" s="1">
        <v>1.0</v>
      </c>
      <c r="G371" s="2"/>
    </row>
    <row r="372" ht="12.75" customHeight="1">
      <c r="A372" t="s">
        <v>161</v>
      </c>
      <c r="B372" s="3" t="str">
        <f>HYPERLINK("https://stackoverflow.com/questions/14298132/")</f>
        <v>https://stackoverflow.com/questions/14298132/</v>
      </c>
      <c r="C372" s="1">
        <v>1.0</v>
      </c>
      <c r="D372" s="4">
        <v>1.0</v>
      </c>
      <c r="E372" s="1">
        <v>1.0</v>
      </c>
      <c r="F372" s="1">
        <v>1.0</v>
      </c>
      <c r="G372" s="2"/>
    </row>
    <row r="373" ht="12.75" customHeight="1">
      <c r="A373" t="s">
        <v>162</v>
      </c>
      <c r="B373" s="3" t="str">
        <f>HYPERLINK("https://stackoverflow.com/questions/33686822/")</f>
        <v>https://stackoverflow.com/questions/33686822/</v>
      </c>
      <c r="C373" s="1">
        <v>4.0</v>
      </c>
      <c r="D373" s="4">
        <v>1.0</v>
      </c>
      <c r="E373" s="1">
        <v>4.0</v>
      </c>
      <c r="F373" s="1">
        <v>3.0</v>
      </c>
      <c r="G373" s="2" t="s">
        <v>132</v>
      </c>
    </row>
    <row r="374" ht="12.75" customHeight="1">
      <c r="A374" t="s">
        <v>162</v>
      </c>
      <c r="B374" s="3" t="str">
        <f>HYPERLINK("https://stackoverflow.com/questions/33686966/")</f>
        <v>https://stackoverflow.com/questions/33686966/</v>
      </c>
      <c r="C374" s="1">
        <v>4.0</v>
      </c>
      <c r="D374" s="4">
        <v>1.0</v>
      </c>
      <c r="E374" s="1">
        <v>4.0</v>
      </c>
      <c r="F374" s="1">
        <v>3.0</v>
      </c>
      <c r="G374" s="2" t="s">
        <v>132</v>
      </c>
    </row>
    <row r="375" ht="12.75" customHeight="1">
      <c r="A375" t="s">
        <v>163</v>
      </c>
      <c r="B375" s="3" t="str">
        <f>HYPERLINK("https://stackoverflow.com/questions/33758102/")</f>
        <v>https://stackoverflow.com/questions/33758102/</v>
      </c>
      <c r="C375" s="1">
        <v>3.0</v>
      </c>
      <c r="D375" s="4">
        <v>1.0</v>
      </c>
      <c r="E375" s="1">
        <v>3.0</v>
      </c>
      <c r="F375" s="1">
        <v>1.0</v>
      </c>
      <c r="G375" s="2"/>
    </row>
    <row r="376" ht="12.75" customHeight="1">
      <c r="A376" t="s">
        <v>163</v>
      </c>
      <c r="B376" s="3" t="str">
        <f>HYPERLINK("https://stackoverflow.com/questions/39294943/")</f>
        <v>https://stackoverflow.com/questions/39294943/</v>
      </c>
      <c r="C376" s="1">
        <v>3.0</v>
      </c>
      <c r="D376" s="4">
        <v>1.0</v>
      </c>
      <c r="E376" s="1">
        <v>3.0</v>
      </c>
      <c r="F376" s="1">
        <v>1.0</v>
      </c>
      <c r="G376" s="2"/>
    </row>
    <row r="377" ht="12.75" customHeight="1">
      <c r="A377" t="s">
        <v>163</v>
      </c>
      <c r="B377" s="3" t="str">
        <f>HYPERLINK("https://stackoverflow.com/questions/40690891/")</f>
        <v>https://stackoverflow.com/questions/40690891/</v>
      </c>
      <c r="C377" s="1">
        <v>3.0</v>
      </c>
      <c r="D377" s="4">
        <v>1.0</v>
      </c>
      <c r="E377" s="1">
        <v>3.0</v>
      </c>
      <c r="F377" s="1">
        <v>1.0</v>
      </c>
      <c r="G377" s="2"/>
    </row>
    <row r="378" ht="12.75" customHeight="1">
      <c r="A378" t="s">
        <v>164</v>
      </c>
      <c r="B378" s="3" t="str">
        <f>HYPERLINK("https://stackoverflow.com/questions/21860551/")</f>
        <v>https://stackoverflow.com/questions/21860551/</v>
      </c>
      <c r="C378" s="1">
        <v>4.0</v>
      </c>
      <c r="D378" s="4">
        <v>2.0</v>
      </c>
      <c r="E378" s="1">
        <v>4.0</v>
      </c>
      <c r="F378" s="1">
        <v>4.0</v>
      </c>
      <c r="G378" s="2" t="s">
        <v>132</v>
      </c>
    </row>
    <row r="379" ht="12.75" customHeight="1">
      <c r="A379" t="s">
        <v>164</v>
      </c>
      <c r="B379" s="3" t="str">
        <f>HYPERLINK("https://stackoverflow.com/questions/36290232/")</f>
        <v>https://stackoverflow.com/questions/36290232/</v>
      </c>
      <c r="C379" s="1">
        <v>3.0</v>
      </c>
      <c r="D379" s="4">
        <v>2.0</v>
      </c>
      <c r="E379" s="1">
        <v>3.0</v>
      </c>
      <c r="F379" s="1">
        <v>2.0</v>
      </c>
      <c r="G379" s="2"/>
    </row>
    <row r="380" ht="12.75" customHeight="1">
      <c r="A380" t="s">
        <v>165</v>
      </c>
      <c r="B380" s="3" t="str">
        <f>HYPERLINK("https://stackoverflow.com/questions/33433492/")</f>
        <v>https://stackoverflow.com/questions/33433492/</v>
      </c>
      <c r="C380" s="1">
        <v>4.0</v>
      </c>
      <c r="D380" s="4">
        <v>4.0</v>
      </c>
      <c r="E380" s="1">
        <v>4.0</v>
      </c>
      <c r="F380" s="1">
        <v>4.0</v>
      </c>
      <c r="G380" s="2"/>
    </row>
    <row r="381" ht="12.75" customHeight="1">
      <c r="A381" t="s">
        <v>166</v>
      </c>
      <c r="B381" s="3" t="str">
        <f>HYPERLINK("https://stackoverflow.com/questions/30131661/")</f>
        <v>https://stackoverflow.com/questions/30131661/</v>
      </c>
      <c r="C381" s="1">
        <v>3.0</v>
      </c>
      <c r="D381" s="4">
        <v>1.0</v>
      </c>
      <c r="E381" s="1">
        <v>3.0</v>
      </c>
      <c r="F381" s="1">
        <v>1.0</v>
      </c>
      <c r="G381" s="2"/>
    </row>
    <row r="382" ht="12.75" customHeight="1">
      <c r="A382" t="s">
        <v>167</v>
      </c>
      <c r="B382" s="3" t="str">
        <f>HYPERLINK("https://stackoverflow.com/questions/33819865/")</f>
        <v>https://stackoverflow.com/questions/33819865/</v>
      </c>
      <c r="C382" s="1">
        <v>5.0</v>
      </c>
      <c r="D382" s="4">
        <v>2.0</v>
      </c>
      <c r="E382" s="1">
        <v>4.0</v>
      </c>
      <c r="F382" s="1">
        <v>4.0</v>
      </c>
      <c r="G382" s="2" t="s">
        <v>168</v>
      </c>
    </row>
    <row r="383" ht="12.75" customHeight="1">
      <c r="A383" t="s">
        <v>169</v>
      </c>
      <c r="B383" s="3" t="str">
        <f>HYPERLINK("https://stackoverflow.com/questions/31935871/")</f>
        <v>https://stackoverflow.com/questions/31935871/</v>
      </c>
      <c r="C383" s="1">
        <v>5.0</v>
      </c>
      <c r="D383" s="4">
        <v>3.0</v>
      </c>
      <c r="E383" s="1">
        <v>4.0</v>
      </c>
      <c r="F383" s="1">
        <v>4.0</v>
      </c>
      <c r="G383" s="2" t="s">
        <v>168</v>
      </c>
    </row>
    <row r="384" ht="12.75" customHeight="1">
      <c r="A384" t="s">
        <v>170</v>
      </c>
      <c r="B384" s="3" t="str">
        <f>HYPERLINK("https://stackoverflow.com/questions/32991831/")</f>
        <v>https://stackoverflow.com/questions/32991831/</v>
      </c>
      <c r="C384" s="1">
        <v>3.0</v>
      </c>
      <c r="D384" s="4">
        <v>2.0</v>
      </c>
      <c r="E384" s="1">
        <v>3.0</v>
      </c>
      <c r="F384" s="1">
        <v>2.0</v>
      </c>
      <c r="G384" s="2"/>
    </row>
    <row r="385" ht="12.75" customHeight="1">
      <c r="A385" t="s">
        <v>171</v>
      </c>
      <c r="B385" s="3" t="str">
        <f>HYPERLINK("https://stackoverflow.com/questions/44013018/")</f>
        <v>https://stackoverflow.com/questions/44013018/</v>
      </c>
      <c r="C385" s="1">
        <v>5.0</v>
      </c>
      <c r="D385" s="4">
        <v>4.0</v>
      </c>
      <c r="E385" s="1">
        <v>5.0</v>
      </c>
      <c r="F385" s="1">
        <v>4.0</v>
      </c>
      <c r="G385" s="2"/>
    </row>
    <row r="386" ht="12.75" customHeight="1">
      <c r="A386" t="s">
        <v>172</v>
      </c>
      <c r="B386" s="3" t="str">
        <f>HYPERLINK("https://stackoverflow.com/questions/37816619/")</f>
        <v>https://stackoverflow.com/questions/37816619/</v>
      </c>
      <c r="C386" s="1">
        <v>3.0</v>
      </c>
      <c r="D386" s="4">
        <v>3.0</v>
      </c>
      <c r="E386" s="1">
        <v>3.0</v>
      </c>
      <c r="F386" s="1">
        <v>3.0</v>
      </c>
      <c r="G386" s="2"/>
    </row>
    <row r="387" ht="12.75" customHeight="1">
      <c r="A387" t="s">
        <v>173</v>
      </c>
      <c r="B387" s="3" t="str">
        <f>HYPERLINK("https://stackoverflow.com/questions/40102666/")</f>
        <v>https://stackoverflow.com/questions/40102666/</v>
      </c>
      <c r="C387" s="1">
        <v>2.0</v>
      </c>
      <c r="D387" s="4">
        <v>1.0</v>
      </c>
      <c r="E387" s="1">
        <v>2.0</v>
      </c>
      <c r="F387" s="1">
        <v>1.0</v>
      </c>
      <c r="G387" s="2"/>
    </row>
    <row r="388" ht="12.75" customHeight="1">
      <c r="A388" t="s">
        <v>174</v>
      </c>
      <c r="B388" s="3" t="str">
        <f>HYPERLINK("https://stackoverflow.com/questions/44150901/")</f>
        <v>https://stackoverflow.com/questions/44150901/</v>
      </c>
      <c r="C388" s="1">
        <v>2.0</v>
      </c>
      <c r="D388" s="4">
        <v>1.0</v>
      </c>
      <c r="E388" s="1">
        <v>2.0</v>
      </c>
      <c r="F388" s="1">
        <v>1.0</v>
      </c>
      <c r="G388" s="2"/>
    </row>
    <row r="389" ht="12.75" customHeight="1">
      <c r="C389" s="1"/>
      <c r="D389" s="1"/>
      <c r="E389" s="1"/>
      <c r="F389" s="1"/>
      <c r="G389" s="2"/>
    </row>
    <row r="390" ht="12.75" customHeight="1">
      <c r="C390" s="1"/>
      <c r="D390" s="1"/>
      <c r="E390" s="1"/>
      <c r="F390" s="1"/>
      <c r="G390" s="2"/>
    </row>
    <row r="391" ht="12.75" customHeight="1">
      <c r="C391" s="1"/>
      <c r="D391" s="1"/>
      <c r="E391" s="1"/>
      <c r="F391" s="1"/>
      <c r="G391" s="2"/>
    </row>
    <row r="392" ht="12.75" customHeight="1">
      <c r="A392" t="s">
        <v>175</v>
      </c>
      <c r="C392" s="1"/>
      <c r="D392" s="1"/>
      <c r="E392" s="1"/>
      <c r="F392" s="1"/>
      <c r="G392" s="2"/>
    </row>
    <row r="393" ht="12.75" customHeight="1">
      <c r="C393" s="1"/>
      <c r="D393" s="1"/>
      <c r="E393" s="1"/>
      <c r="F393" s="1"/>
      <c r="G393" s="2"/>
    </row>
    <row r="394" ht="12.75" customHeight="1">
      <c r="A394" t="s">
        <v>176</v>
      </c>
      <c r="B394" s="3" t="str">
        <f>HYPERLINK("https://stackoverflow.com/questions/46681/")</f>
        <v>https://stackoverflow.com/questions/46681/</v>
      </c>
      <c r="C394" s="1">
        <v>4.0</v>
      </c>
      <c r="D394" s="4">
        <v>1.0</v>
      </c>
      <c r="E394" s="1">
        <v>4.0</v>
      </c>
      <c r="F394" s="1">
        <v>4.0</v>
      </c>
      <c r="G394" s="2" t="s">
        <v>177</v>
      </c>
    </row>
    <row r="395" ht="12.75" customHeight="1">
      <c r="A395" t="s">
        <v>176</v>
      </c>
      <c r="B395" s="3" t="str">
        <f>HYPERLINK("https://stackoverflow.com/questions/47452/")</f>
        <v>https://stackoverflow.com/questions/47452/</v>
      </c>
      <c r="C395" s="1">
        <v>4.0</v>
      </c>
      <c r="D395" s="4">
        <v>1.0</v>
      </c>
      <c r="E395" s="1">
        <v>3.0</v>
      </c>
      <c r="F395" s="1">
        <v>3.0</v>
      </c>
      <c r="G395" s="2" t="s">
        <v>178</v>
      </c>
    </row>
    <row r="396" ht="12.75" customHeight="1">
      <c r="A396" t="s">
        <v>176</v>
      </c>
      <c r="B396" s="3" t="str">
        <f>HYPERLINK("https://stackoverflow.com/questions/886689/")</f>
        <v>https://stackoverflow.com/questions/886689/</v>
      </c>
      <c r="C396" s="1">
        <v>4.0</v>
      </c>
      <c r="D396" s="4">
        <v>1.0</v>
      </c>
      <c r="E396" s="1">
        <v>3.0</v>
      </c>
      <c r="F396" s="1">
        <v>3.0</v>
      </c>
      <c r="G396" s="2" t="s">
        <v>13</v>
      </c>
    </row>
    <row r="397" ht="12.75" customHeight="1">
      <c r="A397" t="s">
        <v>176</v>
      </c>
      <c r="B397" s="3" t="str">
        <f>HYPERLINK("https://stackoverflow.com/questions/935714/")</f>
        <v>https://stackoverflow.com/questions/935714/</v>
      </c>
      <c r="C397" s="1">
        <v>4.0</v>
      </c>
      <c r="D397" s="4">
        <v>1.0</v>
      </c>
      <c r="E397" s="1">
        <v>3.0</v>
      </c>
      <c r="F397" s="1">
        <v>3.0</v>
      </c>
      <c r="G397" s="2" t="s">
        <v>13</v>
      </c>
    </row>
    <row r="398" ht="12.75" customHeight="1">
      <c r="A398" t="s">
        <v>176</v>
      </c>
      <c r="B398" s="3" t="str">
        <f>HYPERLINK("https://stackoverflow.com/questions/1013676/")</f>
        <v>https://stackoverflow.com/questions/1013676/</v>
      </c>
      <c r="C398" s="1">
        <v>3.0</v>
      </c>
      <c r="D398" s="4">
        <v>1.0</v>
      </c>
      <c r="E398" s="1">
        <v>3.0</v>
      </c>
      <c r="F398" s="1">
        <v>3.0</v>
      </c>
      <c r="G398" s="2"/>
    </row>
    <row r="399" ht="12.75" customHeight="1">
      <c r="A399" t="s">
        <v>176</v>
      </c>
      <c r="B399" s="3" t="str">
        <f>HYPERLINK("https://stackoverflow.com/questions/3970608/")</f>
        <v>https://stackoverflow.com/questions/3970608/</v>
      </c>
      <c r="C399" s="1">
        <v>3.0</v>
      </c>
      <c r="D399" s="4">
        <v>1.0</v>
      </c>
      <c r="E399" s="1">
        <v>3.0</v>
      </c>
      <c r="F399" s="1">
        <v>3.0</v>
      </c>
      <c r="G399" s="2"/>
    </row>
    <row r="400" ht="12.75" customHeight="1">
      <c r="A400" t="s">
        <v>176</v>
      </c>
      <c r="B400" s="3" t="str">
        <f>HYPERLINK("https://stackoverflow.com/questions/14191227/")</f>
        <v>https://stackoverflow.com/questions/14191227/</v>
      </c>
      <c r="C400" s="1">
        <v>4.0</v>
      </c>
      <c r="D400" s="4">
        <v>1.0</v>
      </c>
      <c r="E400" s="1">
        <v>3.0</v>
      </c>
      <c r="F400" s="1">
        <v>3.0</v>
      </c>
      <c r="G400" s="2" t="s">
        <v>13</v>
      </c>
    </row>
    <row r="401" ht="12.75" customHeight="1">
      <c r="A401" t="s">
        <v>176</v>
      </c>
      <c r="B401" s="3" t="str">
        <f>HYPERLINK("https://stackoverflow.com/questions/20550855/")</f>
        <v>https://stackoverflow.com/questions/20550855/</v>
      </c>
      <c r="C401" s="1">
        <v>3.0</v>
      </c>
      <c r="D401" s="4">
        <v>1.0</v>
      </c>
      <c r="E401" s="1">
        <v>3.0</v>
      </c>
      <c r="F401" s="1">
        <v>3.0</v>
      </c>
      <c r="G401" s="2"/>
    </row>
    <row r="402" ht="12.75" customHeight="1">
      <c r="A402" t="s">
        <v>176</v>
      </c>
      <c r="B402" s="3" t="str">
        <f>HYPERLINK("https://stackoverflow.com/questions/27402060/")</f>
        <v>https://stackoverflow.com/questions/27402060/</v>
      </c>
      <c r="C402" s="1">
        <v>4.0</v>
      </c>
      <c r="D402" s="4">
        <v>1.0</v>
      </c>
      <c r="E402" s="1">
        <v>3.0</v>
      </c>
      <c r="F402" s="1">
        <v>3.0</v>
      </c>
      <c r="G402" s="2" t="s">
        <v>13</v>
      </c>
    </row>
    <row r="403" ht="12.75" customHeight="1">
      <c r="A403" t="s">
        <v>179</v>
      </c>
      <c r="B403" s="3" t="str">
        <f>HYPERLINK("https://stackoverflow.com/questions/322323/")</f>
        <v>https://stackoverflow.com/questions/322323/</v>
      </c>
      <c r="C403" s="1">
        <v>3.0</v>
      </c>
      <c r="D403" s="4">
        <v>4.0</v>
      </c>
      <c r="E403" s="1">
        <v>3.0</v>
      </c>
      <c r="F403" s="1">
        <v>4.0</v>
      </c>
      <c r="G403" s="2"/>
    </row>
    <row r="404" ht="12.75" customHeight="1">
      <c r="A404" t="s">
        <v>179</v>
      </c>
      <c r="B404" s="3" t="str">
        <f>HYPERLINK("https://stackoverflow.com/questions/322416/")</f>
        <v>https://stackoverflow.com/questions/322416/</v>
      </c>
      <c r="C404" s="1">
        <v>3.0</v>
      </c>
      <c r="D404" s="4">
        <v>3.0</v>
      </c>
      <c r="E404" s="1">
        <v>3.0</v>
      </c>
      <c r="F404" s="1">
        <v>3.0</v>
      </c>
      <c r="G404" s="2"/>
    </row>
    <row r="405" ht="12.75" customHeight="1">
      <c r="A405" t="s">
        <v>179</v>
      </c>
      <c r="B405" s="3" t="str">
        <f>HYPERLINK("https://stackoverflow.com/questions/324608/")</f>
        <v>https://stackoverflow.com/questions/324608/</v>
      </c>
      <c r="C405" s="1">
        <v>5.0</v>
      </c>
      <c r="D405" s="4">
        <v>3.0</v>
      </c>
      <c r="E405" s="1">
        <v>4.0</v>
      </c>
      <c r="F405" s="1">
        <v>4.0</v>
      </c>
      <c r="G405" s="2" t="s">
        <v>13</v>
      </c>
    </row>
    <row r="406" ht="12.75" customHeight="1">
      <c r="A406" t="s">
        <v>179</v>
      </c>
      <c r="B406" s="3" t="str">
        <f>HYPERLINK("https://stackoverflow.com/questions/2049912/")</f>
        <v>https://stackoverflow.com/questions/2049912/</v>
      </c>
      <c r="C406" s="1">
        <v>3.0</v>
      </c>
      <c r="D406" s="4">
        <v>3.0</v>
      </c>
      <c r="E406" s="1">
        <v>3.0</v>
      </c>
      <c r="F406" s="1">
        <v>3.0</v>
      </c>
      <c r="G406" s="2"/>
    </row>
    <row r="407" ht="12.75" customHeight="1">
      <c r="A407" t="s">
        <v>179</v>
      </c>
      <c r="B407" s="3" t="str">
        <f>HYPERLINK("https://stackoverflow.com/questions/3706474/")</f>
        <v>https://stackoverflow.com/questions/3706474/</v>
      </c>
      <c r="C407" s="1">
        <v>3.0</v>
      </c>
      <c r="D407" s="4">
        <v>3.0</v>
      </c>
      <c r="E407" s="1">
        <v>3.0</v>
      </c>
      <c r="F407" s="1">
        <v>3.0</v>
      </c>
      <c r="G407" s="2"/>
    </row>
    <row r="408" ht="12.75" customHeight="1">
      <c r="A408" t="s">
        <v>179</v>
      </c>
      <c r="B408" s="3" t="str">
        <f>HYPERLINK("https://stackoverflow.com/questions/12507532/")</f>
        <v>https://stackoverflow.com/questions/12507532/</v>
      </c>
      <c r="C408" s="1">
        <v>3.0</v>
      </c>
      <c r="D408" s="4">
        <v>3.0</v>
      </c>
      <c r="E408" s="1">
        <v>3.0</v>
      </c>
      <c r="F408" s="1">
        <v>3.0</v>
      </c>
      <c r="G408" s="2"/>
    </row>
    <row r="409" ht="12.75" customHeight="1">
      <c r="A409" t="s">
        <v>180</v>
      </c>
      <c r="B409" s="3" t="str">
        <f>HYPERLINK("https://stackoverflow.com/questions/884984/")</f>
        <v>https://stackoverflow.com/questions/884984/</v>
      </c>
      <c r="C409" s="1">
        <v>3.0</v>
      </c>
      <c r="D409" s="4">
        <v>2.0</v>
      </c>
      <c r="E409" s="1">
        <v>3.0</v>
      </c>
      <c r="F409" s="1">
        <v>2.0</v>
      </c>
      <c r="G409" s="2"/>
    </row>
    <row r="410" ht="12.75" customHeight="1">
      <c r="A410" t="s">
        <v>180</v>
      </c>
      <c r="B410" s="3" t="str">
        <f>HYPERLINK("https://stackoverflow.com/questions/884989/")</f>
        <v>https://stackoverflow.com/questions/884989/</v>
      </c>
      <c r="C410" s="1">
        <v>4.0</v>
      </c>
      <c r="D410" s="4">
        <v>2.0</v>
      </c>
      <c r="E410" s="1">
        <v>3.0</v>
      </c>
      <c r="F410" s="1">
        <v>2.0</v>
      </c>
      <c r="G410" s="2" t="s">
        <v>178</v>
      </c>
    </row>
    <row r="411" ht="12.75" customHeight="1">
      <c r="A411" t="s">
        <v>180</v>
      </c>
      <c r="B411" s="3" t="str">
        <f>HYPERLINK("https://stackoverflow.com/questions/885023/")</f>
        <v>https://stackoverflow.com/questions/885023/</v>
      </c>
      <c r="C411" s="1">
        <v>4.0</v>
      </c>
      <c r="D411" s="4">
        <v>2.0</v>
      </c>
      <c r="E411" s="1">
        <v>3.0</v>
      </c>
      <c r="F411" s="1">
        <v>2.0</v>
      </c>
      <c r="G411" s="2"/>
    </row>
    <row r="412" ht="12.75" customHeight="1">
      <c r="A412" t="s">
        <v>180</v>
      </c>
      <c r="B412" s="3" t="str">
        <f>HYPERLINK("https://stackoverflow.com/questions/885063/")</f>
        <v>https://stackoverflow.com/questions/885063/</v>
      </c>
      <c r="C412" s="1">
        <v>3.0</v>
      </c>
      <c r="D412" s="4">
        <v>2.0</v>
      </c>
      <c r="E412" s="1">
        <v>3.0</v>
      </c>
      <c r="F412" s="1">
        <v>2.0</v>
      </c>
      <c r="G412" s="2"/>
    </row>
    <row r="413" ht="12.75" customHeight="1">
      <c r="A413" t="s">
        <v>180</v>
      </c>
      <c r="B413" s="3" t="str">
        <f>HYPERLINK("https://stackoverflow.com/questions/886655/")</f>
        <v>https://stackoverflow.com/questions/886655/</v>
      </c>
      <c r="C413" s="1">
        <v>4.0</v>
      </c>
      <c r="D413" s="4">
        <v>2.0</v>
      </c>
      <c r="E413" s="1">
        <v>4.0</v>
      </c>
      <c r="F413" s="1">
        <v>4.0</v>
      </c>
      <c r="G413" s="2" t="s">
        <v>181</v>
      </c>
    </row>
    <row r="414" ht="12.75" customHeight="1">
      <c r="A414" t="s">
        <v>180</v>
      </c>
      <c r="B414" s="3" t="str">
        <f>HYPERLINK("https://stackoverflow.com/questions/46682329/")</f>
        <v>https://stackoverflow.com/questions/46682329/</v>
      </c>
      <c r="C414" s="1">
        <v>4.0</v>
      </c>
      <c r="D414" s="4">
        <v>2.0</v>
      </c>
      <c r="E414" s="1">
        <v>3.0</v>
      </c>
      <c r="F414" s="1">
        <v>2.0</v>
      </c>
      <c r="G414" s="2" t="s">
        <v>178</v>
      </c>
    </row>
    <row r="415" ht="12.75" customHeight="1">
      <c r="A415" t="s">
        <v>182</v>
      </c>
      <c r="B415" s="3" t="str">
        <f>HYPERLINK("https://stackoverflow.com/questions/3649148/")</f>
        <v>https://stackoverflow.com/questions/3649148/</v>
      </c>
      <c r="C415" s="1">
        <v>4.0</v>
      </c>
      <c r="D415" s="4">
        <v>2.0</v>
      </c>
      <c r="E415" s="1">
        <v>3.0</v>
      </c>
      <c r="F415" s="1">
        <v>2.0</v>
      </c>
      <c r="G415" s="2" t="s">
        <v>178</v>
      </c>
    </row>
    <row r="416" ht="12.75" customHeight="1">
      <c r="A416" t="s">
        <v>182</v>
      </c>
      <c r="B416" s="3" t="str">
        <f>HYPERLINK("https://stackoverflow.com/questions/3650165/")</f>
        <v>https://stackoverflow.com/questions/3650165/</v>
      </c>
      <c r="C416" s="1">
        <v>4.0</v>
      </c>
      <c r="D416" s="4">
        <v>2.0</v>
      </c>
      <c r="E416" s="1">
        <v>3.0</v>
      </c>
      <c r="F416" s="1">
        <v>2.0</v>
      </c>
      <c r="G416" s="2" t="s">
        <v>178</v>
      </c>
    </row>
    <row r="417" ht="12.75" customHeight="1">
      <c r="A417" t="s">
        <v>182</v>
      </c>
      <c r="B417" s="3" t="str">
        <f>HYPERLINK("https://stackoverflow.com/questions/13362024/")</f>
        <v>https://stackoverflow.com/questions/13362024/</v>
      </c>
      <c r="C417" s="1">
        <v>4.0</v>
      </c>
      <c r="D417" s="4">
        <v>2.0</v>
      </c>
      <c r="E417" s="1">
        <v>4.0</v>
      </c>
      <c r="F417" s="1">
        <v>2.0</v>
      </c>
      <c r="G417" s="2" t="s">
        <v>13</v>
      </c>
    </row>
    <row r="418" ht="12.75" customHeight="1">
      <c r="A418" t="s">
        <v>182</v>
      </c>
      <c r="B418" s="3" t="str">
        <f>HYPERLINK("https://stackoverflow.com/questions/14973045/")</f>
        <v>https://stackoverflow.com/questions/14973045/</v>
      </c>
      <c r="C418" s="1">
        <v>4.0</v>
      </c>
      <c r="D418" s="4">
        <v>2.0</v>
      </c>
      <c r="E418" s="1">
        <v>3.0</v>
      </c>
      <c r="F418" s="1">
        <v>2.0</v>
      </c>
      <c r="G418" s="2" t="s">
        <v>13</v>
      </c>
    </row>
    <row r="419" ht="12.75" customHeight="1">
      <c r="A419" t="s">
        <v>182</v>
      </c>
      <c r="B419" s="3" t="str">
        <f>HYPERLINK("https://stackoverflow.com/questions/15526256/")</f>
        <v>https://stackoverflow.com/questions/15526256/</v>
      </c>
      <c r="C419" s="1">
        <v>4.0</v>
      </c>
      <c r="D419" s="4">
        <v>2.0</v>
      </c>
      <c r="E419" s="1">
        <v>3.0</v>
      </c>
      <c r="F419" s="1">
        <v>2.0</v>
      </c>
      <c r="G419" s="2" t="s">
        <v>13</v>
      </c>
    </row>
    <row r="420" ht="12.75" customHeight="1">
      <c r="A420" t="s">
        <v>182</v>
      </c>
      <c r="B420" s="3" t="str">
        <f>HYPERLINK("https://stackoverflow.com/questions/18267019/")</f>
        <v>https://stackoverflow.com/questions/18267019/</v>
      </c>
      <c r="C420" s="1">
        <v>3.0</v>
      </c>
      <c r="D420" s="4">
        <v>2.0</v>
      </c>
      <c r="E420" s="1">
        <v>3.0</v>
      </c>
      <c r="F420" s="1">
        <v>2.0</v>
      </c>
      <c r="G420" s="2"/>
    </row>
    <row r="421" ht="12.75" customHeight="1">
      <c r="A421" t="s">
        <v>182</v>
      </c>
      <c r="B421" s="3" t="str">
        <f>HYPERLINK("https://stackoverflow.com/questions/31974869/")</f>
        <v>https://stackoverflow.com/questions/31974869/</v>
      </c>
      <c r="C421" s="1">
        <v>4.0</v>
      </c>
      <c r="D421" s="4">
        <v>2.0</v>
      </c>
      <c r="E421" s="1">
        <v>4.0</v>
      </c>
      <c r="F421" s="1">
        <v>4.0</v>
      </c>
      <c r="G421" s="2" t="s">
        <v>181</v>
      </c>
    </row>
    <row r="422" ht="12.75" customHeight="1">
      <c r="A422" t="s">
        <v>182</v>
      </c>
      <c r="B422" s="3" t="str">
        <f>HYPERLINK("https://stackoverflow.com/questions/32920110/")</f>
        <v>https://stackoverflow.com/questions/32920110/</v>
      </c>
      <c r="C422" s="1">
        <v>4.0</v>
      </c>
      <c r="D422" s="4">
        <v>2.0</v>
      </c>
      <c r="E422" s="1">
        <v>3.0</v>
      </c>
      <c r="F422" s="1">
        <v>2.0</v>
      </c>
      <c r="G422" s="2" t="s">
        <v>178</v>
      </c>
    </row>
    <row r="423" ht="12.75" customHeight="1">
      <c r="A423" t="s">
        <v>182</v>
      </c>
      <c r="B423" s="3" t="str">
        <f>HYPERLINK("https://stackoverflow.com/questions/33634289/")</f>
        <v>https://stackoverflow.com/questions/33634289/</v>
      </c>
      <c r="C423" s="1">
        <v>4.0</v>
      </c>
      <c r="D423" s="4">
        <v>2.0</v>
      </c>
      <c r="E423" s="1">
        <v>3.0</v>
      </c>
      <c r="F423" s="1">
        <v>2.0</v>
      </c>
      <c r="G423" s="2" t="s">
        <v>13</v>
      </c>
    </row>
    <row r="424" ht="12.75" customHeight="1">
      <c r="A424" t="s">
        <v>182</v>
      </c>
      <c r="B424" s="3" t="str">
        <f>HYPERLINK("https://stackoverflow.com/questions/33758912/")</f>
        <v>https://stackoverflow.com/questions/33758912/</v>
      </c>
      <c r="C424" s="1">
        <v>3.0</v>
      </c>
      <c r="D424" s="4">
        <v>2.0</v>
      </c>
      <c r="E424" s="1">
        <v>3.0</v>
      </c>
      <c r="F424" s="1">
        <v>2.0</v>
      </c>
      <c r="G424" s="2"/>
    </row>
    <row r="425" ht="12.75" customHeight="1">
      <c r="A425" t="s">
        <v>175</v>
      </c>
      <c r="B425" s="3" t="str">
        <f>HYPERLINK("https://stackoverflow.com/questions/5068905/")</f>
        <v>https://stackoverflow.com/questions/5068905/</v>
      </c>
      <c r="C425" s="1">
        <v>3.0</v>
      </c>
      <c r="D425" s="4">
        <v>3.0</v>
      </c>
      <c r="E425" s="1">
        <v>3.0</v>
      </c>
      <c r="F425" s="1">
        <v>3.0</v>
      </c>
      <c r="G425" s="2"/>
    </row>
    <row r="426" ht="12.75" customHeight="1">
      <c r="A426" t="s">
        <v>175</v>
      </c>
      <c r="B426" s="3" t="str">
        <f>HYPERLINK("https://stackoverflow.com/questions/5068907/")</f>
        <v>https://stackoverflow.com/questions/5068907/</v>
      </c>
      <c r="C426" s="1">
        <v>3.0</v>
      </c>
      <c r="D426" s="4">
        <v>3.0</v>
      </c>
      <c r="E426" s="1">
        <v>3.0</v>
      </c>
      <c r="F426" s="1">
        <v>3.0</v>
      </c>
      <c r="G426" s="2"/>
    </row>
    <row r="427" ht="12.75" customHeight="1">
      <c r="A427" t="s">
        <v>175</v>
      </c>
      <c r="B427" s="3" t="str">
        <f>HYPERLINK("https://stackoverflow.com/questions/13565110/")</f>
        <v>https://stackoverflow.com/questions/13565110/</v>
      </c>
      <c r="C427" s="1">
        <v>5.0</v>
      </c>
      <c r="D427" s="4">
        <v>3.0</v>
      </c>
      <c r="E427" s="1">
        <v>4.0</v>
      </c>
      <c r="F427" s="1">
        <v>4.0</v>
      </c>
      <c r="G427" s="2" t="s">
        <v>16</v>
      </c>
    </row>
    <row r="428" ht="12.75" customHeight="1">
      <c r="A428" t="s">
        <v>175</v>
      </c>
      <c r="B428" s="3" t="str">
        <f>HYPERLINK("https://stackoverflow.com/questions/20034164/")</f>
        <v>https://stackoverflow.com/questions/20034164/</v>
      </c>
      <c r="C428" s="1">
        <v>2.0</v>
      </c>
      <c r="D428" s="4">
        <v>2.0</v>
      </c>
      <c r="E428" s="1">
        <v>2.0</v>
      </c>
      <c r="F428" s="1">
        <v>2.0</v>
      </c>
      <c r="G428" s="2"/>
    </row>
    <row r="429" ht="12.75" customHeight="1">
      <c r="A429" t="s">
        <v>175</v>
      </c>
      <c r="B429" s="3" t="str">
        <f>HYPERLINK("https://stackoverflow.com/questions/43124805/")</f>
        <v>https://stackoverflow.com/questions/43124805/</v>
      </c>
      <c r="C429" s="1">
        <v>2.0</v>
      </c>
      <c r="D429" s="4">
        <v>2.0</v>
      </c>
      <c r="E429" s="1">
        <v>2.0</v>
      </c>
      <c r="F429" s="1">
        <v>2.0</v>
      </c>
      <c r="G429" s="2"/>
    </row>
    <row r="430" ht="12.75" customHeight="1">
      <c r="A430" t="s">
        <v>183</v>
      </c>
      <c r="B430" s="3" t="str">
        <f>HYPERLINK("https://stackoverflow.com/questions/5226039/")</f>
        <v>https://stackoverflow.com/questions/5226039/</v>
      </c>
      <c r="C430" s="1">
        <v>3.0</v>
      </c>
      <c r="D430" s="4">
        <v>3.0</v>
      </c>
      <c r="E430" s="1">
        <v>3.0</v>
      </c>
      <c r="F430" s="1">
        <v>3.0</v>
      </c>
      <c r="G430" s="2"/>
    </row>
    <row r="431" ht="12.75" customHeight="1">
      <c r="A431" t="s">
        <v>184</v>
      </c>
      <c r="B431" s="3" t="str">
        <f>HYPERLINK("https://stackoverflow.com/questions/13455424/")</f>
        <v>https://stackoverflow.com/questions/13455424/</v>
      </c>
      <c r="C431" s="1">
        <v>5.0</v>
      </c>
      <c r="D431" s="4">
        <v>3.0</v>
      </c>
      <c r="E431" s="1">
        <v>5.0</v>
      </c>
      <c r="F431" s="1">
        <v>5.0</v>
      </c>
      <c r="G431" s="2" t="s">
        <v>156</v>
      </c>
    </row>
    <row r="432" ht="12.75" customHeight="1">
      <c r="A432" t="s">
        <v>184</v>
      </c>
      <c r="B432" s="3" t="str">
        <f>HYPERLINK("https://stackoverflow.com/questions/24471173/")</f>
        <v>https://stackoverflow.com/questions/24471173/</v>
      </c>
      <c r="C432" s="1">
        <v>4.0</v>
      </c>
      <c r="D432" s="4">
        <v>3.0</v>
      </c>
      <c r="E432" s="1">
        <v>4.0</v>
      </c>
      <c r="F432" s="1">
        <v>3.0</v>
      </c>
      <c r="G432" s="2"/>
    </row>
    <row r="433" ht="12.75" customHeight="1">
      <c r="A433" t="s">
        <v>184</v>
      </c>
      <c r="B433" s="3" t="str">
        <f>HYPERLINK("https://stackoverflow.com/questions/47283714/")</f>
        <v>https://stackoverflow.com/questions/47283714/</v>
      </c>
      <c r="C433" s="1">
        <v>4.0</v>
      </c>
      <c r="D433" s="4">
        <v>4.0</v>
      </c>
      <c r="E433" s="1">
        <v>4.0</v>
      </c>
      <c r="F433" s="1">
        <v>4.0</v>
      </c>
      <c r="G433" s="2"/>
    </row>
    <row r="434" ht="12.75" customHeight="1">
      <c r="A434" t="s">
        <v>185</v>
      </c>
      <c r="B434" s="3" t="str">
        <f>HYPERLINK("https://stackoverflow.com/questions/5492911/")</f>
        <v>https://stackoverflow.com/questions/5492911/</v>
      </c>
      <c r="C434" s="1">
        <v>3.0</v>
      </c>
      <c r="D434" s="4">
        <v>3.0</v>
      </c>
      <c r="E434" s="1">
        <v>3.0</v>
      </c>
      <c r="F434" s="1">
        <v>3.0</v>
      </c>
      <c r="G434" s="2"/>
    </row>
    <row r="435" ht="12.75" customHeight="1">
      <c r="A435" t="s">
        <v>185</v>
      </c>
      <c r="B435" s="3" t="str">
        <f>HYPERLINK("https://stackoverflow.com/questions/7610853/")</f>
        <v>https://stackoverflow.com/questions/7610853/</v>
      </c>
      <c r="C435" s="1">
        <v>4.0</v>
      </c>
      <c r="D435" s="4">
        <v>4.0</v>
      </c>
      <c r="E435" s="1">
        <v>4.0</v>
      </c>
      <c r="F435" s="1">
        <v>4.0</v>
      </c>
      <c r="G435" s="2"/>
    </row>
    <row r="436" ht="12.75" customHeight="1">
      <c r="A436" t="s">
        <v>186</v>
      </c>
      <c r="B436" s="3" t="str">
        <f>HYPERLINK("https://stackoverflow.com/questions/6756183/")</f>
        <v>https://stackoverflow.com/questions/6756183/</v>
      </c>
      <c r="C436" s="1">
        <v>5.0</v>
      </c>
      <c r="D436" s="4">
        <v>5.0</v>
      </c>
      <c r="E436" s="1">
        <v>5.0</v>
      </c>
      <c r="F436" s="1">
        <v>5.0</v>
      </c>
      <c r="G436" s="2"/>
    </row>
    <row r="437" ht="12.75" customHeight="1">
      <c r="A437" t="s">
        <v>187</v>
      </c>
      <c r="B437" s="3" t="str">
        <f>HYPERLINK("https://stackoverflow.com/questions/8652065/")</f>
        <v>https://stackoverflow.com/questions/8652065/</v>
      </c>
      <c r="C437" s="1">
        <v>3.0</v>
      </c>
      <c r="D437" s="4">
        <v>4.0</v>
      </c>
      <c r="E437" s="1">
        <v>3.0</v>
      </c>
      <c r="F437" s="1">
        <v>4.0</v>
      </c>
      <c r="G437" s="2"/>
    </row>
    <row r="438" ht="12.75" customHeight="1">
      <c r="A438" t="s">
        <v>188</v>
      </c>
      <c r="B438" s="3" t="str">
        <f>HYPERLINK("https://stackoverflow.com/questions/13802249/")</f>
        <v>https://stackoverflow.com/questions/13802249/</v>
      </c>
      <c r="C438" s="1">
        <v>3.0</v>
      </c>
      <c r="D438" s="4">
        <v>1.0</v>
      </c>
      <c r="E438" s="1">
        <v>3.0</v>
      </c>
      <c r="F438" s="1">
        <v>1.0</v>
      </c>
      <c r="G438" s="2"/>
    </row>
    <row r="439" ht="12.75" customHeight="1">
      <c r="A439" t="s">
        <v>189</v>
      </c>
      <c r="B439" s="3" t="str">
        <f>HYPERLINK("https://stackoverflow.com/questions/23013512/")</f>
        <v>https://stackoverflow.com/questions/23013512/</v>
      </c>
      <c r="C439" s="1">
        <v>3.0</v>
      </c>
      <c r="D439" s="4">
        <v>4.0</v>
      </c>
      <c r="E439" s="1">
        <v>3.0</v>
      </c>
      <c r="F439" s="1">
        <v>4.0</v>
      </c>
      <c r="G439" s="2"/>
    </row>
    <row r="440" ht="12.75" customHeight="1">
      <c r="A440" t="s">
        <v>190</v>
      </c>
      <c r="B440" s="3" t="str">
        <f>HYPERLINK("https://stackoverflow.com/questions/29127693/")</f>
        <v>https://stackoverflow.com/questions/29127693/</v>
      </c>
      <c r="C440" s="1">
        <v>3.0</v>
      </c>
      <c r="D440" s="4">
        <v>3.0</v>
      </c>
      <c r="E440" s="1">
        <v>3.0</v>
      </c>
      <c r="F440" s="1">
        <v>3.0</v>
      </c>
      <c r="G440" s="2"/>
    </row>
    <row r="441" ht="12.75" customHeight="1">
      <c r="A441" t="s">
        <v>191</v>
      </c>
      <c r="B441" s="3" t="str">
        <f>HYPERLINK("https://stackoverflow.com/questions/31827416/")</f>
        <v>https://stackoverflow.com/questions/31827416/</v>
      </c>
      <c r="C441" s="1">
        <v>3.0</v>
      </c>
      <c r="D441" s="4">
        <v>3.0</v>
      </c>
      <c r="E441" s="1">
        <v>3.0</v>
      </c>
      <c r="F441" s="1">
        <v>3.0</v>
      </c>
      <c r="G441" s="2"/>
    </row>
    <row r="442" ht="12.75" customHeight="1">
      <c r="A442" t="s">
        <v>192</v>
      </c>
      <c r="B442" s="3" t="str">
        <f>HYPERLINK("https://stackoverflow.com/questions/34165728/")</f>
        <v>https://stackoverflow.com/questions/34165728/</v>
      </c>
      <c r="C442" s="1">
        <v>4.0</v>
      </c>
      <c r="D442" s="4">
        <v>3.0</v>
      </c>
      <c r="E442" s="1">
        <v>4.0</v>
      </c>
      <c r="F442" s="1">
        <v>3.0</v>
      </c>
      <c r="G442" s="2"/>
    </row>
    <row r="443" ht="12.75" customHeight="1">
      <c r="A443" t="s">
        <v>192</v>
      </c>
      <c r="B443" s="3" t="str">
        <f>HYPERLINK("https://stackoverflow.com/questions/42691954/")</f>
        <v>https://stackoverflow.com/questions/42691954/</v>
      </c>
      <c r="C443" s="1">
        <v>4.0</v>
      </c>
      <c r="D443" s="4">
        <v>3.0</v>
      </c>
      <c r="E443" s="1">
        <v>4.0</v>
      </c>
      <c r="F443" s="1">
        <v>3.0</v>
      </c>
      <c r="G443" s="2"/>
    </row>
    <row r="444" ht="12.75" customHeight="1">
      <c r="C444" s="1"/>
      <c r="D444" s="1"/>
      <c r="E444" s="1"/>
      <c r="F444" s="1"/>
      <c r="G444" s="2"/>
    </row>
    <row r="445" ht="12.75" customHeight="1">
      <c r="C445" s="1"/>
      <c r="D445" s="1"/>
      <c r="E445" s="1"/>
      <c r="F445" s="1"/>
      <c r="G445" s="2"/>
    </row>
    <row r="446" ht="12.75" customHeight="1">
      <c r="C446" s="1"/>
      <c r="D446" s="1"/>
      <c r="E446" s="1"/>
      <c r="F446" s="1"/>
      <c r="G446" s="2"/>
    </row>
    <row r="447" ht="12.75" customHeight="1">
      <c r="A447" t="s">
        <v>193</v>
      </c>
      <c r="C447" s="1"/>
      <c r="D447" s="1"/>
      <c r="E447" s="1"/>
      <c r="F447" s="1"/>
      <c r="G447" s="2"/>
    </row>
    <row r="448" ht="12.75" customHeight="1">
      <c r="C448" s="1"/>
      <c r="D448" s="1"/>
      <c r="E448" s="1"/>
      <c r="F448" s="1"/>
      <c r="G448" s="2"/>
    </row>
    <row r="449" ht="12.75" customHeight="1">
      <c r="A449" t="s">
        <v>194</v>
      </c>
      <c r="B449" s="3" t="str">
        <f>HYPERLINK("https://stackoverflow.com/questions/326413/")</f>
        <v>https://stackoverflow.com/questions/326413/</v>
      </c>
      <c r="C449" s="1">
        <v>1.0</v>
      </c>
      <c r="D449" s="4">
        <v>1.0</v>
      </c>
      <c r="E449" s="1">
        <v>1.0</v>
      </c>
      <c r="F449" s="1">
        <v>1.0</v>
      </c>
      <c r="G449" s="2"/>
    </row>
    <row r="450" ht="12.75" customHeight="1">
      <c r="A450" t="s">
        <v>194</v>
      </c>
      <c r="B450" s="3" t="str">
        <f>HYPERLINK("https://stackoverflow.com/questions/326440/")</f>
        <v>https://stackoverflow.com/questions/326440/</v>
      </c>
      <c r="C450" s="1">
        <v>1.0</v>
      </c>
      <c r="D450" s="4">
        <v>1.0</v>
      </c>
      <c r="E450" s="1">
        <v>1.0</v>
      </c>
      <c r="F450" s="1">
        <v>1.0</v>
      </c>
      <c r="G450" s="2"/>
    </row>
    <row r="451" ht="12.75" customHeight="1">
      <c r="A451" t="s">
        <v>194</v>
      </c>
      <c r="B451" s="3" t="str">
        <f>HYPERLINK("https://stackoverflow.com/questions/326448/")</f>
        <v>https://stackoverflow.com/questions/326448/</v>
      </c>
      <c r="C451" s="1">
        <v>1.0</v>
      </c>
      <c r="D451" s="4">
        <v>1.0</v>
      </c>
      <c r="E451" s="1">
        <v>1.0</v>
      </c>
      <c r="F451" s="1">
        <v>1.0</v>
      </c>
      <c r="G451" s="2"/>
    </row>
    <row r="452" ht="12.75" customHeight="1">
      <c r="A452" t="s">
        <v>194</v>
      </c>
      <c r="B452" s="3" t="str">
        <f>HYPERLINK("https://stackoverflow.com/questions/326531/")</f>
        <v>https://stackoverflow.com/questions/326531/</v>
      </c>
      <c r="C452" s="1">
        <v>1.0</v>
      </c>
      <c r="D452" s="4">
        <v>1.0</v>
      </c>
      <c r="E452" s="1">
        <v>1.0</v>
      </c>
      <c r="F452" s="1">
        <v>1.0</v>
      </c>
      <c r="G452" s="2"/>
    </row>
    <row r="453" ht="12.75" customHeight="1">
      <c r="A453" t="s">
        <v>194</v>
      </c>
      <c r="B453" s="3" t="str">
        <f>HYPERLINK("https://stackoverflow.com/questions/326612/")</f>
        <v>https://stackoverflow.com/questions/326612/</v>
      </c>
      <c r="C453" s="1">
        <v>1.0</v>
      </c>
      <c r="D453" s="4">
        <v>1.0</v>
      </c>
      <c r="E453" s="1">
        <v>1.0</v>
      </c>
      <c r="F453" s="1">
        <v>1.0</v>
      </c>
      <c r="G453" s="2"/>
    </row>
    <row r="454" ht="12.75" customHeight="1">
      <c r="A454" t="s">
        <v>194</v>
      </c>
      <c r="B454" s="3" t="str">
        <f>HYPERLINK("https://stackoverflow.com/questions/2224417/")</f>
        <v>https://stackoverflow.com/questions/2224417/</v>
      </c>
      <c r="C454" s="1">
        <v>1.0</v>
      </c>
      <c r="D454" s="4">
        <v>1.0</v>
      </c>
      <c r="E454" s="1">
        <v>1.0</v>
      </c>
      <c r="F454" s="1">
        <v>1.0</v>
      </c>
      <c r="G454" s="2"/>
    </row>
    <row r="455" ht="12.75" customHeight="1">
      <c r="A455" t="s">
        <v>194</v>
      </c>
      <c r="B455" s="3" t="str">
        <f>HYPERLINK("https://stackoverflow.com/questions/2224519/")</f>
        <v>https://stackoverflow.com/questions/2224519/</v>
      </c>
      <c r="C455" s="1">
        <v>1.0</v>
      </c>
      <c r="D455" s="4">
        <v>1.0</v>
      </c>
      <c r="E455" s="1">
        <v>1.0</v>
      </c>
      <c r="F455" s="1">
        <v>1.0</v>
      </c>
      <c r="G455" s="2"/>
    </row>
    <row r="456" ht="12.75" customHeight="1">
      <c r="A456" t="s">
        <v>194</v>
      </c>
      <c r="B456" s="3" t="str">
        <f>HYPERLINK("https://stackoverflow.com/questions/2661480/")</f>
        <v>https://stackoverflow.com/questions/2661480/</v>
      </c>
      <c r="C456" s="1">
        <v>1.0</v>
      </c>
      <c r="D456" s="4">
        <v>1.0</v>
      </c>
      <c r="E456" s="1">
        <v>1.0</v>
      </c>
      <c r="F456" s="1">
        <v>1.0</v>
      </c>
      <c r="G456" s="2"/>
    </row>
    <row r="457" ht="12.75" customHeight="1">
      <c r="A457" t="s">
        <v>194</v>
      </c>
      <c r="B457" s="3" t="str">
        <f>HYPERLINK("https://stackoverflow.com/questions/7449797/")</f>
        <v>https://stackoverflow.com/questions/7449797/</v>
      </c>
      <c r="C457" s="1">
        <v>1.0</v>
      </c>
      <c r="D457" s="4">
        <v>1.0</v>
      </c>
      <c r="E457" s="1">
        <v>1.0</v>
      </c>
      <c r="F457" s="1">
        <v>1.0</v>
      </c>
      <c r="G457" s="2"/>
    </row>
    <row r="458" ht="12.75" customHeight="1">
      <c r="A458" t="s">
        <v>194</v>
      </c>
      <c r="B458" s="3" t="str">
        <f>HYPERLINK("https://stackoverflow.com/questions/7796072/")</f>
        <v>https://stackoverflow.com/questions/7796072/</v>
      </c>
      <c r="C458" s="1">
        <v>1.0</v>
      </c>
      <c r="D458" s="4">
        <v>1.0</v>
      </c>
      <c r="E458" s="1">
        <v>1.0</v>
      </c>
      <c r="F458" s="1">
        <v>1.0</v>
      </c>
      <c r="G458" s="2"/>
    </row>
    <row r="459" ht="12.75" customHeight="1">
      <c r="A459" t="s">
        <v>194</v>
      </c>
      <c r="B459" s="3" t="str">
        <f>HYPERLINK("https://stackoverflow.com/questions/7864972/")</f>
        <v>https://stackoverflow.com/questions/7864972/</v>
      </c>
      <c r="C459" s="1">
        <v>1.0</v>
      </c>
      <c r="D459" s="4">
        <v>1.0</v>
      </c>
      <c r="E459" s="1">
        <v>1.0</v>
      </c>
      <c r="F459" s="1">
        <v>1.0</v>
      </c>
      <c r="G459" s="2"/>
    </row>
    <row r="460" ht="12.75" customHeight="1">
      <c r="A460" t="s">
        <v>194</v>
      </c>
      <c r="B460" s="3" t="str">
        <f>HYPERLINK("https://stackoverflow.com/questions/9291920/")</f>
        <v>https://stackoverflow.com/questions/9291920/</v>
      </c>
      <c r="C460" s="1">
        <v>1.0</v>
      </c>
      <c r="D460" s="4">
        <v>1.0</v>
      </c>
      <c r="E460" s="1">
        <v>1.0</v>
      </c>
      <c r="F460" s="1">
        <v>1.0</v>
      </c>
      <c r="G460" s="2"/>
    </row>
    <row r="461" ht="12.75" customHeight="1">
      <c r="A461" t="s">
        <v>194</v>
      </c>
      <c r="B461" s="3" t="str">
        <f>HYPERLINK("https://stackoverflow.com/questions/10176143/")</f>
        <v>https://stackoverflow.com/questions/10176143/</v>
      </c>
      <c r="C461" s="1">
        <v>1.0</v>
      </c>
      <c r="D461" s="4">
        <v>1.0</v>
      </c>
      <c r="E461" s="1">
        <v>1.0</v>
      </c>
      <c r="F461" s="1">
        <v>1.0</v>
      </c>
      <c r="G461" s="2"/>
    </row>
    <row r="462" ht="12.75" customHeight="1">
      <c r="A462" t="s">
        <v>194</v>
      </c>
      <c r="B462" s="3" t="str">
        <f>HYPERLINK("https://stackoverflow.com/questions/15428420/")</f>
        <v>https://stackoverflow.com/questions/15428420/</v>
      </c>
      <c r="C462" s="1">
        <v>1.0</v>
      </c>
      <c r="D462" s="4">
        <v>1.0</v>
      </c>
      <c r="E462" s="1">
        <v>1.0</v>
      </c>
      <c r="F462" s="1">
        <v>1.0</v>
      </c>
      <c r="G462" s="2"/>
    </row>
    <row r="463" ht="12.75" customHeight="1">
      <c r="A463" t="s">
        <v>194</v>
      </c>
      <c r="B463" s="3" t="str">
        <f>HYPERLINK("https://stackoverflow.com/questions/20563130/")</f>
        <v>https://stackoverflow.com/questions/20563130/</v>
      </c>
      <c r="C463" s="1">
        <v>1.0</v>
      </c>
      <c r="D463" s="4">
        <v>1.0</v>
      </c>
      <c r="E463" s="1">
        <v>1.0</v>
      </c>
      <c r="F463" s="1">
        <v>1.0</v>
      </c>
      <c r="G463" s="2"/>
    </row>
    <row r="464" ht="12.75" customHeight="1">
      <c r="A464" t="s">
        <v>194</v>
      </c>
      <c r="B464" s="3" t="str">
        <f>HYPERLINK("https://stackoverflow.com/questions/26626047/")</f>
        <v>https://stackoverflow.com/questions/26626047/</v>
      </c>
      <c r="C464" s="1">
        <v>1.0</v>
      </c>
      <c r="D464" s="4">
        <v>1.0</v>
      </c>
      <c r="E464" s="1">
        <v>1.0</v>
      </c>
      <c r="F464" s="1">
        <v>1.0</v>
      </c>
      <c r="G464" s="2"/>
    </row>
    <row r="465" ht="12.75" customHeight="1">
      <c r="A465" t="s">
        <v>194</v>
      </c>
      <c r="B465" s="3" t="str">
        <f>HYPERLINK("https://stackoverflow.com/questions/27805207/")</f>
        <v>https://stackoverflow.com/questions/27805207/</v>
      </c>
      <c r="C465" s="1">
        <v>1.0</v>
      </c>
      <c r="D465" s="4">
        <v>1.0</v>
      </c>
      <c r="E465" s="1">
        <v>1.0</v>
      </c>
      <c r="F465" s="1">
        <v>1.0</v>
      </c>
      <c r="G465" s="2"/>
    </row>
    <row r="466" ht="12.75" customHeight="1">
      <c r="A466" t="s">
        <v>194</v>
      </c>
      <c r="B466" s="3" t="str">
        <f>HYPERLINK("https://stackoverflow.com/questions/33983716/")</f>
        <v>https://stackoverflow.com/questions/33983716/</v>
      </c>
      <c r="C466" s="1">
        <v>1.0</v>
      </c>
      <c r="D466" s="4">
        <v>1.0</v>
      </c>
      <c r="E466" s="1">
        <v>1.0</v>
      </c>
      <c r="F466" s="1">
        <v>1.0</v>
      </c>
      <c r="G466" s="2"/>
    </row>
    <row r="467" ht="12.75" customHeight="1">
      <c r="A467" t="s">
        <v>194</v>
      </c>
      <c r="B467" s="3" t="str">
        <f>HYPERLINK("https://stackoverflow.com/questions/36724425/")</f>
        <v>https://stackoverflow.com/questions/36724425/</v>
      </c>
      <c r="C467" s="1">
        <v>1.0</v>
      </c>
      <c r="D467" s="4">
        <v>1.0</v>
      </c>
      <c r="E467" s="1">
        <v>1.0</v>
      </c>
      <c r="F467" s="1">
        <v>1.0</v>
      </c>
      <c r="G467" s="2"/>
    </row>
    <row r="468" ht="12.75" customHeight="1">
      <c r="A468" t="s">
        <v>194</v>
      </c>
      <c r="B468" s="3" t="str">
        <f>HYPERLINK("https://stackoverflow.com/questions/40299794/")</f>
        <v>https://stackoverflow.com/questions/40299794/</v>
      </c>
      <c r="C468" s="1">
        <v>1.0</v>
      </c>
      <c r="D468" s="4">
        <v>1.0</v>
      </c>
      <c r="E468" s="1">
        <v>1.0</v>
      </c>
      <c r="F468" s="1">
        <v>1.0</v>
      </c>
      <c r="G468" s="2"/>
    </row>
    <row r="469" ht="12.75" customHeight="1">
      <c r="A469" t="s">
        <v>194</v>
      </c>
      <c r="B469" s="3" t="str">
        <f>HYPERLINK("https://stackoverflow.com/questions/41077389/")</f>
        <v>https://stackoverflow.com/questions/41077389/</v>
      </c>
      <c r="C469" s="1">
        <v>1.0</v>
      </c>
      <c r="D469" s="4">
        <v>1.0</v>
      </c>
      <c r="E469" s="1">
        <v>1.0</v>
      </c>
      <c r="F469" s="1">
        <v>1.0</v>
      </c>
      <c r="G469" s="2"/>
    </row>
    <row r="470" ht="12.75" customHeight="1">
      <c r="A470" t="s">
        <v>194</v>
      </c>
      <c r="B470" s="3" t="str">
        <f>HYPERLINK("https://stackoverflow.com/questions/42082895/")</f>
        <v>https://stackoverflow.com/questions/42082895/</v>
      </c>
      <c r="C470" s="1">
        <v>1.0</v>
      </c>
      <c r="D470" s="4">
        <v>1.0</v>
      </c>
      <c r="E470" s="1">
        <v>1.0</v>
      </c>
      <c r="F470" s="1">
        <v>1.0</v>
      </c>
      <c r="G470" s="2"/>
    </row>
    <row r="471" ht="12.75" customHeight="1">
      <c r="A471" t="s">
        <v>194</v>
      </c>
      <c r="B471" s="3" t="str">
        <f>HYPERLINK("https://stackoverflow.com/questions/42260208/")</f>
        <v>https://stackoverflow.com/questions/42260208/</v>
      </c>
      <c r="C471" s="1">
        <v>1.0</v>
      </c>
      <c r="D471" s="4">
        <v>1.0</v>
      </c>
      <c r="E471" s="1">
        <v>1.0</v>
      </c>
      <c r="F471" s="1">
        <v>1.0</v>
      </c>
      <c r="G471" s="2"/>
    </row>
    <row r="472" ht="12.75" customHeight="1">
      <c r="A472" t="s">
        <v>194</v>
      </c>
      <c r="B472" s="3" t="str">
        <f>HYPERLINK("https://stackoverflow.com/questions/42800158/")</f>
        <v>https://stackoverflow.com/questions/42800158/</v>
      </c>
      <c r="C472" s="1">
        <v>1.0</v>
      </c>
      <c r="D472" s="4">
        <v>1.0</v>
      </c>
      <c r="E472" s="1">
        <v>1.0</v>
      </c>
      <c r="F472" s="1">
        <v>1.0</v>
      </c>
      <c r="G472" s="2"/>
    </row>
    <row r="473" ht="12.75" customHeight="1">
      <c r="A473" t="s">
        <v>194</v>
      </c>
      <c r="B473" s="3" t="str">
        <f>HYPERLINK("https://stackoverflow.com/questions/49598618/")</f>
        <v>https://stackoverflow.com/questions/49598618/</v>
      </c>
      <c r="C473" s="1">
        <v>1.0</v>
      </c>
      <c r="D473" s="4">
        <v>1.0</v>
      </c>
      <c r="E473" s="1">
        <v>1.0</v>
      </c>
      <c r="F473" s="1">
        <v>1.0</v>
      </c>
      <c r="G473" s="2"/>
    </row>
    <row r="474" ht="12.75" customHeight="1">
      <c r="A474" t="s">
        <v>194</v>
      </c>
      <c r="B474" s="3" t="str">
        <f>HYPERLINK("https://stackoverflow.com/questions/50581691/")</f>
        <v>https://stackoverflow.com/questions/50581691/</v>
      </c>
      <c r="C474" s="1">
        <v>1.0</v>
      </c>
      <c r="D474" s="4">
        <v>1.0</v>
      </c>
      <c r="E474" s="1">
        <v>1.0</v>
      </c>
      <c r="F474" s="1">
        <v>1.0</v>
      </c>
      <c r="G474" s="2"/>
    </row>
    <row r="475" ht="12.75" customHeight="1">
      <c r="A475" t="s">
        <v>195</v>
      </c>
      <c r="B475" s="3" t="str">
        <f>HYPERLINK("https://stackoverflow.com/questions/7322581/")</f>
        <v>https://stackoverflow.com/questions/7322581/</v>
      </c>
      <c r="C475" s="1">
        <v>4.0</v>
      </c>
      <c r="D475" s="4">
        <v>3.0</v>
      </c>
      <c r="E475" s="1">
        <v>4.0</v>
      </c>
      <c r="F475" s="1">
        <v>3.0</v>
      </c>
      <c r="G475" s="2"/>
    </row>
    <row r="476" ht="12.75" customHeight="1">
      <c r="A476" t="s">
        <v>196</v>
      </c>
      <c r="B476" s="3" t="str">
        <f>HYPERLINK("https://stackoverflow.com/questions/811860/")</f>
        <v>https://stackoverflow.com/questions/811860/</v>
      </c>
      <c r="C476" s="1">
        <v>3.0</v>
      </c>
      <c r="D476" s="4">
        <v>1.0</v>
      </c>
      <c r="E476" s="1">
        <v>3.0</v>
      </c>
      <c r="F476" s="1">
        <v>1.0</v>
      </c>
      <c r="G476" s="2"/>
    </row>
    <row r="477" ht="12.75" customHeight="1">
      <c r="A477" t="s">
        <v>196</v>
      </c>
      <c r="B477" s="3" t="str">
        <f>HYPERLINK("https://stackoverflow.com/questions/811875/")</f>
        <v>https://stackoverflow.com/questions/811875/</v>
      </c>
      <c r="C477" s="1">
        <v>3.0</v>
      </c>
      <c r="D477" s="4">
        <v>1.0</v>
      </c>
      <c r="E477" s="1">
        <v>3.0</v>
      </c>
      <c r="F477" s="1">
        <v>1.0</v>
      </c>
      <c r="G477" s="2"/>
    </row>
    <row r="478" ht="12.75" customHeight="1">
      <c r="A478" t="s">
        <v>196</v>
      </c>
      <c r="B478" s="3" t="str">
        <f>HYPERLINK("https://stackoverflow.com/questions/811996/")</f>
        <v>https://stackoverflow.com/questions/811996/</v>
      </c>
      <c r="C478" s="1">
        <v>3.0</v>
      </c>
      <c r="D478" s="4">
        <v>1.0</v>
      </c>
      <c r="E478" s="1">
        <v>3.0</v>
      </c>
      <c r="F478" s="1">
        <v>1.0</v>
      </c>
      <c r="G478" s="2"/>
    </row>
    <row r="479" ht="12.75" customHeight="1">
      <c r="A479" t="s">
        <v>196</v>
      </c>
      <c r="B479" s="3" t="str">
        <f>HYPERLINK("https://stackoverflow.com/questions/812110/")</f>
        <v>https://stackoverflow.com/questions/812110/</v>
      </c>
      <c r="C479" s="1">
        <v>3.0</v>
      </c>
      <c r="D479" s="4">
        <v>1.0</v>
      </c>
      <c r="E479" s="1">
        <v>3.0</v>
      </c>
      <c r="F479" s="1">
        <v>1.0</v>
      </c>
      <c r="G479" s="2"/>
    </row>
    <row r="480" ht="12.75" customHeight="1">
      <c r="A480" t="s">
        <v>196</v>
      </c>
      <c r="B480" s="3" t="str">
        <f>HYPERLINK("https://stackoverflow.com/questions/812610/")</f>
        <v>https://stackoverflow.com/questions/812610/</v>
      </c>
      <c r="C480" s="1">
        <v>3.0</v>
      </c>
      <c r="D480" s="4">
        <v>1.0</v>
      </c>
      <c r="E480" s="1">
        <v>3.0</v>
      </c>
      <c r="F480" s="1">
        <v>1.0</v>
      </c>
      <c r="G480" s="2"/>
    </row>
    <row r="481" ht="12.75" customHeight="1">
      <c r="A481" t="s">
        <v>197</v>
      </c>
      <c r="B481" s="3" t="str">
        <f>HYPERLINK("https://stackoverflow.com/questions/1583943/")</f>
        <v>https://stackoverflow.com/questions/1583943/</v>
      </c>
      <c r="C481" s="1">
        <v>1.0</v>
      </c>
      <c r="D481" s="4">
        <v>1.0</v>
      </c>
      <c r="E481" s="1">
        <v>1.0</v>
      </c>
      <c r="F481" s="1">
        <v>1.0</v>
      </c>
      <c r="G481" s="2"/>
    </row>
    <row r="482" ht="12.75" customHeight="1">
      <c r="A482" t="s">
        <v>197</v>
      </c>
      <c r="B482" s="3" t="str">
        <f>HYPERLINK("https://stackoverflow.com/questions/1583968/")</f>
        <v>https://stackoverflow.com/questions/1583968/</v>
      </c>
      <c r="C482" s="1">
        <v>1.0</v>
      </c>
      <c r="D482" s="4">
        <v>1.0</v>
      </c>
      <c r="E482" s="1">
        <v>1.0</v>
      </c>
      <c r="F482" s="1">
        <v>1.0</v>
      </c>
      <c r="G482" s="2"/>
    </row>
    <row r="483" ht="12.75" customHeight="1">
      <c r="A483" t="s">
        <v>197</v>
      </c>
      <c r="B483" s="3" t="str">
        <f>HYPERLINK("https://stackoverflow.com/questions/1583971/")</f>
        <v>https://stackoverflow.com/questions/1583971/</v>
      </c>
      <c r="C483" s="1">
        <v>1.0</v>
      </c>
      <c r="D483" s="4">
        <v>1.0</v>
      </c>
      <c r="E483" s="1">
        <v>1.0</v>
      </c>
      <c r="F483" s="1">
        <v>1.0</v>
      </c>
      <c r="G483" s="2"/>
    </row>
    <row r="484" ht="12.75" customHeight="1">
      <c r="A484" t="s">
        <v>197</v>
      </c>
      <c r="B484" s="3" t="str">
        <f>HYPERLINK("https://stackoverflow.com/questions/9066459/")</f>
        <v>https://stackoverflow.com/questions/9066459/</v>
      </c>
      <c r="C484" s="1">
        <v>1.0</v>
      </c>
      <c r="D484" s="4">
        <v>1.0</v>
      </c>
      <c r="E484" s="1">
        <v>1.0</v>
      </c>
      <c r="F484" s="1">
        <v>1.0</v>
      </c>
      <c r="G484" s="2"/>
    </row>
    <row r="485" ht="12.75" customHeight="1">
      <c r="A485" t="s">
        <v>197</v>
      </c>
      <c r="B485" s="3" t="str">
        <f>HYPERLINK("https://stackoverflow.com/questions/19153967/")</f>
        <v>https://stackoverflow.com/questions/19153967/</v>
      </c>
      <c r="C485" s="1">
        <v>1.0</v>
      </c>
      <c r="D485" s="4">
        <v>1.0</v>
      </c>
      <c r="E485" s="1">
        <v>1.0</v>
      </c>
      <c r="F485" s="1">
        <v>1.0</v>
      </c>
      <c r="G485" s="2"/>
    </row>
    <row r="486" ht="12.75" customHeight="1">
      <c r="A486" t="s">
        <v>197</v>
      </c>
      <c r="B486" s="3" t="str">
        <f>HYPERLINK("https://stackoverflow.com/questions/26060742/")</f>
        <v>https://stackoverflow.com/questions/26060742/</v>
      </c>
      <c r="C486" s="1">
        <v>1.0</v>
      </c>
      <c r="D486" s="4">
        <v>1.0</v>
      </c>
      <c r="E486" s="1">
        <v>1.0</v>
      </c>
      <c r="F486" s="1">
        <v>1.0</v>
      </c>
      <c r="G486" s="2"/>
    </row>
    <row r="487" ht="12.75" customHeight="1">
      <c r="A487" t="s">
        <v>198</v>
      </c>
      <c r="B487" s="3" t="str">
        <f>HYPERLINK("https://stackoverflow.com/questions/2788114/")</f>
        <v>https://stackoverflow.com/questions/2788114/</v>
      </c>
      <c r="C487" s="1">
        <v>3.0</v>
      </c>
      <c r="D487" s="4">
        <v>1.0</v>
      </c>
      <c r="E487" s="1">
        <v>3.0</v>
      </c>
      <c r="F487" s="1">
        <v>1.0</v>
      </c>
      <c r="G487" s="2"/>
    </row>
    <row r="488" ht="12.75" customHeight="1">
      <c r="A488" t="s">
        <v>198</v>
      </c>
      <c r="B488" s="3" t="str">
        <f>HYPERLINK("https://stackoverflow.com/questions/2788178/")</f>
        <v>https://stackoverflow.com/questions/2788178/</v>
      </c>
      <c r="C488" s="1">
        <v>3.0</v>
      </c>
      <c r="D488" s="4">
        <v>1.0</v>
      </c>
      <c r="E488" s="1">
        <v>3.0</v>
      </c>
      <c r="F488" s="1">
        <v>1.0</v>
      </c>
      <c r="G488" s="2"/>
    </row>
    <row r="489" ht="12.75" customHeight="1">
      <c r="A489" t="s">
        <v>198</v>
      </c>
      <c r="B489" s="3" t="str">
        <f>HYPERLINK("https://stackoverflow.com/questions/2790331/")</f>
        <v>https://stackoverflow.com/questions/2790331/</v>
      </c>
      <c r="C489" s="1">
        <v>3.0</v>
      </c>
      <c r="D489" s="4">
        <v>1.0</v>
      </c>
      <c r="E489" s="1">
        <v>3.0</v>
      </c>
      <c r="F489" s="1">
        <v>1.0</v>
      </c>
      <c r="G489" s="2"/>
    </row>
    <row r="490" ht="12.75" customHeight="1">
      <c r="A490" t="s">
        <v>198</v>
      </c>
      <c r="B490" s="3" t="str">
        <f>HYPERLINK("https://stackoverflow.com/questions/2790621/")</f>
        <v>https://stackoverflow.com/questions/2790621/</v>
      </c>
      <c r="C490" s="1">
        <v>3.0</v>
      </c>
      <c r="D490" s="4">
        <v>1.0</v>
      </c>
      <c r="E490" s="1">
        <v>3.0</v>
      </c>
      <c r="F490" s="1">
        <v>1.0</v>
      </c>
      <c r="G490" s="2"/>
    </row>
    <row r="491" ht="12.75" customHeight="1">
      <c r="A491" t="s">
        <v>198</v>
      </c>
      <c r="B491" s="3" t="str">
        <f>HYPERLINK("https://stackoverflow.com/questions/15164072/")</f>
        <v>https://stackoverflow.com/questions/15164072/</v>
      </c>
      <c r="C491" s="1">
        <v>3.0</v>
      </c>
      <c r="D491" s="4">
        <v>1.0</v>
      </c>
      <c r="E491" s="1">
        <v>3.0</v>
      </c>
      <c r="F491" s="1">
        <v>1.0</v>
      </c>
      <c r="G491" s="2"/>
    </row>
    <row r="492" ht="12.75" customHeight="1">
      <c r="A492" t="s">
        <v>198</v>
      </c>
      <c r="B492" s="3" t="str">
        <f>HYPERLINK("https://stackoverflow.com/questions/21519405/")</f>
        <v>https://stackoverflow.com/questions/21519405/</v>
      </c>
      <c r="C492" s="1">
        <v>3.0</v>
      </c>
      <c r="D492" s="4">
        <v>1.0</v>
      </c>
      <c r="E492" s="1">
        <v>3.0</v>
      </c>
      <c r="F492" s="1">
        <v>1.0</v>
      </c>
      <c r="G492" s="2"/>
    </row>
    <row r="493" ht="12.75" customHeight="1">
      <c r="A493" t="s">
        <v>198</v>
      </c>
      <c r="B493" s="3" t="str">
        <f>HYPERLINK("https://stackoverflow.com/questions/25123796/")</f>
        <v>https://stackoverflow.com/questions/25123796/</v>
      </c>
      <c r="C493" s="1">
        <v>3.0</v>
      </c>
      <c r="D493" s="4">
        <v>1.0</v>
      </c>
      <c r="E493" s="1">
        <v>3.0</v>
      </c>
      <c r="F493" s="1">
        <v>1.0</v>
      </c>
      <c r="G493" s="2"/>
    </row>
    <row r="494" ht="12.75" customHeight="1">
      <c r="A494" t="s">
        <v>198</v>
      </c>
      <c r="B494" s="3" t="str">
        <f>HYPERLINK("https://stackoverflow.com/questions/25845226/")</f>
        <v>https://stackoverflow.com/questions/25845226/</v>
      </c>
      <c r="C494" s="1">
        <v>3.0</v>
      </c>
      <c r="D494" s="4">
        <v>1.0</v>
      </c>
      <c r="E494" s="1">
        <v>3.0</v>
      </c>
      <c r="F494" s="1">
        <v>1.0</v>
      </c>
      <c r="G494" s="2"/>
    </row>
    <row r="495" ht="12.75" customHeight="1">
      <c r="A495" t="s">
        <v>199</v>
      </c>
      <c r="B495" s="3" t="str">
        <f>HYPERLINK("https://stackoverflow.com/questions/3043324/")</f>
        <v>https://stackoverflow.com/questions/3043324/</v>
      </c>
      <c r="C495" s="1">
        <v>2.0</v>
      </c>
      <c r="D495" s="4">
        <v>1.0</v>
      </c>
      <c r="E495" s="1">
        <v>2.0</v>
      </c>
      <c r="F495" s="1">
        <v>1.0</v>
      </c>
      <c r="G495" s="2"/>
    </row>
    <row r="496" ht="12.75" customHeight="1">
      <c r="A496" t="s">
        <v>199</v>
      </c>
      <c r="B496" s="3" t="str">
        <f>HYPERLINK("https://stackoverflow.com/questions/3044408/")</f>
        <v>https://stackoverflow.com/questions/3044408/</v>
      </c>
      <c r="C496" s="1">
        <v>2.0</v>
      </c>
      <c r="D496" s="4">
        <v>1.0</v>
      </c>
      <c r="E496" s="1">
        <v>2.0</v>
      </c>
      <c r="F496" s="1">
        <v>1.0</v>
      </c>
      <c r="G496" s="2"/>
    </row>
    <row r="497" ht="12.75" customHeight="1">
      <c r="A497" t="s">
        <v>199</v>
      </c>
      <c r="B497" s="3" t="str">
        <f>HYPERLINK("https://stackoverflow.com/questions/19620097/")</f>
        <v>https://stackoverflow.com/questions/19620097/</v>
      </c>
      <c r="C497" s="1">
        <v>2.0</v>
      </c>
      <c r="D497" s="4">
        <v>1.0</v>
      </c>
      <c r="E497" s="1">
        <v>2.0</v>
      </c>
      <c r="F497" s="1">
        <v>1.0</v>
      </c>
      <c r="G497" s="2"/>
    </row>
    <row r="498" ht="12.75" customHeight="1">
      <c r="A498" t="s">
        <v>199</v>
      </c>
      <c r="B498" s="3" t="str">
        <f>HYPERLINK("https://stackoverflow.com/questions/41256681/")</f>
        <v>https://stackoverflow.com/questions/41256681/</v>
      </c>
      <c r="C498" s="1">
        <v>2.0</v>
      </c>
      <c r="D498" s="4">
        <v>1.0</v>
      </c>
      <c r="E498" s="1">
        <v>2.0</v>
      </c>
      <c r="F498" s="1">
        <v>1.0</v>
      </c>
      <c r="G498" s="2"/>
    </row>
    <row r="499" ht="12.75" customHeight="1">
      <c r="A499" t="s">
        <v>200</v>
      </c>
      <c r="B499" s="3" t="str">
        <f>HYPERLINK("https://stackoverflow.com/questions/3301484/")</f>
        <v>https://stackoverflow.com/questions/3301484/</v>
      </c>
      <c r="C499" s="1">
        <v>3.0</v>
      </c>
      <c r="D499" s="4">
        <v>3.0</v>
      </c>
      <c r="E499" s="1">
        <v>3.0</v>
      </c>
      <c r="F499" s="1">
        <v>3.0</v>
      </c>
      <c r="G499" s="2"/>
    </row>
    <row r="500" ht="12.75" customHeight="1">
      <c r="A500" t="s">
        <v>201</v>
      </c>
      <c r="B500" s="3" t="str">
        <f>HYPERLINK("https://stackoverflow.com/questions/18873496/")</f>
        <v>https://stackoverflow.com/questions/18873496/</v>
      </c>
      <c r="C500" s="1">
        <v>3.0</v>
      </c>
      <c r="D500" s="4">
        <v>2.0</v>
      </c>
      <c r="E500" s="1">
        <v>3.0</v>
      </c>
      <c r="F500" s="1">
        <v>2.0</v>
      </c>
      <c r="G500" s="2"/>
    </row>
    <row r="501" ht="12.75" customHeight="1">
      <c r="A501" t="s">
        <v>201</v>
      </c>
      <c r="B501" s="3" t="str">
        <f>HYPERLINK("https://stackoverflow.com/questions/25621031/")</f>
        <v>https://stackoverflow.com/questions/25621031/</v>
      </c>
      <c r="C501" s="1">
        <v>3.0</v>
      </c>
      <c r="D501" s="4">
        <v>3.0</v>
      </c>
      <c r="E501" s="1">
        <v>3.0</v>
      </c>
      <c r="F501" s="1">
        <v>3.0</v>
      </c>
      <c r="G501" s="2"/>
    </row>
    <row r="502" ht="12.75" customHeight="1">
      <c r="A502" t="s">
        <v>201</v>
      </c>
      <c r="B502" s="3" t="str">
        <f>HYPERLINK("https://stackoverflow.com/questions/47792341/")</f>
        <v>https://stackoverflow.com/questions/47792341/</v>
      </c>
      <c r="C502" s="1">
        <v>2.0</v>
      </c>
      <c r="D502" s="4">
        <v>4.0</v>
      </c>
      <c r="E502" s="1">
        <v>4.0</v>
      </c>
      <c r="F502" s="1">
        <v>4.0</v>
      </c>
      <c r="G502" s="2" t="s">
        <v>81</v>
      </c>
    </row>
    <row r="503" ht="12.75" customHeight="1">
      <c r="A503" t="s">
        <v>202</v>
      </c>
      <c r="B503" s="3" t="str">
        <f>HYPERLINK("https://stackoverflow.com/questions/4716556/")</f>
        <v>https://stackoverflow.com/questions/4716556/</v>
      </c>
      <c r="C503" s="1">
        <v>3.0</v>
      </c>
      <c r="D503" s="4">
        <v>1.0</v>
      </c>
      <c r="E503" s="1">
        <v>3.0</v>
      </c>
      <c r="F503" s="1">
        <v>1.0</v>
      </c>
      <c r="G503" s="2"/>
    </row>
    <row r="504" ht="12.75" customHeight="1">
      <c r="A504" t="s">
        <v>202</v>
      </c>
      <c r="B504" s="3" t="str">
        <f>HYPERLINK("https://stackoverflow.com/questions/4716623/")</f>
        <v>https://stackoverflow.com/questions/4716623/</v>
      </c>
      <c r="C504" s="1">
        <v>3.0</v>
      </c>
      <c r="D504" s="4">
        <v>1.0</v>
      </c>
      <c r="E504" s="1">
        <v>3.0</v>
      </c>
      <c r="F504" s="1">
        <v>1.0</v>
      </c>
      <c r="G504" s="2"/>
    </row>
    <row r="505" ht="12.75" customHeight="1">
      <c r="A505" t="s">
        <v>202</v>
      </c>
      <c r="B505" s="3" t="str">
        <f>HYPERLINK("https://stackoverflow.com/questions/4716651/")</f>
        <v>https://stackoverflow.com/questions/4716651/</v>
      </c>
      <c r="C505" s="1">
        <v>3.0</v>
      </c>
      <c r="D505" s="4">
        <v>1.0</v>
      </c>
      <c r="E505" s="1">
        <v>3.0</v>
      </c>
      <c r="F505" s="1">
        <v>1.0</v>
      </c>
      <c r="G505" s="2"/>
    </row>
    <row r="506" ht="12.75" customHeight="1">
      <c r="A506" t="s">
        <v>202</v>
      </c>
      <c r="B506" s="3" t="str">
        <f>HYPERLINK("https://stackoverflow.com/questions/4718651/")</f>
        <v>https://stackoverflow.com/questions/4718651/</v>
      </c>
      <c r="C506" s="1">
        <v>3.0</v>
      </c>
      <c r="D506" s="4">
        <v>1.0</v>
      </c>
      <c r="E506" s="1">
        <v>3.0</v>
      </c>
      <c r="F506" s="1">
        <v>1.0</v>
      </c>
      <c r="G506" s="2"/>
    </row>
    <row r="507" ht="12.75" customHeight="1">
      <c r="A507" t="s">
        <v>202</v>
      </c>
      <c r="B507" s="3" t="str">
        <f>HYPERLINK("https://stackoverflow.com/questions/10710115/")</f>
        <v>https://stackoverflow.com/questions/10710115/</v>
      </c>
      <c r="C507" s="1">
        <v>3.0</v>
      </c>
      <c r="D507" s="4">
        <v>1.0</v>
      </c>
      <c r="E507" s="1">
        <v>3.0</v>
      </c>
      <c r="F507" s="1">
        <v>1.0</v>
      </c>
      <c r="G507" s="2"/>
    </row>
    <row r="508" ht="12.75" customHeight="1">
      <c r="A508" t="s">
        <v>202</v>
      </c>
      <c r="B508" s="3" t="str">
        <f>HYPERLINK("https://stackoverflow.com/questions/27721509/")</f>
        <v>https://stackoverflow.com/questions/27721509/</v>
      </c>
      <c r="C508" s="1">
        <v>3.0</v>
      </c>
      <c r="D508" s="4">
        <v>1.0</v>
      </c>
      <c r="E508" s="1">
        <v>3.0</v>
      </c>
      <c r="F508" s="1">
        <v>1.0</v>
      </c>
      <c r="G508" s="2"/>
    </row>
    <row r="509" ht="12.75" customHeight="1">
      <c r="A509" t="s">
        <v>202</v>
      </c>
      <c r="B509" s="3" t="str">
        <f>HYPERLINK("https://stackoverflow.com/questions/28219618/")</f>
        <v>https://stackoverflow.com/questions/28219618/</v>
      </c>
      <c r="C509" s="1">
        <v>3.0</v>
      </c>
      <c r="D509" s="4">
        <v>1.0</v>
      </c>
      <c r="E509" s="1">
        <v>3.0</v>
      </c>
      <c r="F509" s="1">
        <v>1.0</v>
      </c>
      <c r="G509" s="2"/>
    </row>
    <row r="510" ht="12.75" customHeight="1">
      <c r="A510" t="s">
        <v>202</v>
      </c>
      <c r="B510" s="3" t="str">
        <f>HYPERLINK("https://stackoverflow.com/questions/28280318/")</f>
        <v>https://stackoverflow.com/questions/28280318/</v>
      </c>
      <c r="C510" s="1">
        <v>3.0</v>
      </c>
      <c r="D510" s="4">
        <v>1.0</v>
      </c>
      <c r="E510" s="1">
        <v>3.0</v>
      </c>
      <c r="F510" s="1">
        <v>1.0</v>
      </c>
      <c r="G510" s="2"/>
    </row>
    <row r="511" ht="12.75" customHeight="1">
      <c r="A511" t="s">
        <v>202</v>
      </c>
      <c r="B511" s="3" t="str">
        <f>HYPERLINK("https://stackoverflow.com/questions/29575580/")</f>
        <v>https://stackoverflow.com/questions/29575580/</v>
      </c>
      <c r="C511" s="1">
        <v>3.0</v>
      </c>
      <c r="D511" s="4">
        <v>1.0</v>
      </c>
      <c r="E511" s="1">
        <v>3.0</v>
      </c>
      <c r="F511" s="1">
        <v>1.0</v>
      </c>
      <c r="G511" s="2"/>
    </row>
    <row r="512" ht="12.75" customHeight="1">
      <c r="A512" t="s">
        <v>202</v>
      </c>
      <c r="B512" s="3" t="str">
        <f>HYPERLINK("https://stackoverflow.com/questions/34474897/")</f>
        <v>https://stackoverflow.com/questions/34474897/</v>
      </c>
      <c r="C512" s="1">
        <v>3.0</v>
      </c>
      <c r="D512" s="4">
        <v>1.0</v>
      </c>
      <c r="E512" s="1">
        <v>3.0</v>
      </c>
      <c r="F512" s="1">
        <v>1.0</v>
      </c>
      <c r="G512" s="2"/>
    </row>
    <row r="513" ht="12.75" customHeight="1">
      <c r="A513" t="s">
        <v>202</v>
      </c>
      <c r="B513" s="3" t="str">
        <f>HYPERLINK("https://stackoverflow.com/questions/38450021/")</f>
        <v>https://stackoverflow.com/questions/38450021/</v>
      </c>
      <c r="C513" s="1">
        <v>3.0</v>
      </c>
      <c r="D513" s="4">
        <v>1.0</v>
      </c>
      <c r="E513" s="1">
        <v>3.0</v>
      </c>
      <c r="F513" s="1">
        <v>1.0</v>
      </c>
      <c r="G513" s="2"/>
    </row>
    <row r="514" ht="12.75" customHeight="1">
      <c r="A514" t="s">
        <v>202</v>
      </c>
      <c r="B514" s="3" t="str">
        <f>HYPERLINK("https://stackoverflow.com/questions/39992469/")</f>
        <v>https://stackoverflow.com/questions/39992469/</v>
      </c>
      <c r="C514" s="1">
        <v>3.0</v>
      </c>
      <c r="D514" s="4">
        <v>1.0</v>
      </c>
      <c r="E514" s="1">
        <v>3.0</v>
      </c>
      <c r="F514" s="1">
        <v>1.0</v>
      </c>
      <c r="G514" s="2"/>
    </row>
    <row r="515" ht="12.75" customHeight="1">
      <c r="A515" t="s">
        <v>202</v>
      </c>
      <c r="B515" s="3" t="str">
        <f>HYPERLINK("https://stackoverflow.com/questions/40597140/")</f>
        <v>https://stackoverflow.com/questions/40597140/</v>
      </c>
      <c r="C515" s="1">
        <v>3.0</v>
      </c>
      <c r="D515" s="4">
        <v>1.0</v>
      </c>
      <c r="E515" s="1">
        <v>3.0</v>
      </c>
      <c r="F515" s="1">
        <v>1.0</v>
      </c>
      <c r="G515" s="2"/>
    </row>
    <row r="516" ht="12.75" customHeight="1">
      <c r="A516" t="s">
        <v>202</v>
      </c>
      <c r="B516" s="3" t="str">
        <f>HYPERLINK("https://stackoverflow.com/questions/40615706/")</f>
        <v>https://stackoverflow.com/questions/40615706/</v>
      </c>
      <c r="C516" s="1">
        <v>3.0</v>
      </c>
      <c r="D516" s="4">
        <v>1.0</v>
      </c>
      <c r="E516" s="1">
        <v>3.0</v>
      </c>
      <c r="F516" s="1">
        <v>1.0</v>
      </c>
      <c r="G516" s="2"/>
    </row>
    <row r="517" ht="12.75" customHeight="1">
      <c r="A517" t="s">
        <v>202</v>
      </c>
      <c r="B517" s="3" t="str">
        <f>HYPERLINK("https://stackoverflow.com/questions/41576248/")</f>
        <v>https://stackoverflow.com/questions/41576248/</v>
      </c>
      <c r="C517" s="1">
        <v>3.0</v>
      </c>
      <c r="D517" s="4">
        <v>1.0</v>
      </c>
      <c r="E517" s="1">
        <v>3.0</v>
      </c>
      <c r="F517" s="1">
        <v>1.0</v>
      </c>
      <c r="G517" s="2"/>
    </row>
    <row r="518" ht="12.75" customHeight="1">
      <c r="A518" t="s">
        <v>202</v>
      </c>
      <c r="B518" s="3" t="str">
        <f>HYPERLINK("https://stackoverflow.com/questions/44002909/")</f>
        <v>https://stackoverflow.com/questions/44002909/</v>
      </c>
      <c r="C518" s="1">
        <v>3.0</v>
      </c>
      <c r="D518" s="4">
        <v>1.0</v>
      </c>
      <c r="E518" s="1">
        <v>3.0</v>
      </c>
      <c r="F518" s="1">
        <v>1.0</v>
      </c>
      <c r="G518" s="2"/>
    </row>
    <row r="519" ht="12.75" customHeight="1">
      <c r="A519" t="s">
        <v>202</v>
      </c>
      <c r="B519" s="3" t="str">
        <f>HYPERLINK("https://stackoverflow.com/questions/45905159/")</f>
        <v>https://stackoverflow.com/questions/45905159/</v>
      </c>
      <c r="C519" s="1">
        <v>3.0</v>
      </c>
      <c r="D519" s="4">
        <v>1.0</v>
      </c>
      <c r="E519" s="1">
        <v>3.0</v>
      </c>
      <c r="F519" s="1">
        <v>1.0</v>
      </c>
      <c r="G519" s="2"/>
    </row>
    <row r="520" ht="12.75" customHeight="1">
      <c r="A520" t="s">
        <v>202</v>
      </c>
      <c r="B520" s="3" t="str">
        <f>HYPERLINK("https://stackoverflow.com/questions/49709620/")</f>
        <v>https://stackoverflow.com/questions/49709620/</v>
      </c>
      <c r="C520" s="1">
        <v>3.0</v>
      </c>
      <c r="D520" s="4">
        <v>1.0</v>
      </c>
      <c r="E520" s="1">
        <v>3.0</v>
      </c>
      <c r="F520" s="1">
        <v>1.0</v>
      </c>
      <c r="G520" s="2"/>
    </row>
    <row r="521" ht="12.75" customHeight="1">
      <c r="A521" t="s">
        <v>203</v>
      </c>
      <c r="B521" s="3" t="str">
        <f>HYPERLINK("https://stackoverflow.com/questions/7413868/")</f>
        <v>https://stackoverflow.com/questions/7413868/</v>
      </c>
      <c r="C521" s="1">
        <v>3.0</v>
      </c>
      <c r="D521" s="4">
        <v>1.0</v>
      </c>
      <c r="E521" s="1">
        <v>3.0</v>
      </c>
      <c r="F521" s="1">
        <v>1.0</v>
      </c>
      <c r="G521" s="2"/>
    </row>
    <row r="522" ht="12.75" customHeight="1">
      <c r="A522" t="s">
        <v>203</v>
      </c>
      <c r="B522" s="3" t="str">
        <f>HYPERLINK("https://stackoverflow.com/questions/7413900/")</f>
        <v>https://stackoverflow.com/questions/7413900/</v>
      </c>
      <c r="C522" s="1">
        <v>3.0</v>
      </c>
      <c r="D522" s="4">
        <v>1.0</v>
      </c>
      <c r="E522" s="1">
        <v>3.0</v>
      </c>
      <c r="F522" s="1">
        <v>1.0</v>
      </c>
      <c r="G522" s="2"/>
    </row>
    <row r="523" ht="12.75" customHeight="1">
      <c r="A523" t="s">
        <v>203</v>
      </c>
      <c r="B523" s="3" t="str">
        <f>HYPERLINK("https://stackoverflow.com/questions/7413989/")</f>
        <v>https://stackoverflow.com/questions/7413989/</v>
      </c>
      <c r="C523" s="1">
        <v>1.0</v>
      </c>
      <c r="D523" s="4">
        <v>1.0</v>
      </c>
      <c r="E523" s="1">
        <v>1.0</v>
      </c>
      <c r="F523" s="1">
        <v>1.0</v>
      </c>
      <c r="G523" s="2"/>
    </row>
    <row r="524" ht="12.75" customHeight="1">
      <c r="A524" t="s">
        <v>203</v>
      </c>
      <c r="B524" s="3" t="str">
        <f>HYPERLINK("https://stackoverflow.com/questions/12838276/")</f>
        <v>https://stackoverflow.com/questions/12838276/</v>
      </c>
      <c r="C524" s="1">
        <v>3.0</v>
      </c>
      <c r="D524" s="4">
        <v>1.0</v>
      </c>
      <c r="E524" s="1">
        <v>3.0</v>
      </c>
      <c r="F524" s="1">
        <v>1.0</v>
      </c>
      <c r="G524" s="2"/>
    </row>
    <row r="525" ht="12.75" customHeight="1">
      <c r="A525" t="s">
        <v>203</v>
      </c>
      <c r="B525" s="3" t="str">
        <f>HYPERLINK("https://stackoverflow.com/questions/19492227/")</f>
        <v>https://stackoverflow.com/questions/19492227/</v>
      </c>
      <c r="C525" s="1">
        <v>3.0</v>
      </c>
      <c r="D525" s="4">
        <v>1.0</v>
      </c>
      <c r="E525" s="1">
        <v>3.0</v>
      </c>
      <c r="F525" s="1">
        <v>1.0</v>
      </c>
      <c r="G525" s="2"/>
    </row>
    <row r="526" ht="12.75" customHeight="1">
      <c r="A526" t="s">
        <v>203</v>
      </c>
      <c r="B526" s="3" t="str">
        <f>HYPERLINK("https://stackoverflow.com/questions/24270148/")</f>
        <v>https://stackoverflow.com/questions/24270148/</v>
      </c>
      <c r="C526" s="1">
        <v>3.0</v>
      </c>
      <c r="D526" s="4">
        <v>1.0</v>
      </c>
      <c r="E526" s="1">
        <v>3.0</v>
      </c>
      <c r="F526" s="1">
        <v>1.0</v>
      </c>
      <c r="G526" s="2"/>
    </row>
    <row r="527" ht="12.75" customHeight="1">
      <c r="A527" t="s">
        <v>203</v>
      </c>
      <c r="B527" s="3" t="str">
        <f>HYPERLINK("https://stackoverflow.com/questions/36641266/")</f>
        <v>https://stackoverflow.com/questions/36641266/</v>
      </c>
      <c r="C527" s="1">
        <v>3.0</v>
      </c>
      <c r="D527" s="4">
        <v>1.0</v>
      </c>
      <c r="E527" s="1">
        <v>3.0</v>
      </c>
      <c r="F527" s="1">
        <v>1.0</v>
      </c>
      <c r="G527" s="2"/>
    </row>
    <row r="528" ht="12.75" customHeight="1">
      <c r="A528" t="s">
        <v>204</v>
      </c>
      <c r="B528" s="3" t="str">
        <f>HYPERLINK("https://stackoverflow.com/questions/8665126/")</f>
        <v>https://stackoverflow.com/questions/8665126/</v>
      </c>
      <c r="C528" s="1">
        <v>4.0</v>
      </c>
      <c r="D528" s="4">
        <v>1.0</v>
      </c>
      <c r="E528" s="1">
        <v>3.0</v>
      </c>
      <c r="F528" s="1">
        <v>1.0</v>
      </c>
      <c r="G528" s="2" t="s">
        <v>205</v>
      </c>
    </row>
    <row r="529" ht="12.75" customHeight="1">
      <c r="A529" t="s">
        <v>204</v>
      </c>
      <c r="B529" s="3" t="str">
        <f>HYPERLINK("https://stackoverflow.com/questions/8665170/")</f>
        <v>https://stackoverflow.com/questions/8665170/</v>
      </c>
      <c r="C529" s="1">
        <v>4.0</v>
      </c>
      <c r="D529" s="4">
        <v>1.0</v>
      </c>
      <c r="E529" s="1">
        <v>3.0</v>
      </c>
      <c r="F529" s="1">
        <v>1.0</v>
      </c>
      <c r="G529" s="2" t="s">
        <v>205</v>
      </c>
    </row>
    <row r="530" ht="12.75" customHeight="1">
      <c r="A530" t="s">
        <v>204</v>
      </c>
      <c r="B530" s="3" t="str">
        <f>HYPERLINK("https://stackoverflow.com/questions/11665098/")</f>
        <v>https://stackoverflow.com/questions/11665098/</v>
      </c>
      <c r="C530" s="1">
        <v>4.0</v>
      </c>
      <c r="D530" s="4">
        <v>1.0</v>
      </c>
      <c r="E530" s="1">
        <v>3.0</v>
      </c>
      <c r="F530" s="1">
        <v>1.0</v>
      </c>
      <c r="G530" s="2" t="s">
        <v>205</v>
      </c>
    </row>
    <row r="531" ht="12.75" customHeight="1">
      <c r="A531" t="s">
        <v>204</v>
      </c>
      <c r="B531" s="3" t="str">
        <f>HYPERLINK("https://stackoverflow.com/questions/26765051/")</f>
        <v>https://stackoverflow.com/questions/26765051/</v>
      </c>
      <c r="C531" s="1">
        <v>4.0</v>
      </c>
      <c r="D531" s="4">
        <v>1.0</v>
      </c>
      <c r="E531" s="1">
        <v>3.0</v>
      </c>
      <c r="F531" s="1">
        <v>1.0</v>
      </c>
      <c r="G531" s="2" t="s">
        <v>205</v>
      </c>
    </row>
    <row r="532" ht="12.75" customHeight="1">
      <c r="A532" t="s">
        <v>204</v>
      </c>
      <c r="B532" s="3" t="str">
        <f>HYPERLINK("https://stackoverflow.com/questions/31961274/")</f>
        <v>https://stackoverflow.com/questions/31961274/</v>
      </c>
      <c r="C532" s="1">
        <v>4.0</v>
      </c>
      <c r="D532" s="4">
        <v>1.0</v>
      </c>
      <c r="E532" s="1">
        <v>3.0</v>
      </c>
      <c r="F532" s="1">
        <v>1.0</v>
      </c>
      <c r="G532" s="2" t="s">
        <v>205</v>
      </c>
    </row>
    <row r="533" ht="12.75" customHeight="1">
      <c r="A533" t="s">
        <v>204</v>
      </c>
      <c r="B533" s="3" t="str">
        <f>HYPERLINK("https://stackoverflow.com/questions/34588482/")</f>
        <v>https://stackoverflow.com/questions/34588482/</v>
      </c>
      <c r="C533" s="1">
        <v>4.0</v>
      </c>
      <c r="D533" s="4">
        <v>1.0</v>
      </c>
      <c r="E533" s="1">
        <v>3.0</v>
      </c>
      <c r="F533" s="1">
        <v>1.0</v>
      </c>
      <c r="G533" s="2" t="s">
        <v>205</v>
      </c>
    </row>
    <row r="534" ht="12.75" customHeight="1">
      <c r="A534" t="s">
        <v>206</v>
      </c>
      <c r="B534" s="3" t="str">
        <f>HYPERLINK("https://stackoverflow.com/questions/9465310/")</f>
        <v>https://stackoverflow.com/questions/9465310/</v>
      </c>
      <c r="C534" s="1">
        <v>3.0</v>
      </c>
      <c r="D534" s="4">
        <v>2.0</v>
      </c>
      <c r="E534" s="1">
        <v>3.0</v>
      </c>
      <c r="F534" s="1">
        <v>2.0</v>
      </c>
      <c r="G534" s="2"/>
    </row>
    <row r="535" ht="12.75" customHeight="1">
      <c r="A535" t="s">
        <v>206</v>
      </c>
      <c r="B535" s="3" t="str">
        <f>HYPERLINK("https://stackoverflow.com/questions/19003468/")</f>
        <v>https://stackoverflow.com/questions/19003468/</v>
      </c>
      <c r="C535" s="1">
        <v>3.0</v>
      </c>
      <c r="D535" s="4">
        <v>3.0</v>
      </c>
      <c r="E535" s="1">
        <v>3.0</v>
      </c>
      <c r="F535" s="1">
        <v>3.0</v>
      </c>
      <c r="G535" s="2"/>
    </row>
    <row r="536" ht="12.75" customHeight="1">
      <c r="A536" t="s">
        <v>207</v>
      </c>
      <c r="B536" s="3" t="str">
        <f>HYPERLINK("https://stackoverflow.com/questions/13370098/")</f>
        <v>https://stackoverflow.com/questions/13370098/</v>
      </c>
      <c r="C536" s="1">
        <v>3.0</v>
      </c>
      <c r="D536" s="4">
        <v>1.0</v>
      </c>
      <c r="E536" s="1">
        <v>3.0</v>
      </c>
      <c r="F536" s="1">
        <v>1.0</v>
      </c>
      <c r="G536" s="2"/>
    </row>
    <row r="537" ht="12.75" customHeight="1">
      <c r="A537" t="s">
        <v>207</v>
      </c>
      <c r="B537" s="3" t="str">
        <f>HYPERLINK("https://stackoverflow.com/questions/13370154/")</f>
        <v>https://stackoverflow.com/questions/13370154/</v>
      </c>
      <c r="C537" s="1">
        <v>3.0</v>
      </c>
      <c r="D537" s="4">
        <v>1.0</v>
      </c>
      <c r="E537" s="1">
        <v>3.0</v>
      </c>
      <c r="F537" s="1">
        <v>1.0</v>
      </c>
      <c r="G537" s="2"/>
    </row>
    <row r="538" ht="12.75" customHeight="1">
      <c r="A538" t="s">
        <v>208</v>
      </c>
      <c r="B538" s="3" t="str">
        <f>HYPERLINK("https://stackoverflow.com/questions/15239402/")</f>
        <v>https://stackoverflow.com/questions/15239402/</v>
      </c>
      <c r="C538" s="1">
        <v>2.0</v>
      </c>
      <c r="D538" s="4">
        <v>1.0</v>
      </c>
      <c r="E538" s="1">
        <v>2.0</v>
      </c>
      <c r="F538" s="1">
        <v>1.0</v>
      </c>
      <c r="G538" s="2"/>
    </row>
    <row r="539" ht="12.75" customHeight="1">
      <c r="A539" t="s">
        <v>208</v>
      </c>
      <c r="B539" s="3" t="str">
        <f>HYPERLINK("https://stackoverflow.com/questions/15239467/")</f>
        <v>https://stackoverflow.com/questions/15239467/</v>
      </c>
      <c r="C539" s="1">
        <v>2.0</v>
      </c>
      <c r="D539" s="4">
        <v>1.0</v>
      </c>
      <c r="E539" s="1">
        <v>2.0</v>
      </c>
      <c r="F539" s="1">
        <v>1.0</v>
      </c>
      <c r="G539" s="2"/>
    </row>
    <row r="540" ht="12.75" customHeight="1">
      <c r="A540" t="s">
        <v>208</v>
      </c>
      <c r="B540" s="3" t="str">
        <f>HYPERLINK("https://stackoverflow.com/questions/26620775/")</f>
        <v>https://stackoverflow.com/questions/26620775/</v>
      </c>
      <c r="C540" s="1">
        <v>2.0</v>
      </c>
      <c r="D540" s="4">
        <v>1.0</v>
      </c>
      <c r="E540" s="1">
        <v>2.0</v>
      </c>
      <c r="F540" s="1">
        <v>1.0</v>
      </c>
      <c r="G540" s="2"/>
    </row>
    <row r="541" ht="12.75" customHeight="1">
      <c r="A541" t="s">
        <v>209</v>
      </c>
      <c r="B541" s="3" t="str">
        <f>HYPERLINK("https://stackoverflow.com/questions/15253450/")</f>
        <v>https://stackoverflow.com/questions/15253450/</v>
      </c>
      <c r="C541" s="1">
        <v>3.0</v>
      </c>
      <c r="D541" s="4">
        <v>1.0</v>
      </c>
      <c r="E541" s="1">
        <v>3.0</v>
      </c>
      <c r="F541" s="1">
        <v>1.0</v>
      </c>
      <c r="G541" s="2"/>
    </row>
    <row r="542" ht="12.75" customHeight="1">
      <c r="A542" t="s">
        <v>209</v>
      </c>
      <c r="B542" s="3" t="str">
        <f>HYPERLINK("https://stackoverflow.com/questions/15253492/")</f>
        <v>https://stackoverflow.com/questions/15253492/</v>
      </c>
      <c r="C542" s="1">
        <v>3.0</v>
      </c>
      <c r="D542" s="4">
        <v>1.0</v>
      </c>
      <c r="E542" s="1">
        <v>3.0</v>
      </c>
      <c r="F542" s="1">
        <v>1.0</v>
      </c>
      <c r="G542" s="2"/>
    </row>
    <row r="543" ht="12.75" customHeight="1">
      <c r="A543" t="s">
        <v>209</v>
      </c>
      <c r="B543" s="3" t="str">
        <f>HYPERLINK("https://stackoverflow.com/questions/15253493/")</f>
        <v>https://stackoverflow.com/questions/15253493/</v>
      </c>
      <c r="C543" s="1">
        <v>3.0</v>
      </c>
      <c r="D543" s="4">
        <v>1.0</v>
      </c>
      <c r="E543" s="1">
        <v>3.0</v>
      </c>
      <c r="F543" s="1">
        <v>1.0</v>
      </c>
      <c r="G543" s="2"/>
    </row>
    <row r="544" ht="12.75" customHeight="1">
      <c r="A544" t="s">
        <v>209</v>
      </c>
      <c r="B544" s="3" t="str">
        <f>HYPERLINK("https://stackoverflow.com/questions/15253508/")</f>
        <v>https://stackoverflow.com/questions/15253508/</v>
      </c>
      <c r="C544" s="1">
        <v>3.0</v>
      </c>
      <c r="D544" s="4">
        <v>1.0</v>
      </c>
      <c r="E544" s="1">
        <v>3.0</v>
      </c>
      <c r="F544" s="1">
        <v>1.0</v>
      </c>
      <c r="G544" s="2"/>
    </row>
    <row r="545" ht="12.75" customHeight="1">
      <c r="A545" t="s">
        <v>210</v>
      </c>
      <c r="B545" s="3" t="str">
        <f>HYPERLINK("https://stackoverflow.com/questions/15317179/")</f>
        <v>https://stackoverflow.com/questions/15317179/</v>
      </c>
      <c r="C545" s="1">
        <v>3.0</v>
      </c>
      <c r="D545" s="4">
        <v>4.0</v>
      </c>
      <c r="E545" s="1">
        <v>3.0</v>
      </c>
      <c r="F545" s="1">
        <v>4.0</v>
      </c>
      <c r="G545" s="2"/>
    </row>
    <row r="546" ht="12.75" customHeight="1">
      <c r="A546" t="s">
        <v>211</v>
      </c>
      <c r="B546" s="3" t="str">
        <f>HYPERLINK("https://stackoverflow.com/questions/16712231/")</f>
        <v>https://stackoverflow.com/questions/16712231/</v>
      </c>
      <c r="C546" s="1">
        <v>3.0</v>
      </c>
      <c r="D546" s="4">
        <v>1.0</v>
      </c>
      <c r="E546" s="1">
        <v>3.0</v>
      </c>
      <c r="F546" s="1">
        <v>1.0</v>
      </c>
      <c r="G546" s="2"/>
    </row>
    <row r="547" ht="12.75" customHeight="1">
      <c r="A547" t="s">
        <v>212</v>
      </c>
      <c r="B547" s="3" t="str">
        <f>HYPERLINK("https://stackoverflow.com/questions/17405218/")</f>
        <v>https://stackoverflow.com/questions/17405218/</v>
      </c>
      <c r="C547" s="1">
        <v>1.0</v>
      </c>
      <c r="D547" s="4">
        <v>1.0</v>
      </c>
      <c r="E547" s="1">
        <v>1.0</v>
      </c>
      <c r="F547" s="1">
        <v>1.0</v>
      </c>
      <c r="G547" s="2"/>
    </row>
    <row r="548" ht="12.75" customHeight="1">
      <c r="A548" t="s">
        <v>212</v>
      </c>
      <c r="B548" s="3" t="str">
        <f>HYPERLINK("https://stackoverflow.com/questions/17405840/")</f>
        <v>https://stackoverflow.com/questions/17405840/</v>
      </c>
      <c r="C548" s="1">
        <v>1.0</v>
      </c>
      <c r="D548" s="4">
        <v>1.0</v>
      </c>
      <c r="E548" s="1">
        <v>1.0</v>
      </c>
      <c r="F548" s="1">
        <v>1.0</v>
      </c>
      <c r="G548" s="2"/>
    </row>
    <row r="549" ht="12.75" customHeight="1">
      <c r="A549" t="s">
        <v>213</v>
      </c>
      <c r="B549" s="3" t="str">
        <f>HYPERLINK("https://stackoverflow.com/questions/17509803/")</f>
        <v>https://stackoverflow.com/questions/17509803/</v>
      </c>
      <c r="C549" s="1">
        <v>4.0</v>
      </c>
      <c r="D549" s="4">
        <v>1.0</v>
      </c>
      <c r="E549" s="1">
        <v>3.0</v>
      </c>
      <c r="F549" s="1">
        <v>1.0</v>
      </c>
      <c r="G549" s="2" t="s">
        <v>205</v>
      </c>
    </row>
    <row r="550" ht="12.75" customHeight="1">
      <c r="A550" t="s">
        <v>213</v>
      </c>
      <c r="B550" s="3" t="str">
        <f>HYPERLINK("https://stackoverflow.com/questions/17509834/")</f>
        <v>https://stackoverflow.com/questions/17509834/</v>
      </c>
      <c r="C550" s="1">
        <v>4.0</v>
      </c>
      <c r="D550" s="4">
        <v>1.0</v>
      </c>
      <c r="E550" s="1">
        <v>3.0</v>
      </c>
      <c r="F550" s="1">
        <v>1.0</v>
      </c>
      <c r="G550" s="2" t="s">
        <v>205</v>
      </c>
    </row>
    <row r="551" ht="12.75" customHeight="1">
      <c r="A551" t="s">
        <v>214</v>
      </c>
      <c r="B551" s="3" t="str">
        <f>HYPERLINK("https://stackoverflow.com/questions/19619679/")</f>
        <v>https://stackoverflow.com/questions/19619679/</v>
      </c>
      <c r="C551" s="1">
        <v>1.0</v>
      </c>
      <c r="D551" s="4">
        <v>1.0</v>
      </c>
      <c r="E551" s="1">
        <v>1.0</v>
      </c>
      <c r="F551" s="1">
        <v>1.0</v>
      </c>
      <c r="G551" s="2"/>
    </row>
    <row r="552" ht="12.75" customHeight="1">
      <c r="A552" t="s">
        <v>215</v>
      </c>
      <c r="B552" s="3" t="str">
        <f>HYPERLINK("https://stackoverflow.com/questions/20155909/")</f>
        <v>https://stackoverflow.com/questions/20155909/</v>
      </c>
      <c r="C552" s="1">
        <v>3.0</v>
      </c>
      <c r="D552" s="4">
        <v>5.0</v>
      </c>
      <c r="E552" s="1">
        <v>4.0</v>
      </c>
      <c r="F552" s="1">
        <v>5.0</v>
      </c>
      <c r="G552" s="2" t="s">
        <v>81</v>
      </c>
    </row>
    <row r="553" ht="12.75" customHeight="1">
      <c r="A553" t="s">
        <v>215</v>
      </c>
      <c r="B553" s="3" t="str">
        <f>HYPERLINK("https://stackoverflow.com/questions/20158134/")</f>
        <v>https://stackoverflow.com/questions/20158134/</v>
      </c>
      <c r="C553" s="1">
        <v>3.0</v>
      </c>
      <c r="D553" s="4">
        <v>5.0</v>
      </c>
      <c r="E553" s="1">
        <v>4.0</v>
      </c>
      <c r="F553" s="1">
        <v>5.0</v>
      </c>
      <c r="G553" s="2" t="s">
        <v>81</v>
      </c>
    </row>
    <row r="554" ht="12.75" customHeight="1">
      <c r="A554" t="s">
        <v>216</v>
      </c>
      <c r="B554" s="3" t="str">
        <f>HYPERLINK("https://stackoverflow.com/questions/29077905/")</f>
        <v>https://stackoverflow.com/questions/29077905/</v>
      </c>
      <c r="C554" s="1">
        <v>4.0</v>
      </c>
      <c r="D554" s="4">
        <v>1.0</v>
      </c>
      <c r="E554" s="1">
        <v>3.0</v>
      </c>
      <c r="F554" s="1">
        <v>1.0</v>
      </c>
      <c r="G554" s="2" t="s">
        <v>205</v>
      </c>
    </row>
    <row r="555" ht="12.75" customHeight="1">
      <c r="A555" t="s">
        <v>216</v>
      </c>
      <c r="B555" s="3" t="str">
        <f>HYPERLINK("https://stackoverflow.com/questions/29078127/")</f>
        <v>https://stackoverflow.com/questions/29078127/</v>
      </c>
      <c r="C555" s="1">
        <v>3.0</v>
      </c>
      <c r="D555" s="4">
        <v>5.0</v>
      </c>
      <c r="E555" s="1">
        <v>4.0</v>
      </c>
      <c r="F555" s="1">
        <v>5.0</v>
      </c>
      <c r="G555" s="2" t="s">
        <v>81</v>
      </c>
    </row>
    <row r="556" ht="12.75" customHeight="1">
      <c r="A556" t="s">
        <v>217</v>
      </c>
      <c r="B556" s="3" t="str">
        <f>HYPERLINK("https://stackoverflow.com/questions/31691103/")</f>
        <v>https://stackoverflow.com/questions/31691103/</v>
      </c>
      <c r="C556" s="1">
        <v>1.0</v>
      </c>
      <c r="D556" s="4">
        <v>1.0</v>
      </c>
      <c r="E556" s="1">
        <v>1.0</v>
      </c>
      <c r="F556" s="1">
        <v>1.0</v>
      </c>
      <c r="G556" s="2"/>
    </row>
    <row r="557" ht="12.75" customHeight="1">
      <c r="A557" t="s">
        <v>217</v>
      </c>
      <c r="B557" s="3" t="str">
        <f>HYPERLINK("https://stackoverflow.com/questions/31691543/")</f>
        <v>https://stackoverflow.com/questions/31691543/</v>
      </c>
      <c r="C557" s="1">
        <v>1.0</v>
      </c>
      <c r="D557" s="4">
        <v>1.0</v>
      </c>
      <c r="E557" s="1">
        <v>1.0</v>
      </c>
      <c r="F557" s="1">
        <v>1.0</v>
      </c>
      <c r="G557" s="2"/>
    </row>
    <row r="558" ht="12.75" customHeight="1">
      <c r="C558" s="1"/>
      <c r="D558" s="1"/>
      <c r="E558" s="1"/>
      <c r="F558" s="1"/>
      <c r="G558" s="2"/>
    </row>
    <row r="559" ht="12.75" customHeight="1">
      <c r="C559" s="1"/>
      <c r="D559" s="1"/>
      <c r="E559" s="1"/>
      <c r="F559" s="1"/>
      <c r="G559" s="2"/>
    </row>
    <row r="560" ht="12.75" customHeight="1">
      <c r="C560" s="1"/>
      <c r="D560" s="1"/>
      <c r="E560" s="1"/>
      <c r="F560" s="1"/>
      <c r="G560" s="2"/>
    </row>
    <row r="561" ht="12.75" customHeight="1">
      <c r="A561" t="s">
        <v>218</v>
      </c>
      <c r="C561" s="1"/>
      <c r="D561" s="1"/>
      <c r="E561" s="1"/>
      <c r="F561" s="1"/>
      <c r="G561" s="2"/>
    </row>
    <row r="562" ht="12.75" customHeight="1">
      <c r="C562" s="1"/>
      <c r="D562" s="1"/>
      <c r="E562" s="1"/>
      <c r="F562" s="1"/>
      <c r="G562" s="2"/>
    </row>
    <row r="563" ht="12.75" customHeight="1">
      <c r="A563" t="s">
        <v>219</v>
      </c>
      <c r="B563" s="3" t="str">
        <f>HYPERLINK("https://stackoverflow.com/questions/717451/")</f>
        <v>https://stackoverflow.com/questions/717451/</v>
      </c>
      <c r="C563" s="1">
        <v>5.0</v>
      </c>
      <c r="D563" s="4">
        <v>4.0</v>
      </c>
      <c r="E563" s="1">
        <v>5.0</v>
      </c>
      <c r="F563" s="1">
        <v>4.0</v>
      </c>
      <c r="G563" s="2"/>
    </row>
    <row r="564" ht="12.75" customHeight="1">
      <c r="A564" t="s">
        <v>219</v>
      </c>
      <c r="B564" s="3" t="str">
        <f>HYPERLINK("https://stackoverflow.com/questions/719579/")</f>
        <v>https://stackoverflow.com/questions/719579/</v>
      </c>
      <c r="C564" s="1">
        <v>3.0</v>
      </c>
      <c r="D564" s="4">
        <v>2.0</v>
      </c>
      <c r="E564" s="1">
        <v>3.0</v>
      </c>
      <c r="F564" s="1">
        <v>2.0</v>
      </c>
      <c r="G564" s="2"/>
    </row>
    <row r="565" ht="12.75" customHeight="1">
      <c r="A565" t="s">
        <v>219</v>
      </c>
      <c r="B565" s="3" t="str">
        <f>HYPERLINK("https://stackoverflow.com/questions/13648006/")</f>
        <v>https://stackoverflow.com/questions/13648006/</v>
      </c>
      <c r="C565" s="1">
        <v>4.0</v>
      </c>
      <c r="D565" s="4">
        <v>3.0</v>
      </c>
      <c r="E565" s="1">
        <v>4.0</v>
      </c>
      <c r="F565" s="1">
        <v>3.0</v>
      </c>
      <c r="G565" s="2"/>
    </row>
    <row r="566" ht="12.75" customHeight="1">
      <c r="A566" t="s">
        <v>219</v>
      </c>
      <c r="B566" s="3" t="str">
        <f>HYPERLINK("https://stackoverflow.com/questions/28060724/")</f>
        <v>https://stackoverflow.com/questions/28060724/</v>
      </c>
      <c r="C566" s="1">
        <v>4.0</v>
      </c>
      <c r="D566" s="4">
        <v>5.0</v>
      </c>
      <c r="E566" s="1">
        <v>4.0</v>
      </c>
      <c r="F566" s="1">
        <v>5.0</v>
      </c>
      <c r="G566" s="2"/>
    </row>
    <row r="567" ht="12.75" customHeight="1">
      <c r="A567" t="s">
        <v>220</v>
      </c>
      <c r="B567" s="3" t="str">
        <f>HYPERLINK("https://stackoverflow.com/questions/1955483/")</f>
        <v>https://stackoverflow.com/questions/1955483/</v>
      </c>
      <c r="C567" s="1">
        <v>3.0</v>
      </c>
      <c r="D567" s="4">
        <v>1.0</v>
      </c>
      <c r="E567" s="1">
        <v>3.0</v>
      </c>
      <c r="F567" s="1">
        <v>1.0</v>
      </c>
      <c r="G567" s="2"/>
    </row>
    <row r="568" ht="12.75" customHeight="1">
      <c r="A568" t="s">
        <v>220</v>
      </c>
      <c r="B568" s="3" t="str">
        <f>HYPERLINK("https://stackoverflow.com/questions/12218284/")</f>
        <v>https://stackoverflow.com/questions/12218284/</v>
      </c>
      <c r="C568" s="1">
        <v>3.0</v>
      </c>
      <c r="D568" s="4">
        <v>1.0</v>
      </c>
      <c r="E568" s="1">
        <v>3.0</v>
      </c>
      <c r="F568" s="1">
        <v>1.0</v>
      </c>
      <c r="G568" s="2"/>
    </row>
    <row r="569" ht="12.75" customHeight="1">
      <c r="A569" t="s">
        <v>221</v>
      </c>
      <c r="B569" s="3" t="str">
        <f>HYPERLINK("https://stackoverflow.com/questions/2052896/")</f>
        <v>https://stackoverflow.com/questions/2052896/</v>
      </c>
      <c r="C569" s="1">
        <v>2.0</v>
      </c>
      <c r="D569" s="4">
        <v>1.0</v>
      </c>
      <c r="E569" s="1">
        <v>2.0</v>
      </c>
      <c r="F569" s="1">
        <v>1.0</v>
      </c>
      <c r="G569" s="2"/>
    </row>
    <row r="570" ht="12.75" customHeight="1">
      <c r="A570" t="s">
        <v>222</v>
      </c>
      <c r="B570" s="3" t="str">
        <f>HYPERLINK("https://stackoverflow.com/questions/14924771/")</f>
        <v>https://stackoverflow.com/questions/14924771/</v>
      </c>
      <c r="C570" s="1">
        <v>3.0</v>
      </c>
      <c r="D570" s="4">
        <v>1.0</v>
      </c>
      <c r="E570" s="1">
        <v>3.0</v>
      </c>
      <c r="F570" s="1">
        <v>1.0</v>
      </c>
      <c r="G570" s="2"/>
    </row>
    <row r="571" ht="12.75" customHeight="1">
      <c r="A571" t="s">
        <v>222</v>
      </c>
      <c r="B571" s="3" t="str">
        <f>HYPERLINK("https://stackoverflow.com/questions/14924973/")</f>
        <v>https://stackoverflow.com/questions/14924973/</v>
      </c>
      <c r="C571" s="1">
        <v>2.0</v>
      </c>
      <c r="D571" s="4">
        <v>1.0</v>
      </c>
      <c r="E571" s="1">
        <v>2.0</v>
      </c>
      <c r="F571" s="1">
        <v>1.0</v>
      </c>
      <c r="G571" s="2"/>
    </row>
    <row r="572" ht="12.75" customHeight="1">
      <c r="A572" t="s">
        <v>223</v>
      </c>
      <c r="B572" s="3" t="str">
        <f>HYPERLINK("https://stackoverflow.com/questions/17204796/")</f>
        <v>https://stackoverflow.com/questions/17204796/</v>
      </c>
      <c r="C572" s="1">
        <v>2.0</v>
      </c>
      <c r="D572" s="4">
        <v>1.0</v>
      </c>
      <c r="E572" s="1">
        <v>2.0</v>
      </c>
      <c r="F572" s="1">
        <v>1.0</v>
      </c>
      <c r="G572" s="2"/>
    </row>
    <row r="573" ht="12.75" customHeight="1">
      <c r="A573" t="s">
        <v>224</v>
      </c>
      <c r="B573" s="3" t="str">
        <f>HYPERLINK("https://stackoverflow.com/questions/19009327/")</f>
        <v>https://stackoverflow.com/questions/19009327/</v>
      </c>
      <c r="C573" s="1">
        <v>5.0</v>
      </c>
      <c r="D573" s="4">
        <v>4.0</v>
      </c>
      <c r="E573" s="1">
        <v>5.0</v>
      </c>
      <c r="F573" s="1">
        <v>4.0</v>
      </c>
      <c r="G573" s="2"/>
    </row>
    <row r="574" ht="12.75" customHeight="1">
      <c r="A574" t="s">
        <v>224</v>
      </c>
      <c r="B574" s="3" t="str">
        <f>HYPERLINK("https://stackoverflow.com/questions/19009336/")</f>
        <v>https://stackoverflow.com/questions/19009336/</v>
      </c>
      <c r="C574" s="1">
        <v>5.0</v>
      </c>
      <c r="D574" s="4">
        <v>3.0</v>
      </c>
      <c r="E574" s="1">
        <v>4.0</v>
      </c>
      <c r="F574" s="1">
        <v>3.0</v>
      </c>
      <c r="G574" s="2" t="s">
        <v>16</v>
      </c>
    </row>
    <row r="575" ht="12.75" customHeight="1">
      <c r="A575" t="s">
        <v>224</v>
      </c>
      <c r="B575" s="3" t="str">
        <f>HYPERLINK("https://stackoverflow.com/questions/38024502/")</f>
        <v>https://stackoverflow.com/questions/38024502/</v>
      </c>
      <c r="C575" s="1">
        <v>5.0</v>
      </c>
      <c r="D575" s="4">
        <v>5.0</v>
      </c>
      <c r="E575" s="1">
        <v>5.0</v>
      </c>
      <c r="F575" s="1">
        <v>5.0</v>
      </c>
      <c r="G575" s="2"/>
    </row>
    <row r="576" ht="12.75" customHeight="1">
      <c r="A576" t="s">
        <v>225</v>
      </c>
      <c r="B576" s="3" t="str">
        <f>HYPERLINK("https://stackoverflow.com/questions/19016460/")</f>
        <v>https://stackoverflow.com/questions/19016460/</v>
      </c>
      <c r="C576" s="1">
        <v>2.0</v>
      </c>
      <c r="D576" s="4">
        <v>1.0</v>
      </c>
      <c r="E576" s="1">
        <v>2.0</v>
      </c>
      <c r="F576" s="1">
        <v>1.0</v>
      </c>
      <c r="G576" s="2"/>
    </row>
    <row r="577" ht="12.75" customHeight="1">
      <c r="A577" t="s">
        <v>225</v>
      </c>
      <c r="B577" s="3" t="str">
        <f>HYPERLINK("https://stackoverflow.com/questions/19038278/")</f>
        <v>https://stackoverflow.com/questions/19038278/</v>
      </c>
      <c r="C577" s="1">
        <v>3.0</v>
      </c>
      <c r="D577" s="4">
        <v>1.0</v>
      </c>
      <c r="E577" s="1">
        <v>3.0</v>
      </c>
      <c r="F577" s="1">
        <v>1.0</v>
      </c>
      <c r="G577" s="2"/>
    </row>
    <row r="578" ht="12.75" customHeight="1">
      <c r="A578" t="s">
        <v>226</v>
      </c>
      <c r="B578" s="3" t="str">
        <f>HYPERLINK("https://stackoverflow.com/questions/43399364/")</f>
        <v>https://stackoverflow.com/questions/43399364/</v>
      </c>
      <c r="C578" s="1">
        <v>2.0</v>
      </c>
      <c r="D578" s="4">
        <v>2.0</v>
      </c>
      <c r="E578" s="1">
        <v>2.0</v>
      </c>
      <c r="F578" s="1">
        <v>2.0</v>
      </c>
      <c r="G578" s="2"/>
    </row>
    <row r="579" ht="12.75" customHeight="1">
      <c r="A579" t="s">
        <v>227</v>
      </c>
      <c r="B579" s="3" t="str">
        <f>HYPERLINK("https://stackoverflow.com/questions/32271009/")</f>
        <v>https://stackoverflow.com/questions/32271009/</v>
      </c>
      <c r="C579" s="1">
        <v>3.0</v>
      </c>
      <c r="D579" s="4">
        <v>1.0</v>
      </c>
      <c r="E579" s="1">
        <v>3.0</v>
      </c>
      <c r="F579" s="1">
        <v>1.0</v>
      </c>
      <c r="G579" s="2"/>
    </row>
    <row r="580" ht="12.75" customHeight="1">
      <c r="C580" s="1"/>
      <c r="D580" s="1"/>
      <c r="E580" s="1"/>
      <c r="F580" s="1"/>
      <c r="G580" s="2"/>
    </row>
    <row r="581" ht="12.75" customHeight="1">
      <c r="C581" s="1"/>
      <c r="D581" s="1"/>
      <c r="E581" s="1"/>
      <c r="F581" s="1"/>
      <c r="G581" s="2"/>
    </row>
    <row r="582" ht="12.75" customHeight="1">
      <c r="C582" s="1"/>
      <c r="D582" s="1"/>
      <c r="E582" s="1"/>
      <c r="F582" s="1"/>
      <c r="G582" s="2"/>
    </row>
    <row r="583" ht="12.75" customHeight="1">
      <c r="A583" t="s">
        <v>228</v>
      </c>
      <c r="C583" s="1"/>
      <c r="D583" s="1"/>
      <c r="E583" s="1"/>
      <c r="F583" s="1"/>
      <c r="G583" s="2"/>
    </row>
    <row r="584" ht="12.75" customHeight="1">
      <c r="C584" s="1"/>
      <c r="D584" s="1"/>
      <c r="E584" s="1"/>
      <c r="F584" s="1"/>
      <c r="G584" s="2"/>
    </row>
    <row r="585" ht="12.75" customHeight="1">
      <c r="A585" t="s">
        <v>229</v>
      </c>
      <c r="B585" s="3" t="str">
        <f>HYPERLINK("https://stackoverflow.com/questions/304275/")</f>
        <v>https://stackoverflow.com/questions/304275/</v>
      </c>
      <c r="C585" s="1">
        <v>4.0</v>
      </c>
      <c r="D585" s="4">
        <v>4.0</v>
      </c>
      <c r="E585" s="1">
        <v>4.0</v>
      </c>
      <c r="F585" s="1">
        <v>4.0</v>
      </c>
      <c r="G585" s="2"/>
    </row>
    <row r="586" ht="12.75" customHeight="1">
      <c r="A586" t="s">
        <v>229</v>
      </c>
      <c r="B586" s="3" t="str">
        <f>HYPERLINK("https://stackoverflow.com/questions/304350/")</f>
        <v>https://stackoverflow.com/questions/304350/</v>
      </c>
      <c r="C586" s="1">
        <v>4.0</v>
      </c>
      <c r="D586" s="4">
        <v>5.0</v>
      </c>
      <c r="E586" s="1">
        <v>4.0</v>
      </c>
      <c r="F586" s="1">
        <v>5.0</v>
      </c>
      <c r="G586" s="2"/>
    </row>
    <row r="587" ht="12.75" customHeight="1">
      <c r="A587" t="s">
        <v>229</v>
      </c>
      <c r="B587" s="3" t="str">
        <f>HYPERLINK("https://stackoverflow.com/questions/304417/")</f>
        <v>https://stackoverflow.com/questions/304417/</v>
      </c>
      <c r="C587" s="1">
        <v>3.0</v>
      </c>
      <c r="D587" s="4">
        <v>3.0</v>
      </c>
      <c r="E587" s="1">
        <v>3.0</v>
      </c>
      <c r="F587" s="1">
        <v>3.0</v>
      </c>
      <c r="G587" s="2"/>
    </row>
    <row r="588" ht="12.75" customHeight="1">
      <c r="A588" t="s">
        <v>229</v>
      </c>
      <c r="B588" s="3" t="str">
        <f>HYPERLINK("https://stackoverflow.com/questions/2932513/")</f>
        <v>https://stackoverflow.com/questions/2932513/</v>
      </c>
      <c r="C588" s="1">
        <v>5.0</v>
      </c>
      <c r="D588" s="4">
        <v>5.0</v>
      </c>
      <c r="E588" s="1">
        <v>5.0</v>
      </c>
      <c r="F588" s="1">
        <v>5.0</v>
      </c>
      <c r="G588" s="2"/>
    </row>
    <row r="589" ht="12.75" customHeight="1">
      <c r="A589" t="s">
        <v>229</v>
      </c>
      <c r="B589" s="3" t="str">
        <f>HYPERLINK("https://stackoverflow.com/questions/3229868/")</f>
        <v>https://stackoverflow.com/questions/3229868/</v>
      </c>
      <c r="C589" s="1">
        <v>3.0</v>
      </c>
      <c r="D589" s="4">
        <v>2.0</v>
      </c>
      <c r="E589" s="1">
        <v>3.0</v>
      </c>
      <c r="F589" s="1">
        <v>2.0</v>
      </c>
      <c r="G589" s="2"/>
    </row>
    <row r="590" ht="12.75" customHeight="1">
      <c r="A590" t="s">
        <v>229</v>
      </c>
      <c r="B590" s="3" t="str">
        <f>HYPERLINK("https://stackoverflow.com/questions/4524930/")</f>
        <v>https://stackoverflow.com/questions/4524930/</v>
      </c>
      <c r="C590" s="1">
        <v>3.0</v>
      </c>
      <c r="D590" s="4">
        <v>5.0</v>
      </c>
      <c r="E590" s="1">
        <v>3.0</v>
      </c>
      <c r="F590" s="1">
        <v>3.0</v>
      </c>
      <c r="G590" s="2" t="s">
        <v>230</v>
      </c>
    </row>
    <row r="591" ht="12.75" customHeight="1">
      <c r="A591" t="s">
        <v>229</v>
      </c>
      <c r="B591" s="3" t="str">
        <f>HYPERLINK("https://stackoverflow.com/questions/4526005/")</f>
        <v>https://stackoverflow.com/questions/4526005/</v>
      </c>
      <c r="C591" s="1">
        <v>5.0</v>
      </c>
      <c r="D591" s="4">
        <v>4.0</v>
      </c>
      <c r="E591" s="1">
        <v>5.0</v>
      </c>
      <c r="F591" s="1">
        <v>4.0</v>
      </c>
      <c r="G591" s="2"/>
    </row>
    <row r="592" ht="12.75" customHeight="1">
      <c r="A592" t="s">
        <v>229</v>
      </c>
      <c r="B592" s="3" t="str">
        <f>HYPERLINK("https://stackoverflow.com/questions/5325767/")</f>
        <v>https://stackoverflow.com/questions/5325767/</v>
      </c>
      <c r="C592" s="1">
        <v>5.0</v>
      </c>
      <c r="D592" s="4">
        <v>4.0</v>
      </c>
      <c r="E592" s="1">
        <v>5.0</v>
      </c>
      <c r="F592" s="1">
        <v>4.0</v>
      </c>
      <c r="G592" s="2"/>
    </row>
    <row r="593" ht="12.75" customHeight="1">
      <c r="A593" t="s">
        <v>229</v>
      </c>
      <c r="B593" s="3" t="str">
        <f>HYPERLINK("https://stackoverflow.com/questions/12790157/")</f>
        <v>https://stackoverflow.com/questions/12790157/</v>
      </c>
      <c r="C593" s="1">
        <v>5.0</v>
      </c>
      <c r="D593" s="4">
        <v>4.0</v>
      </c>
      <c r="E593" s="1">
        <v>5.0</v>
      </c>
      <c r="F593" s="1">
        <v>4.0</v>
      </c>
      <c r="G593" s="2"/>
    </row>
    <row r="594" ht="12.75" customHeight="1">
      <c r="A594" t="s">
        <v>229</v>
      </c>
      <c r="B594" s="3" t="str">
        <f>HYPERLINK("https://stackoverflow.com/questions/14098236/")</f>
        <v>https://stackoverflow.com/questions/14098236/</v>
      </c>
      <c r="C594" s="1">
        <v>5.0</v>
      </c>
      <c r="D594" s="4">
        <v>5.0</v>
      </c>
      <c r="E594" s="1">
        <v>5.0</v>
      </c>
      <c r="F594" s="1">
        <v>5.0</v>
      </c>
      <c r="G594" s="2"/>
    </row>
    <row r="595" ht="12.75" customHeight="1">
      <c r="A595" t="s">
        <v>229</v>
      </c>
      <c r="B595" s="3" t="str">
        <f>HYPERLINK("https://stackoverflow.com/questions/15527393/")</f>
        <v>https://stackoverflow.com/questions/15527393/</v>
      </c>
      <c r="C595" s="1">
        <v>5.0</v>
      </c>
      <c r="D595" s="4">
        <v>4.0</v>
      </c>
      <c r="E595" s="1">
        <v>5.0</v>
      </c>
      <c r="F595" s="1">
        <v>4.0</v>
      </c>
      <c r="G595" s="2"/>
    </row>
    <row r="596" ht="12.75" customHeight="1">
      <c r="A596" t="s">
        <v>229</v>
      </c>
      <c r="B596" s="3" t="str">
        <f>HYPERLINK("https://stackoverflow.com/questions/19427098/")</f>
        <v>https://stackoverflow.com/questions/19427098/</v>
      </c>
      <c r="C596" s="1">
        <v>4.0</v>
      </c>
      <c r="D596" s="4">
        <v>5.0</v>
      </c>
      <c r="E596" s="1">
        <v>4.0</v>
      </c>
      <c r="F596" s="1">
        <v>5.0</v>
      </c>
      <c r="G596" s="2"/>
    </row>
    <row r="597" ht="12.75" customHeight="1">
      <c r="A597" t="s">
        <v>229</v>
      </c>
      <c r="B597" s="3" t="str">
        <f>HYPERLINK("https://stackoverflow.com/questions/19554280/")</f>
        <v>https://stackoverflow.com/questions/19554280/</v>
      </c>
      <c r="C597" s="1">
        <v>4.0</v>
      </c>
      <c r="D597" s="4">
        <v>3.0</v>
      </c>
      <c r="E597" s="1">
        <v>4.0</v>
      </c>
      <c r="F597" s="1">
        <v>3.0</v>
      </c>
      <c r="G597" s="2"/>
    </row>
    <row r="598" ht="12.75" customHeight="1">
      <c r="A598" t="s">
        <v>229</v>
      </c>
      <c r="B598" s="3" t="str">
        <f>HYPERLINK("https://stackoverflow.com/questions/22602793/")</f>
        <v>https://stackoverflow.com/questions/22602793/</v>
      </c>
      <c r="C598" s="1">
        <v>4.0</v>
      </c>
      <c r="D598" s="4">
        <v>4.0</v>
      </c>
      <c r="E598" s="1">
        <v>4.0</v>
      </c>
      <c r="F598" s="1">
        <v>4.0</v>
      </c>
      <c r="G598" s="2"/>
    </row>
    <row r="599" ht="12.75" customHeight="1">
      <c r="A599" t="s">
        <v>229</v>
      </c>
      <c r="B599" s="3" t="str">
        <f>HYPERLINK("https://stackoverflow.com/questions/26231444/")</f>
        <v>https://stackoverflow.com/questions/26231444/</v>
      </c>
      <c r="C599" s="1">
        <v>5.0</v>
      </c>
      <c r="D599" s="4">
        <v>4.0</v>
      </c>
      <c r="E599" s="1">
        <v>5.0</v>
      </c>
      <c r="F599" s="1">
        <v>4.0</v>
      </c>
      <c r="G599" s="2"/>
    </row>
    <row r="600" ht="12.75" customHeight="1">
      <c r="A600" t="s">
        <v>229</v>
      </c>
      <c r="B600" s="3" t="str">
        <f>HYPERLINK("https://stackoverflow.com/questions/26670214/")</f>
        <v>https://stackoverflow.com/questions/26670214/</v>
      </c>
      <c r="C600" s="1">
        <v>5.0</v>
      </c>
      <c r="D600" s="4">
        <v>4.0</v>
      </c>
      <c r="E600" s="1">
        <v>5.0</v>
      </c>
      <c r="F600" s="1">
        <v>4.0</v>
      </c>
      <c r="G600" s="2"/>
    </row>
    <row r="601" ht="12.75" customHeight="1">
      <c r="A601" t="s">
        <v>229</v>
      </c>
      <c r="B601" s="3" t="str">
        <f>HYPERLINK("https://stackoverflow.com/questions/30199239/")</f>
        <v>https://stackoverflow.com/questions/30199239/</v>
      </c>
      <c r="C601" s="1">
        <v>4.0</v>
      </c>
      <c r="D601" s="4">
        <v>5.0</v>
      </c>
      <c r="E601" s="1">
        <v>4.0</v>
      </c>
      <c r="F601" s="1">
        <v>5.0</v>
      </c>
      <c r="G601" s="2"/>
    </row>
    <row r="602" ht="12.75" customHeight="1">
      <c r="A602" t="s">
        <v>229</v>
      </c>
      <c r="B602" s="3" t="str">
        <f>HYPERLINK("https://stackoverflow.com/questions/39183302/")</f>
        <v>https://stackoverflow.com/questions/39183302/</v>
      </c>
      <c r="C602" s="1">
        <v>5.0</v>
      </c>
      <c r="D602" s="4">
        <v>3.0</v>
      </c>
      <c r="E602" s="1">
        <v>5.0</v>
      </c>
      <c r="F602" s="1">
        <v>5.0</v>
      </c>
      <c r="G602" s="2" t="s">
        <v>231</v>
      </c>
    </row>
    <row r="603" ht="12.75" customHeight="1">
      <c r="A603" t="s">
        <v>229</v>
      </c>
      <c r="B603" s="3" t="str">
        <f>HYPERLINK("https://stackoverflow.com/questions/41069829/")</f>
        <v>https://stackoverflow.com/questions/41069829/</v>
      </c>
      <c r="C603" s="1">
        <v>4.0</v>
      </c>
      <c r="D603" s="4">
        <v>5.0</v>
      </c>
      <c r="E603" s="1">
        <v>4.0</v>
      </c>
      <c r="F603" s="1">
        <v>5.0</v>
      </c>
      <c r="G603" s="2"/>
    </row>
    <row r="604" ht="12.75" customHeight="1">
      <c r="A604" t="s">
        <v>232</v>
      </c>
      <c r="B604" s="3" t="str">
        <f>HYPERLINK("https://stackoverflow.com/questions/415971/")</f>
        <v>https://stackoverflow.com/questions/415971/</v>
      </c>
      <c r="C604" s="1">
        <v>3.0</v>
      </c>
      <c r="D604" s="4">
        <v>2.0</v>
      </c>
      <c r="E604" s="1">
        <v>3.0</v>
      </c>
      <c r="F604" s="1">
        <v>2.0</v>
      </c>
      <c r="G604" s="2"/>
    </row>
    <row r="605" ht="12.75" customHeight="1">
      <c r="A605" t="s">
        <v>232</v>
      </c>
      <c r="B605" s="3" t="str">
        <f>HYPERLINK("https://stackoverflow.com/questions/421696/")</f>
        <v>https://stackoverflow.com/questions/421696/</v>
      </c>
      <c r="C605" s="1">
        <v>3.0</v>
      </c>
      <c r="D605" s="4">
        <v>3.0</v>
      </c>
      <c r="E605" s="1">
        <v>3.0</v>
      </c>
      <c r="F605" s="1">
        <v>3.0</v>
      </c>
      <c r="G605" s="2"/>
    </row>
    <row r="606" ht="12.75" customHeight="1">
      <c r="A606" t="s">
        <v>232</v>
      </c>
      <c r="B606" s="3" t="str">
        <f>HYPERLINK("https://stackoverflow.com/questions/3838348/")</f>
        <v>https://stackoverflow.com/questions/3838348/</v>
      </c>
      <c r="C606" s="1">
        <v>3.0</v>
      </c>
      <c r="D606" s="4">
        <v>3.0</v>
      </c>
      <c r="E606" s="1">
        <v>3.0</v>
      </c>
      <c r="F606" s="1">
        <v>3.0</v>
      </c>
      <c r="G606" s="2"/>
    </row>
    <row r="607" ht="12.75" customHeight="1">
      <c r="A607" t="s">
        <v>232</v>
      </c>
      <c r="B607" s="3" t="str">
        <f>HYPERLINK("https://stackoverflow.com/questions/5325848/")</f>
        <v>https://stackoverflow.com/questions/5325848/</v>
      </c>
      <c r="C607" s="1">
        <v>5.0</v>
      </c>
      <c r="D607" s="4">
        <v>4.0</v>
      </c>
      <c r="E607" s="1">
        <v>5.0</v>
      </c>
      <c r="F607" s="1">
        <v>4.0</v>
      </c>
      <c r="G607" s="2"/>
    </row>
    <row r="608" ht="12.75" customHeight="1">
      <c r="A608" t="s">
        <v>232</v>
      </c>
      <c r="B608" s="3" t="str">
        <f>HYPERLINK("https://stackoverflow.com/questions/6565597/")</f>
        <v>https://stackoverflow.com/questions/6565597/</v>
      </c>
      <c r="C608" s="1">
        <v>3.0</v>
      </c>
      <c r="D608" s="4">
        <v>3.0</v>
      </c>
      <c r="E608" s="1">
        <v>3.0</v>
      </c>
      <c r="F608" s="1">
        <v>3.0</v>
      </c>
      <c r="G608" s="2"/>
    </row>
    <row r="609" ht="12.75" customHeight="1">
      <c r="A609" t="s">
        <v>232</v>
      </c>
      <c r="B609" s="3" t="str">
        <f>HYPERLINK("https://stackoverflow.com/questions/6886447/")</f>
        <v>https://stackoverflow.com/questions/6886447/</v>
      </c>
      <c r="C609" s="1">
        <v>3.0</v>
      </c>
      <c r="D609" s="4">
        <v>3.0</v>
      </c>
      <c r="E609" s="1">
        <v>3.0</v>
      </c>
      <c r="F609" s="1">
        <v>3.0</v>
      </c>
      <c r="G609" s="2"/>
    </row>
    <row r="610" ht="12.75" customHeight="1">
      <c r="A610" t="s">
        <v>232</v>
      </c>
      <c r="B610" s="3" t="str">
        <f>HYPERLINK("https://stackoverflow.com/questions/10195927/")</f>
        <v>https://stackoverflow.com/questions/10195927/</v>
      </c>
      <c r="C610" s="1">
        <v>3.0</v>
      </c>
      <c r="D610" s="4">
        <v>3.0</v>
      </c>
      <c r="E610" s="1">
        <v>3.0</v>
      </c>
      <c r="F610" s="1">
        <v>3.0</v>
      </c>
      <c r="G610" s="2"/>
    </row>
    <row r="611" ht="12.75" customHeight="1">
      <c r="A611" t="s">
        <v>232</v>
      </c>
      <c r="B611" s="3" t="str">
        <f>HYPERLINK("https://stackoverflow.com/questions/10530959/")</f>
        <v>https://stackoverflow.com/questions/10530959/</v>
      </c>
      <c r="C611" s="1">
        <v>3.0</v>
      </c>
      <c r="D611" s="4">
        <v>3.0</v>
      </c>
      <c r="E611" s="1">
        <v>3.0</v>
      </c>
      <c r="F611" s="1">
        <v>3.0</v>
      </c>
      <c r="G611" s="2"/>
    </row>
    <row r="612" ht="12.75" customHeight="1">
      <c r="A612" t="s">
        <v>232</v>
      </c>
      <c r="B612" s="3" t="str">
        <f>HYPERLINK("https://stackoverflow.com/questions/11189634/")</f>
        <v>https://stackoverflow.com/questions/11189634/</v>
      </c>
      <c r="C612" s="1">
        <v>3.0</v>
      </c>
      <c r="D612" s="4">
        <v>1.0</v>
      </c>
      <c r="E612" s="1">
        <v>3.0</v>
      </c>
      <c r="F612" s="1">
        <v>1.0</v>
      </c>
      <c r="G612" s="2"/>
    </row>
    <row r="613" ht="12.75" customHeight="1">
      <c r="A613" t="s">
        <v>232</v>
      </c>
      <c r="B613" s="3" t="str">
        <f>HYPERLINK("https://stackoverflow.com/questions/13091259/")</f>
        <v>https://stackoverflow.com/questions/13091259/</v>
      </c>
      <c r="C613" s="1">
        <v>3.0</v>
      </c>
      <c r="D613" s="4">
        <v>1.0</v>
      </c>
      <c r="E613" s="1">
        <v>3.0</v>
      </c>
      <c r="F613" s="1">
        <v>1.0</v>
      </c>
      <c r="G613" s="2"/>
    </row>
    <row r="614" ht="12.75" customHeight="1">
      <c r="A614" t="s">
        <v>232</v>
      </c>
      <c r="B614" s="3" t="str">
        <f>HYPERLINK("https://stackoverflow.com/questions/13158607/")</f>
        <v>https://stackoverflow.com/questions/13158607/</v>
      </c>
      <c r="C614" s="1">
        <v>3.0</v>
      </c>
      <c r="D614" s="4">
        <v>3.0</v>
      </c>
      <c r="E614" s="1">
        <v>3.0</v>
      </c>
      <c r="F614" s="1">
        <v>3.0</v>
      </c>
      <c r="G614" s="2"/>
    </row>
    <row r="615" ht="12.75" customHeight="1">
      <c r="A615" t="s">
        <v>232</v>
      </c>
      <c r="B615" s="3" t="str">
        <f>HYPERLINK("https://stackoverflow.com/questions/13347824/")</f>
        <v>https://stackoverflow.com/questions/13347824/</v>
      </c>
      <c r="C615" s="1">
        <v>3.0</v>
      </c>
      <c r="D615" s="4">
        <v>3.0</v>
      </c>
      <c r="E615" s="1">
        <v>3.0</v>
      </c>
      <c r="F615" s="1">
        <v>3.0</v>
      </c>
      <c r="G615" s="2"/>
    </row>
    <row r="616" ht="12.75" customHeight="1">
      <c r="A616" t="s">
        <v>232</v>
      </c>
      <c r="B616" s="3" t="str">
        <f>HYPERLINK("https://stackoverflow.com/questions/22341166/")</f>
        <v>https://stackoverflow.com/questions/22341166/</v>
      </c>
      <c r="C616" s="1">
        <v>3.0</v>
      </c>
      <c r="D616" s="4">
        <v>3.0</v>
      </c>
      <c r="E616" s="1">
        <v>3.0</v>
      </c>
      <c r="F616" s="1">
        <v>3.0</v>
      </c>
      <c r="G616" s="2"/>
    </row>
    <row r="617" ht="12.75" customHeight="1">
      <c r="A617" t="s">
        <v>232</v>
      </c>
      <c r="B617" s="3" t="str">
        <f>HYPERLINK("https://stackoverflow.com/questions/23273249/")</f>
        <v>https://stackoverflow.com/questions/23273249/</v>
      </c>
      <c r="C617" s="1">
        <v>3.0</v>
      </c>
      <c r="D617" s="4">
        <v>3.0</v>
      </c>
      <c r="E617" s="1">
        <v>3.0</v>
      </c>
      <c r="F617" s="1">
        <v>3.0</v>
      </c>
      <c r="G617" s="2"/>
    </row>
    <row r="618" ht="12.75" customHeight="1">
      <c r="A618" t="s">
        <v>232</v>
      </c>
      <c r="B618" s="3" t="str">
        <f>HYPERLINK("https://stackoverflow.com/questions/25251120/")</f>
        <v>https://stackoverflow.com/questions/25251120/</v>
      </c>
      <c r="C618" s="1">
        <v>3.0</v>
      </c>
      <c r="D618" s="4">
        <v>3.0</v>
      </c>
      <c r="E618" s="1">
        <v>3.0</v>
      </c>
      <c r="F618" s="1">
        <v>3.0</v>
      </c>
      <c r="G618" s="2"/>
    </row>
    <row r="619" ht="12.75" customHeight="1">
      <c r="A619" t="s">
        <v>232</v>
      </c>
      <c r="B619" s="3" t="str">
        <f>HYPERLINK("https://stackoverflow.com/questions/27912936/")</f>
        <v>https://stackoverflow.com/questions/27912936/</v>
      </c>
      <c r="C619" s="1">
        <v>3.0</v>
      </c>
      <c r="D619" s="4">
        <v>3.0</v>
      </c>
      <c r="E619" s="1">
        <v>3.0</v>
      </c>
      <c r="F619" s="1">
        <v>3.0</v>
      </c>
      <c r="G619" s="2"/>
    </row>
    <row r="620" ht="12.75" customHeight="1">
      <c r="A620" t="s">
        <v>232</v>
      </c>
      <c r="B620" s="3" t="str">
        <f>HYPERLINK("https://stackoverflow.com/questions/30119004/")</f>
        <v>https://stackoverflow.com/questions/30119004/</v>
      </c>
      <c r="C620" s="1">
        <v>3.0</v>
      </c>
      <c r="D620" s="4">
        <v>3.0</v>
      </c>
      <c r="E620" s="1">
        <v>3.0</v>
      </c>
      <c r="F620" s="1">
        <v>3.0</v>
      </c>
      <c r="G620" s="2"/>
    </row>
    <row r="621" ht="12.75" customHeight="1">
      <c r="A621" t="s">
        <v>232</v>
      </c>
      <c r="B621" s="3" t="str">
        <f>HYPERLINK("https://stackoverflow.com/questions/33244134/")</f>
        <v>https://stackoverflow.com/questions/33244134/</v>
      </c>
      <c r="C621" s="1">
        <v>2.0</v>
      </c>
      <c r="D621" s="4">
        <v>3.0</v>
      </c>
      <c r="E621" s="1">
        <v>2.0</v>
      </c>
      <c r="F621" s="1">
        <v>3.0</v>
      </c>
      <c r="G621" s="2"/>
    </row>
    <row r="622" ht="12.75" customHeight="1">
      <c r="A622" t="s">
        <v>232</v>
      </c>
      <c r="B622" s="3" t="str">
        <f>HYPERLINK("https://stackoverflow.com/questions/36237054/")</f>
        <v>https://stackoverflow.com/questions/36237054/</v>
      </c>
      <c r="C622" s="1">
        <v>3.0</v>
      </c>
      <c r="D622" s="4">
        <v>3.0</v>
      </c>
      <c r="E622" s="1">
        <v>3.0</v>
      </c>
      <c r="F622" s="1">
        <v>3.0</v>
      </c>
      <c r="G622" s="2"/>
    </row>
    <row r="623" ht="12.75" customHeight="1">
      <c r="A623" t="s">
        <v>232</v>
      </c>
      <c r="B623" s="3" t="str">
        <f>HYPERLINK("https://stackoverflow.com/questions/36697665/")</f>
        <v>https://stackoverflow.com/questions/36697665/</v>
      </c>
      <c r="C623" s="1">
        <v>3.0</v>
      </c>
      <c r="D623" s="4">
        <v>3.0</v>
      </c>
      <c r="E623" s="1">
        <v>3.0</v>
      </c>
      <c r="F623" s="1">
        <v>3.0</v>
      </c>
      <c r="G623" s="2"/>
    </row>
    <row r="624" ht="12.75" customHeight="1">
      <c r="A624" t="s">
        <v>232</v>
      </c>
      <c r="B624" s="3" t="str">
        <f>HYPERLINK("https://stackoverflow.com/questions/41461544/")</f>
        <v>https://stackoverflow.com/questions/41461544/</v>
      </c>
      <c r="C624" s="1">
        <v>3.0</v>
      </c>
      <c r="D624" s="4">
        <v>2.0</v>
      </c>
      <c r="E624" s="1">
        <v>3.0</v>
      </c>
      <c r="F624" s="1">
        <v>2.0</v>
      </c>
      <c r="G624" s="2"/>
    </row>
    <row r="625" ht="12.75" customHeight="1">
      <c r="A625" t="s">
        <v>232</v>
      </c>
      <c r="B625" s="3" t="str">
        <f>HYPERLINK("https://stackoverflow.com/questions/48507508/")</f>
        <v>https://stackoverflow.com/questions/48507508/</v>
      </c>
      <c r="C625" s="1">
        <v>3.0</v>
      </c>
      <c r="D625" s="4">
        <v>3.0</v>
      </c>
      <c r="E625" s="1">
        <v>3.0</v>
      </c>
      <c r="F625" s="1">
        <v>3.0</v>
      </c>
      <c r="G625" s="2"/>
    </row>
    <row r="626" ht="12.75" customHeight="1">
      <c r="A626" t="s">
        <v>233</v>
      </c>
      <c r="B626" s="3" t="str">
        <f>HYPERLINK("https://stackoverflow.com/questions/2645205/")</f>
        <v>https://stackoverflow.com/questions/2645205/</v>
      </c>
      <c r="C626" s="1">
        <v>3.0</v>
      </c>
      <c r="D626" s="4">
        <v>1.0</v>
      </c>
      <c r="E626" s="1">
        <v>3.0</v>
      </c>
      <c r="F626" s="1">
        <v>1.0</v>
      </c>
      <c r="G626" s="2"/>
    </row>
    <row r="627" ht="12.75" customHeight="1">
      <c r="A627" t="s">
        <v>233</v>
      </c>
      <c r="B627" s="3" t="str">
        <f>HYPERLINK("https://stackoverflow.com/questions/8971603/")</f>
        <v>https://stackoverflow.com/questions/8971603/</v>
      </c>
      <c r="C627" s="1">
        <v>3.0</v>
      </c>
      <c r="D627" s="4">
        <v>3.0</v>
      </c>
      <c r="E627" s="1">
        <v>3.0</v>
      </c>
      <c r="F627" s="1">
        <v>3.0</v>
      </c>
      <c r="G627" s="2"/>
    </row>
    <row r="628" ht="12.75" customHeight="1">
      <c r="A628" t="s">
        <v>233</v>
      </c>
      <c r="B628" s="3" t="str">
        <f>HYPERLINK("https://stackoverflow.com/questions/29128896/")</f>
        <v>https://stackoverflow.com/questions/29128896/</v>
      </c>
      <c r="C628" s="1">
        <v>3.0</v>
      </c>
      <c r="D628" s="4">
        <v>3.0</v>
      </c>
      <c r="E628" s="1">
        <v>3.0</v>
      </c>
      <c r="F628" s="1">
        <v>3.0</v>
      </c>
      <c r="G628" s="2"/>
    </row>
    <row r="629" ht="12.75" customHeight="1">
      <c r="A629" t="s">
        <v>234</v>
      </c>
      <c r="B629" s="3" t="str">
        <f>HYPERLINK("https://stackoverflow.com/questions/2920065/")</f>
        <v>https://stackoverflow.com/questions/2920065/</v>
      </c>
      <c r="C629" s="1">
        <v>3.0</v>
      </c>
      <c r="D629" s="4">
        <v>2.0</v>
      </c>
      <c r="E629" s="1">
        <v>3.0</v>
      </c>
      <c r="F629" s="1">
        <v>2.0</v>
      </c>
      <c r="G629" s="2"/>
    </row>
    <row r="630" ht="12.75" customHeight="1">
      <c r="A630" t="s">
        <v>234</v>
      </c>
      <c r="B630" s="3" t="str">
        <f>HYPERLINK("https://stackoverflow.com/questions/2920096/")</f>
        <v>https://stackoverflow.com/questions/2920096/</v>
      </c>
      <c r="C630" s="1">
        <v>3.0</v>
      </c>
      <c r="D630" s="4">
        <v>2.0</v>
      </c>
      <c r="E630" s="1">
        <v>3.0</v>
      </c>
      <c r="F630" s="1">
        <v>2.0</v>
      </c>
      <c r="G630" s="2"/>
    </row>
    <row r="631" ht="12.75" customHeight="1">
      <c r="A631" t="s">
        <v>234</v>
      </c>
      <c r="B631" s="3" t="str">
        <f>HYPERLINK("https://stackoverflow.com/questions/21353248/")</f>
        <v>https://stackoverflow.com/questions/21353248/</v>
      </c>
      <c r="C631" s="1">
        <v>4.0</v>
      </c>
      <c r="D631" s="4">
        <v>2.0</v>
      </c>
      <c r="E631" s="1">
        <v>3.0</v>
      </c>
      <c r="F631" s="1">
        <v>2.0</v>
      </c>
      <c r="G631" s="2" t="s">
        <v>235</v>
      </c>
    </row>
    <row r="632" ht="12.75" customHeight="1">
      <c r="A632" t="s">
        <v>236</v>
      </c>
      <c r="B632" s="3" t="str">
        <f>HYPERLINK("https://stackoverflow.com/questions/3103722/")</f>
        <v>https://stackoverflow.com/questions/3103722/</v>
      </c>
      <c r="C632" s="1">
        <v>3.0</v>
      </c>
      <c r="D632" s="4">
        <v>1.0</v>
      </c>
      <c r="E632" s="1">
        <v>3.0</v>
      </c>
      <c r="F632" s="1">
        <v>1.0</v>
      </c>
      <c r="G632" s="2"/>
    </row>
    <row r="633" ht="12.75" customHeight="1">
      <c r="A633" t="s">
        <v>236</v>
      </c>
      <c r="B633" s="3" t="str">
        <f>HYPERLINK("https://stackoverflow.com/questions/3103726/")</f>
        <v>https://stackoverflow.com/questions/3103726/</v>
      </c>
      <c r="C633" s="1">
        <v>3.0</v>
      </c>
      <c r="D633" s="4">
        <v>1.0</v>
      </c>
      <c r="E633" s="1">
        <v>3.0</v>
      </c>
      <c r="F633" s="1">
        <v>1.0</v>
      </c>
      <c r="G633" s="2"/>
    </row>
    <row r="634" ht="12.75" customHeight="1">
      <c r="A634" t="s">
        <v>236</v>
      </c>
      <c r="B634" s="3" t="str">
        <f>HYPERLINK("https://stackoverflow.com/questions/3103727/")</f>
        <v>https://stackoverflow.com/questions/3103727/</v>
      </c>
      <c r="C634" s="1">
        <v>3.0</v>
      </c>
      <c r="D634" s="4">
        <v>1.0</v>
      </c>
      <c r="E634" s="1">
        <v>3.0</v>
      </c>
      <c r="F634" s="1">
        <v>1.0</v>
      </c>
      <c r="G634" s="2"/>
    </row>
    <row r="635" ht="12.75" customHeight="1">
      <c r="A635" t="s">
        <v>236</v>
      </c>
      <c r="B635" s="3" t="str">
        <f>HYPERLINK("https://stackoverflow.com/questions/4507196/")</f>
        <v>https://stackoverflow.com/questions/4507196/</v>
      </c>
      <c r="C635" s="1">
        <v>3.0</v>
      </c>
      <c r="D635" s="4">
        <v>1.0</v>
      </c>
      <c r="E635" s="1">
        <v>3.0</v>
      </c>
      <c r="F635" s="1">
        <v>1.0</v>
      </c>
      <c r="G635" s="2"/>
    </row>
    <row r="636" ht="12.75" customHeight="1">
      <c r="A636" t="s">
        <v>236</v>
      </c>
      <c r="B636" s="3" t="str">
        <f>HYPERLINK("https://stackoverflow.com/questions/13623409/")</f>
        <v>https://stackoverflow.com/questions/13623409/</v>
      </c>
      <c r="C636" s="1">
        <v>3.0</v>
      </c>
      <c r="D636" s="4">
        <v>1.0</v>
      </c>
      <c r="E636" s="1">
        <v>3.0</v>
      </c>
      <c r="F636" s="1">
        <v>1.0</v>
      </c>
      <c r="G636" s="2"/>
    </row>
    <row r="637" ht="12.75" customHeight="1">
      <c r="A637" t="s">
        <v>236</v>
      </c>
      <c r="B637" s="3" t="str">
        <f>HYPERLINK("https://stackoverflow.com/questions/25243174/")</f>
        <v>https://stackoverflow.com/questions/25243174/</v>
      </c>
      <c r="C637" s="1">
        <v>3.0</v>
      </c>
      <c r="D637" s="4">
        <v>1.0</v>
      </c>
      <c r="E637" s="1">
        <v>3.0</v>
      </c>
      <c r="F637" s="1">
        <v>1.0</v>
      </c>
      <c r="G637" s="2"/>
    </row>
    <row r="638" ht="12.75" customHeight="1">
      <c r="A638" t="s">
        <v>236</v>
      </c>
      <c r="B638" s="3" t="str">
        <f>HYPERLINK("https://stackoverflow.com/questions/31496682/")</f>
        <v>https://stackoverflow.com/questions/31496682/</v>
      </c>
      <c r="C638" s="1">
        <v>3.0</v>
      </c>
      <c r="D638" s="4">
        <v>1.0</v>
      </c>
      <c r="E638" s="1">
        <v>3.0</v>
      </c>
      <c r="F638" s="1">
        <v>1.0</v>
      </c>
      <c r="G638" s="2"/>
    </row>
    <row r="639" ht="12.75" customHeight="1">
      <c r="A639" t="s">
        <v>237</v>
      </c>
      <c r="B639" s="3" t="str">
        <f>HYPERLINK("https://stackoverflow.com/questions/4883220/")</f>
        <v>https://stackoverflow.com/questions/4883220/</v>
      </c>
      <c r="C639" s="1">
        <v>3.0</v>
      </c>
      <c r="D639" s="4">
        <v>2.0</v>
      </c>
      <c r="E639" s="1">
        <v>3.0</v>
      </c>
      <c r="F639" s="1">
        <v>2.0</v>
      </c>
      <c r="G639" s="2"/>
    </row>
    <row r="640" ht="12.75" customHeight="1">
      <c r="A640" t="s">
        <v>238</v>
      </c>
      <c r="B640" s="3" t="str">
        <f>HYPERLINK("https://stackoverflow.com/questions/5470263/")</f>
        <v>https://stackoverflow.com/questions/5470263/</v>
      </c>
      <c r="C640" s="1">
        <v>3.0</v>
      </c>
      <c r="D640" s="4">
        <v>3.0</v>
      </c>
      <c r="E640" s="1">
        <v>3.0</v>
      </c>
      <c r="F640" s="1">
        <v>3.0</v>
      </c>
      <c r="G640" s="2"/>
    </row>
    <row r="641" ht="12.75" customHeight="1">
      <c r="A641" t="s">
        <v>238</v>
      </c>
      <c r="B641" s="3" t="str">
        <f>HYPERLINK("https://stackoverflow.com/questions/5470268/")</f>
        <v>https://stackoverflow.com/questions/5470268/</v>
      </c>
      <c r="C641" s="1">
        <v>3.0</v>
      </c>
      <c r="D641" s="4">
        <v>3.0</v>
      </c>
      <c r="E641" s="1">
        <v>3.0</v>
      </c>
      <c r="F641" s="1">
        <v>3.0</v>
      </c>
      <c r="G641" s="2"/>
    </row>
    <row r="642" ht="12.75" customHeight="1">
      <c r="A642" t="s">
        <v>238</v>
      </c>
      <c r="B642" s="3" t="str">
        <f>HYPERLINK("https://stackoverflow.com/questions/5470279/")</f>
        <v>https://stackoverflow.com/questions/5470279/</v>
      </c>
      <c r="C642" s="1">
        <v>3.0</v>
      </c>
      <c r="D642" s="4">
        <v>3.0</v>
      </c>
      <c r="E642" s="1">
        <v>3.0</v>
      </c>
      <c r="F642" s="1">
        <v>3.0</v>
      </c>
      <c r="G642" s="2"/>
    </row>
    <row r="643" ht="12.75" customHeight="1">
      <c r="A643" t="s">
        <v>238</v>
      </c>
      <c r="B643" s="3" t="str">
        <f>HYPERLINK("https://stackoverflow.com/questions/12514398/")</f>
        <v>https://stackoverflow.com/questions/12514398/</v>
      </c>
      <c r="C643" s="1">
        <v>3.0</v>
      </c>
      <c r="D643" s="4">
        <v>3.0</v>
      </c>
      <c r="E643" s="1">
        <v>3.0</v>
      </c>
      <c r="F643" s="1">
        <v>3.0</v>
      </c>
      <c r="G643" s="2"/>
    </row>
    <row r="644" ht="12.75" customHeight="1">
      <c r="A644" t="s">
        <v>238</v>
      </c>
      <c r="B644" s="3" t="str">
        <f>HYPERLINK("https://stackoverflow.com/questions/34210273/")</f>
        <v>https://stackoverflow.com/questions/34210273/</v>
      </c>
      <c r="C644" s="1">
        <v>4.0</v>
      </c>
      <c r="D644" s="4">
        <v>3.0</v>
      </c>
      <c r="E644" s="1">
        <v>4.0</v>
      </c>
      <c r="F644" s="1">
        <v>3.0</v>
      </c>
      <c r="G644" s="2"/>
    </row>
    <row r="645" ht="12.75" customHeight="1">
      <c r="A645" t="s">
        <v>238</v>
      </c>
      <c r="B645" s="3" t="str">
        <f>HYPERLINK("https://stackoverflow.com/questions/35664191/")</f>
        <v>https://stackoverflow.com/questions/35664191/</v>
      </c>
      <c r="C645" s="1">
        <v>3.0</v>
      </c>
      <c r="D645" s="4">
        <v>3.0</v>
      </c>
      <c r="E645" s="1">
        <v>3.0</v>
      </c>
      <c r="F645" s="1">
        <v>3.0</v>
      </c>
      <c r="G645" s="2"/>
    </row>
    <row r="646" ht="12.75" customHeight="1">
      <c r="A646" t="s">
        <v>238</v>
      </c>
      <c r="B646" s="3" t="str">
        <f>HYPERLINK("https://stackoverflow.com/questions/37337943/")</f>
        <v>https://stackoverflow.com/questions/37337943/</v>
      </c>
      <c r="C646" s="1">
        <v>3.0</v>
      </c>
      <c r="D646" s="4">
        <v>3.0</v>
      </c>
      <c r="E646" s="1">
        <v>3.0</v>
      </c>
      <c r="F646" s="1">
        <v>3.0</v>
      </c>
      <c r="G646" s="2"/>
    </row>
    <row r="647" ht="12.75" customHeight="1">
      <c r="A647" t="s">
        <v>239</v>
      </c>
      <c r="B647" s="3" t="str">
        <f>HYPERLINK("https://stackoverflow.com/questions/6258015/")</f>
        <v>https://stackoverflow.com/questions/6258015/</v>
      </c>
      <c r="C647" s="1">
        <v>3.0</v>
      </c>
      <c r="D647" s="4">
        <v>2.0</v>
      </c>
      <c r="E647" s="1">
        <v>3.0</v>
      </c>
      <c r="F647" s="1">
        <v>2.0</v>
      </c>
      <c r="G647" s="2"/>
    </row>
    <row r="648" ht="12.75" customHeight="1">
      <c r="A648" t="s">
        <v>239</v>
      </c>
      <c r="B648" s="3" t="str">
        <f>HYPERLINK("https://stackoverflow.com/questions/9683120/")</f>
        <v>https://stackoverflow.com/questions/9683120/</v>
      </c>
      <c r="C648" s="1">
        <v>3.0</v>
      </c>
      <c r="D648" s="4">
        <v>3.0</v>
      </c>
      <c r="E648" s="1">
        <v>3.0</v>
      </c>
      <c r="F648" s="1">
        <v>3.0</v>
      </c>
      <c r="G648" s="2"/>
    </row>
    <row r="649" ht="12.75" customHeight="1">
      <c r="A649" t="s">
        <v>239</v>
      </c>
      <c r="B649" s="3" t="str">
        <f>HYPERLINK("https://stackoverflow.com/questions/24898057/")</f>
        <v>https://stackoverflow.com/questions/24898057/</v>
      </c>
      <c r="C649" s="1">
        <v>3.0</v>
      </c>
      <c r="D649" s="4">
        <v>1.0</v>
      </c>
      <c r="E649" s="1">
        <v>3.0</v>
      </c>
      <c r="F649" s="1">
        <v>1.0</v>
      </c>
      <c r="G649" s="2"/>
    </row>
    <row r="650" ht="12.75" customHeight="1">
      <c r="A650" t="s">
        <v>240</v>
      </c>
      <c r="B650" s="3" t="str">
        <f>HYPERLINK("https://stackoverflow.com/questions/11116119/")</f>
        <v>https://stackoverflow.com/questions/11116119/</v>
      </c>
      <c r="C650" s="1">
        <v>2.0</v>
      </c>
      <c r="D650" s="4">
        <v>1.0</v>
      </c>
      <c r="E650" s="1">
        <v>2.0</v>
      </c>
      <c r="F650" s="1">
        <v>1.0</v>
      </c>
      <c r="G650" s="2"/>
    </row>
    <row r="651" ht="12.75" customHeight="1">
      <c r="A651" t="s">
        <v>240</v>
      </c>
      <c r="B651" s="3" t="str">
        <f>HYPERLINK("https://stackoverflow.com/questions/16736498/")</f>
        <v>https://stackoverflow.com/questions/16736498/</v>
      </c>
      <c r="C651" s="1">
        <v>2.0</v>
      </c>
      <c r="D651" s="4">
        <v>1.0</v>
      </c>
      <c r="E651" s="1">
        <v>2.0</v>
      </c>
      <c r="F651" s="1">
        <v>1.0</v>
      </c>
      <c r="G651" s="2"/>
    </row>
    <row r="652" ht="12.75" customHeight="1">
      <c r="A652" t="s">
        <v>240</v>
      </c>
      <c r="B652" s="3" t="str">
        <f>HYPERLINK("https://stackoverflow.com/questions/22555966/")</f>
        <v>https://stackoverflow.com/questions/22555966/</v>
      </c>
      <c r="C652" s="1">
        <v>2.0</v>
      </c>
      <c r="D652" s="4">
        <v>1.0</v>
      </c>
      <c r="E652" s="1">
        <v>2.0</v>
      </c>
      <c r="F652" s="1">
        <v>1.0</v>
      </c>
      <c r="G652" s="2"/>
    </row>
    <row r="653" ht="12.75" customHeight="1">
      <c r="A653" t="s">
        <v>240</v>
      </c>
      <c r="B653" s="3" t="str">
        <f>HYPERLINK("https://stackoverflow.com/questions/30032988/")</f>
        <v>https://stackoverflow.com/questions/30032988/</v>
      </c>
      <c r="C653" s="1">
        <v>2.0</v>
      </c>
      <c r="D653" s="4">
        <v>1.0</v>
      </c>
      <c r="E653" s="1">
        <v>2.0</v>
      </c>
      <c r="F653" s="1">
        <v>1.0</v>
      </c>
      <c r="G653" s="2"/>
    </row>
    <row r="654" ht="12.75" customHeight="1">
      <c r="A654" t="s">
        <v>241</v>
      </c>
      <c r="B654" s="3" t="str">
        <f>HYPERLINK("https://stackoverflow.com/questions/9321963/")</f>
        <v>https://stackoverflow.com/questions/9321963/</v>
      </c>
      <c r="C654" s="1">
        <v>5.0</v>
      </c>
      <c r="D654" s="4">
        <v>2.0</v>
      </c>
      <c r="E654" s="1">
        <v>5.0</v>
      </c>
      <c r="F654" s="1">
        <v>5.0</v>
      </c>
      <c r="G654" s="2" t="s">
        <v>156</v>
      </c>
    </row>
    <row r="655" ht="12.75" customHeight="1">
      <c r="A655" t="s">
        <v>241</v>
      </c>
      <c r="B655" s="3" t="str">
        <f>HYPERLINK("https://stackoverflow.com/questions/9322214/")</f>
        <v>https://stackoverflow.com/questions/9322214/</v>
      </c>
      <c r="C655" s="1">
        <v>4.0</v>
      </c>
      <c r="D655" s="4">
        <v>2.0</v>
      </c>
      <c r="E655" s="1">
        <v>4.0</v>
      </c>
      <c r="F655" s="1">
        <v>4.0</v>
      </c>
      <c r="G655" s="2" t="s">
        <v>242</v>
      </c>
    </row>
    <row r="656" ht="12.75" customHeight="1">
      <c r="A656" t="s">
        <v>243</v>
      </c>
      <c r="B656" s="3" t="str">
        <f>HYPERLINK("https://stackoverflow.com/questions/11501465/")</f>
        <v>https://stackoverflow.com/questions/11501465/</v>
      </c>
      <c r="C656" s="1">
        <v>2.0</v>
      </c>
      <c r="D656" s="4">
        <v>1.0</v>
      </c>
      <c r="E656" s="1">
        <v>2.0</v>
      </c>
      <c r="F656" s="1">
        <v>1.0</v>
      </c>
      <c r="G656" s="2"/>
    </row>
    <row r="657" ht="12.75" customHeight="1">
      <c r="A657" t="s">
        <v>243</v>
      </c>
      <c r="B657" s="3" t="str">
        <f>HYPERLINK("https://stackoverflow.com/questions/34387472/")</f>
        <v>https://stackoverflow.com/questions/34387472/</v>
      </c>
      <c r="C657" s="1">
        <v>2.0</v>
      </c>
      <c r="D657" s="4">
        <v>1.0</v>
      </c>
      <c r="E657" s="1">
        <v>2.0</v>
      </c>
      <c r="F657" s="1">
        <v>1.0</v>
      </c>
      <c r="G657" s="2"/>
    </row>
    <row r="658" ht="12.75" customHeight="1">
      <c r="A658" t="s">
        <v>243</v>
      </c>
      <c r="B658" s="3" t="str">
        <f>HYPERLINK("https://stackoverflow.com/questions/41065412/")</f>
        <v>https://stackoverflow.com/questions/41065412/</v>
      </c>
      <c r="C658" s="1">
        <v>2.0</v>
      </c>
      <c r="D658" s="4">
        <v>1.0</v>
      </c>
      <c r="E658" s="1">
        <v>2.0</v>
      </c>
      <c r="F658" s="1">
        <v>1.0</v>
      </c>
      <c r="G658" s="2"/>
    </row>
    <row r="659" ht="12.75" customHeight="1">
      <c r="A659" t="s">
        <v>244</v>
      </c>
      <c r="B659" s="3" t="str">
        <f>HYPERLINK("https://stackoverflow.com/questions/16928681/")</f>
        <v>https://stackoverflow.com/questions/16928681/</v>
      </c>
      <c r="C659" s="1">
        <v>3.0</v>
      </c>
      <c r="D659" s="4">
        <v>3.0</v>
      </c>
      <c r="E659" s="1">
        <v>3.0</v>
      </c>
      <c r="F659" s="1">
        <v>3.0</v>
      </c>
      <c r="G659" s="2"/>
    </row>
    <row r="660" ht="12.75" customHeight="1">
      <c r="A660" t="s">
        <v>245</v>
      </c>
      <c r="B660" s="3" t="str">
        <f>HYPERLINK("https://stackoverflow.com/questions/19105565/")</f>
        <v>https://stackoverflow.com/questions/19105565/</v>
      </c>
      <c r="C660" s="1">
        <v>3.0</v>
      </c>
      <c r="D660" s="4">
        <v>1.0</v>
      </c>
      <c r="E660" s="1">
        <v>3.0</v>
      </c>
      <c r="F660" s="1">
        <v>1.0</v>
      </c>
      <c r="G660" s="2"/>
    </row>
    <row r="661" ht="12.75" customHeight="1">
      <c r="A661" t="s">
        <v>246</v>
      </c>
      <c r="B661" s="3" t="str">
        <f>HYPERLINK("https://stackoverflow.com/questions/19300946/")</f>
        <v>https://stackoverflow.com/questions/19300946/</v>
      </c>
      <c r="C661" s="1">
        <v>3.0</v>
      </c>
      <c r="D661" s="4">
        <v>1.0</v>
      </c>
      <c r="E661" s="1">
        <v>3.0</v>
      </c>
      <c r="F661" s="1">
        <v>1.0</v>
      </c>
      <c r="G661" s="2"/>
    </row>
    <row r="662" ht="12.75" customHeight="1">
      <c r="A662" t="s">
        <v>246</v>
      </c>
      <c r="B662" s="3" t="str">
        <f>HYPERLINK("https://stackoverflow.com/questions/19304310/")</f>
        <v>https://stackoverflow.com/questions/19304310/</v>
      </c>
      <c r="C662" s="1">
        <v>3.0</v>
      </c>
      <c r="D662" s="4">
        <v>1.0</v>
      </c>
      <c r="E662" s="1">
        <v>3.0</v>
      </c>
      <c r="F662" s="1">
        <v>1.0</v>
      </c>
      <c r="G662" s="2"/>
    </row>
    <row r="663" ht="12.75" customHeight="1">
      <c r="A663" t="s">
        <v>247</v>
      </c>
      <c r="B663" s="3" t="str">
        <f>HYPERLINK("https://stackoverflow.com/questions/20003808/")</f>
        <v>https://stackoverflow.com/questions/20003808/</v>
      </c>
      <c r="C663" s="1">
        <v>3.0</v>
      </c>
      <c r="D663" s="4">
        <v>1.0</v>
      </c>
      <c r="E663" s="1">
        <v>3.0</v>
      </c>
      <c r="F663" s="1">
        <v>1.0</v>
      </c>
      <c r="G663" s="2"/>
    </row>
    <row r="664" ht="12.75" customHeight="1">
      <c r="A664" t="s">
        <v>248</v>
      </c>
      <c r="B664" s="3" t="str">
        <f>HYPERLINK("https://stackoverflow.com/questions/24866677/")</f>
        <v>https://stackoverflow.com/questions/24866677/</v>
      </c>
      <c r="C664" s="1">
        <v>5.0</v>
      </c>
      <c r="D664" s="4">
        <v>1.0</v>
      </c>
      <c r="E664" s="1">
        <v>3.0</v>
      </c>
      <c r="F664" s="1">
        <v>1.0</v>
      </c>
      <c r="G664" s="2" t="s">
        <v>249</v>
      </c>
    </row>
    <row r="665" ht="12.75" customHeight="1">
      <c r="A665" t="s">
        <v>248</v>
      </c>
      <c r="B665" s="3" t="str">
        <f>HYPERLINK("https://stackoverflow.com/questions/24867068/")</f>
        <v>https://stackoverflow.com/questions/24867068/</v>
      </c>
      <c r="C665" s="1">
        <v>4.0</v>
      </c>
      <c r="D665" s="4">
        <v>1.0</v>
      </c>
      <c r="E665" s="1">
        <v>3.0</v>
      </c>
      <c r="F665" s="1">
        <v>1.0</v>
      </c>
      <c r="G665" s="2" t="s">
        <v>108</v>
      </c>
    </row>
    <row r="666" ht="12.75" customHeight="1">
      <c r="A666" t="s">
        <v>250</v>
      </c>
      <c r="B666" s="3" t="str">
        <f>HYPERLINK("https://stackoverflow.com/questions/27694931/")</f>
        <v>https://stackoverflow.com/questions/27694931/</v>
      </c>
      <c r="C666" s="1">
        <v>3.0</v>
      </c>
      <c r="D666" s="4">
        <v>1.0</v>
      </c>
      <c r="E666" s="1">
        <v>3.0</v>
      </c>
      <c r="F666" s="1">
        <v>1.0</v>
      </c>
      <c r="G666" s="2"/>
    </row>
    <row r="667" ht="12.75" customHeight="1">
      <c r="A667" t="s">
        <v>250</v>
      </c>
      <c r="B667" s="3" t="str">
        <f>HYPERLINK("https://stackoverflow.com/questions/27695027/")</f>
        <v>https://stackoverflow.com/questions/27695027/</v>
      </c>
      <c r="C667" s="1">
        <v>3.0</v>
      </c>
      <c r="D667" s="4">
        <v>1.0</v>
      </c>
      <c r="E667" s="1">
        <v>3.0</v>
      </c>
      <c r="F667" s="1">
        <v>1.0</v>
      </c>
      <c r="G667" s="2"/>
    </row>
    <row r="668" ht="12.75" customHeight="1">
      <c r="A668" t="s">
        <v>251</v>
      </c>
      <c r="B668" s="3" t="str">
        <f>HYPERLINK("https://stackoverflow.com/questions/39110527/")</f>
        <v>https://stackoverflow.com/questions/39110527/</v>
      </c>
      <c r="C668" s="1">
        <v>3.0</v>
      </c>
      <c r="D668" s="4">
        <v>1.0</v>
      </c>
      <c r="E668" s="1">
        <v>3.0</v>
      </c>
      <c r="F668" s="1">
        <v>1.0</v>
      </c>
      <c r="G668" s="2"/>
    </row>
    <row r="669" ht="12.75" customHeight="1">
      <c r="A669" t="s">
        <v>252</v>
      </c>
      <c r="B669" s="3" t="str">
        <f>HYPERLINK("https://stackoverflow.com/questions/50226113/")</f>
        <v>https://stackoverflow.com/questions/50226113/</v>
      </c>
      <c r="C669" s="1">
        <v>2.0</v>
      </c>
      <c r="D669" s="4">
        <v>1.0</v>
      </c>
      <c r="E669" s="1">
        <v>2.0</v>
      </c>
      <c r="F669" s="1">
        <v>1.0</v>
      </c>
      <c r="G669" s="2"/>
    </row>
    <row r="670" ht="12.75" customHeight="1">
      <c r="C670" s="1"/>
      <c r="D670" s="1"/>
      <c r="E670" s="1"/>
      <c r="F670" s="1"/>
      <c r="G670" s="2"/>
    </row>
    <row r="671" ht="12.75" customHeight="1">
      <c r="C671" s="1"/>
      <c r="D671" s="1"/>
      <c r="E671" s="1"/>
      <c r="F671" s="1"/>
      <c r="G671" s="2"/>
    </row>
    <row r="672" ht="12.75" customHeight="1">
      <c r="C672" s="1"/>
      <c r="D672" s="1"/>
      <c r="E672" s="1"/>
      <c r="F672" s="1"/>
      <c r="G672" s="2"/>
    </row>
    <row r="673" ht="12.75" customHeight="1">
      <c r="A673" t="s">
        <v>253</v>
      </c>
      <c r="C673" s="1"/>
      <c r="D673" s="1"/>
      <c r="E673" s="1"/>
      <c r="F673" s="1"/>
      <c r="G673" s="2"/>
    </row>
    <row r="674" ht="12.75" customHeight="1">
      <c r="C674" s="1"/>
      <c r="D674" s="1"/>
      <c r="E674" s="1"/>
      <c r="F674" s="1"/>
      <c r="G674" s="2"/>
    </row>
    <row r="675" ht="12.75" customHeight="1">
      <c r="A675" t="s">
        <v>229</v>
      </c>
      <c r="B675" s="3" t="str">
        <f>HYPERLINK("https://stackoverflow.com/questions/304275/")</f>
        <v>https://stackoverflow.com/questions/304275/</v>
      </c>
      <c r="C675" s="1">
        <v>3.0</v>
      </c>
      <c r="D675" s="4">
        <v>3.0</v>
      </c>
      <c r="E675" s="1">
        <v>3.0</v>
      </c>
      <c r="F675" s="1">
        <v>3.0</v>
      </c>
      <c r="G675" s="2"/>
    </row>
    <row r="676" ht="12.75" customHeight="1">
      <c r="A676" t="s">
        <v>229</v>
      </c>
      <c r="B676" s="3" t="str">
        <f>HYPERLINK("https://stackoverflow.com/questions/304350/")</f>
        <v>https://stackoverflow.com/questions/304350/</v>
      </c>
      <c r="C676" s="1">
        <v>3.0</v>
      </c>
      <c r="D676" s="4">
        <v>3.0</v>
      </c>
      <c r="E676" s="1">
        <v>3.0</v>
      </c>
      <c r="F676" s="1">
        <v>3.0</v>
      </c>
      <c r="G676" s="2"/>
    </row>
    <row r="677" ht="12.75" customHeight="1">
      <c r="A677" t="s">
        <v>229</v>
      </c>
      <c r="B677" s="3" t="str">
        <f>HYPERLINK("https://stackoverflow.com/questions/304417/")</f>
        <v>https://stackoverflow.com/questions/304417/</v>
      </c>
      <c r="C677" s="1">
        <v>5.0</v>
      </c>
      <c r="D677" s="4">
        <v>5.0</v>
      </c>
      <c r="E677" s="1">
        <v>5.0</v>
      </c>
      <c r="F677" s="1">
        <v>5.0</v>
      </c>
      <c r="G677" s="2"/>
    </row>
    <row r="678" ht="12.75" customHeight="1">
      <c r="A678" t="s">
        <v>229</v>
      </c>
      <c r="B678" s="3" t="str">
        <f>HYPERLINK("https://stackoverflow.com/questions/2932513/")</f>
        <v>https://stackoverflow.com/questions/2932513/</v>
      </c>
      <c r="C678" s="1">
        <v>3.0</v>
      </c>
      <c r="D678" s="4">
        <v>5.0</v>
      </c>
      <c r="E678" s="1">
        <v>3.0</v>
      </c>
      <c r="F678" s="1">
        <v>3.0</v>
      </c>
      <c r="G678" s="2" t="s">
        <v>254</v>
      </c>
    </row>
    <row r="679" ht="12.75" customHeight="1">
      <c r="A679" t="s">
        <v>229</v>
      </c>
      <c r="B679" s="3" t="str">
        <f>HYPERLINK("https://stackoverflow.com/questions/3229868/")</f>
        <v>https://stackoverflow.com/questions/3229868/</v>
      </c>
      <c r="C679" s="1">
        <v>5.0</v>
      </c>
      <c r="D679" s="4">
        <v>5.0</v>
      </c>
      <c r="E679" s="1">
        <v>5.0</v>
      </c>
      <c r="F679" s="1">
        <v>5.0</v>
      </c>
      <c r="G679" s="2"/>
    </row>
    <row r="680" ht="12.75" customHeight="1">
      <c r="A680" t="s">
        <v>229</v>
      </c>
      <c r="B680" s="3" t="str">
        <f>HYPERLINK("https://stackoverflow.com/questions/4524930/")</f>
        <v>https://stackoverflow.com/questions/4524930/</v>
      </c>
      <c r="C680" s="1">
        <v>3.0</v>
      </c>
      <c r="D680" s="4">
        <v>2.0</v>
      </c>
      <c r="E680" s="1">
        <v>3.0</v>
      </c>
      <c r="F680" s="1">
        <v>2.0</v>
      </c>
      <c r="G680" s="2"/>
    </row>
    <row r="681" ht="12.75" customHeight="1">
      <c r="A681" t="s">
        <v>229</v>
      </c>
      <c r="B681" s="3" t="str">
        <f>HYPERLINK("https://stackoverflow.com/questions/4526005/")</f>
        <v>https://stackoverflow.com/questions/4526005/</v>
      </c>
      <c r="C681" s="1">
        <v>3.0</v>
      </c>
      <c r="D681" s="4">
        <v>2.0</v>
      </c>
      <c r="E681" s="1">
        <v>3.0</v>
      </c>
      <c r="F681" s="1">
        <v>2.0</v>
      </c>
      <c r="G681" s="2"/>
    </row>
    <row r="682" ht="12.75" customHeight="1">
      <c r="A682" t="s">
        <v>229</v>
      </c>
      <c r="B682" s="3" t="str">
        <f>HYPERLINK("https://stackoverflow.com/questions/5325767/")</f>
        <v>https://stackoverflow.com/questions/5325767/</v>
      </c>
      <c r="C682" s="1">
        <v>3.0</v>
      </c>
      <c r="D682" s="4">
        <v>3.0</v>
      </c>
      <c r="E682" s="1">
        <v>3.0</v>
      </c>
      <c r="F682" s="1">
        <v>3.0</v>
      </c>
      <c r="G682" s="2"/>
    </row>
    <row r="683" ht="12.75" customHeight="1">
      <c r="A683" t="s">
        <v>229</v>
      </c>
      <c r="B683" s="3" t="str">
        <f>HYPERLINK("https://stackoverflow.com/questions/12790157/")</f>
        <v>https://stackoverflow.com/questions/12790157/</v>
      </c>
      <c r="C683" s="1">
        <v>3.0</v>
      </c>
      <c r="D683" s="4">
        <v>3.0</v>
      </c>
      <c r="E683" s="1">
        <v>3.0</v>
      </c>
      <c r="F683" s="1">
        <v>3.0</v>
      </c>
      <c r="G683" s="2"/>
    </row>
    <row r="684" ht="12.75" customHeight="1">
      <c r="A684" t="s">
        <v>229</v>
      </c>
      <c r="B684" s="3" t="str">
        <f>HYPERLINK("https://stackoverflow.com/questions/14098236/")</f>
        <v>https://stackoverflow.com/questions/14098236/</v>
      </c>
      <c r="C684" s="1">
        <v>3.0</v>
      </c>
      <c r="D684" s="4">
        <v>3.0</v>
      </c>
      <c r="E684" s="1">
        <v>3.0</v>
      </c>
      <c r="F684" s="1">
        <v>3.0</v>
      </c>
      <c r="G684" s="2"/>
    </row>
    <row r="685" ht="12.75" customHeight="1">
      <c r="A685" t="s">
        <v>229</v>
      </c>
      <c r="B685" s="3" t="str">
        <f>HYPERLINK("https://stackoverflow.com/questions/15527393/")</f>
        <v>https://stackoverflow.com/questions/15527393/</v>
      </c>
      <c r="C685" s="1">
        <v>3.0</v>
      </c>
      <c r="D685" s="4">
        <v>3.0</v>
      </c>
      <c r="E685" s="1">
        <v>3.0</v>
      </c>
      <c r="F685" s="1">
        <v>3.0</v>
      </c>
      <c r="G685" s="2"/>
    </row>
    <row r="686" ht="12.75" customHeight="1">
      <c r="A686" t="s">
        <v>229</v>
      </c>
      <c r="B686" s="3" t="str">
        <f>HYPERLINK("https://stackoverflow.com/questions/19427098/")</f>
        <v>https://stackoverflow.com/questions/19427098/</v>
      </c>
      <c r="C686" s="1">
        <v>3.0</v>
      </c>
      <c r="D686" s="4">
        <v>1.0</v>
      </c>
      <c r="E686" s="1">
        <v>3.0</v>
      </c>
      <c r="F686" s="1">
        <v>1.0</v>
      </c>
      <c r="G686" s="2"/>
    </row>
    <row r="687" ht="12.75" customHeight="1">
      <c r="A687" t="s">
        <v>229</v>
      </c>
      <c r="B687" s="3" t="str">
        <f>HYPERLINK("https://stackoverflow.com/questions/19554280/")</f>
        <v>https://stackoverflow.com/questions/19554280/</v>
      </c>
      <c r="C687" s="1">
        <v>3.0</v>
      </c>
      <c r="D687" s="4">
        <v>2.0</v>
      </c>
      <c r="E687" s="1">
        <v>3.0</v>
      </c>
      <c r="F687" s="1">
        <v>2.0</v>
      </c>
      <c r="G687" s="2"/>
    </row>
    <row r="688" ht="12.75" customHeight="1">
      <c r="A688" t="s">
        <v>229</v>
      </c>
      <c r="B688" s="3" t="str">
        <f>HYPERLINK("https://stackoverflow.com/questions/22602793/")</f>
        <v>https://stackoverflow.com/questions/22602793/</v>
      </c>
      <c r="C688" s="1">
        <v>3.0</v>
      </c>
      <c r="D688" s="4">
        <v>3.0</v>
      </c>
      <c r="E688" s="1">
        <v>3.0</v>
      </c>
      <c r="F688" s="1">
        <v>3.0</v>
      </c>
      <c r="G688" s="2"/>
    </row>
    <row r="689" ht="12.75" customHeight="1">
      <c r="A689" t="s">
        <v>229</v>
      </c>
      <c r="B689" s="3" t="str">
        <f>HYPERLINK("https://stackoverflow.com/questions/26231444/")</f>
        <v>https://stackoverflow.com/questions/26231444/</v>
      </c>
      <c r="C689" s="1">
        <v>3.0</v>
      </c>
      <c r="D689" s="4">
        <v>3.0</v>
      </c>
      <c r="E689" s="1">
        <v>3.0</v>
      </c>
      <c r="F689" s="1">
        <v>3.0</v>
      </c>
      <c r="G689" s="2"/>
    </row>
    <row r="690" ht="12.75" customHeight="1">
      <c r="A690" t="s">
        <v>229</v>
      </c>
      <c r="B690" s="3" t="str">
        <f>HYPERLINK("https://stackoverflow.com/questions/26670214/")</f>
        <v>https://stackoverflow.com/questions/26670214/</v>
      </c>
      <c r="C690" s="1">
        <v>3.0</v>
      </c>
      <c r="D690" s="4">
        <v>3.0</v>
      </c>
      <c r="E690" s="1">
        <v>3.0</v>
      </c>
      <c r="F690" s="1">
        <v>3.0</v>
      </c>
      <c r="G690" s="2"/>
    </row>
    <row r="691" ht="12.75" customHeight="1">
      <c r="A691" t="s">
        <v>229</v>
      </c>
      <c r="B691" s="3" t="str">
        <f>HYPERLINK("https://stackoverflow.com/questions/30199239/")</f>
        <v>https://stackoverflow.com/questions/30199239/</v>
      </c>
      <c r="C691" s="1">
        <v>3.0</v>
      </c>
      <c r="D691" s="4">
        <v>3.0</v>
      </c>
      <c r="E691" s="1">
        <v>3.0</v>
      </c>
      <c r="F691" s="1">
        <v>3.0</v>
      </c>
      <c r="G691" s="2"/>
    </row>
    <row r="692" ht="12.75" customHeight="1">
      <c r="A692" t="s">
        <v>229</v>
      </c>
      <c r="B692" s="3" t="str">
        <f>HYPERLINK("https://stackoverflow.com/questions/39183302/")</f>
        <v>https://stackoverflow.com/questions/39183302/</v>
      </c>
      <c r="C692" s="1">
        <v>3.0</v>
      </c>
      <c r="D692" s="4">
        <v>3.0</v>
      </c>
      <c r="E692" s="1">
        <v>3.0</v>
      </c>
      <c r="F692" s="1">
        <v>3.0</v>
      </c>
      <c r="G692" s="2"/>
    </row>
    <row r="693" ht="12.75" customHeight="1">
      <c r="A693" t="s">
        <v>229</v>
      </c>
      <c r="B693" s="3" t="str">
        <f>HYPERLINK("https://stackoverflow.com/questions/41069829/")</f>
        <v>https://stackoverflow.com/questions/41069829/</v>
      </c>
      <c r="C693" s="1">
        <v>3.0</v>
      </c>
      <c r="D693" s="4">
        <v>3.0</v>
      </c>
      <c r="E693" s="1">
        <v>3.0</v>
      </c>
      <c r="F693" s="1">
        <v>3.0</v>
      </c>
      <c r="G693" s="2"/>
    </row>
    <row r="694" ht="12.75" customHeight="1">
      <c r="A694" t="s">
        <v>255</v>
      </c>
      <c r="B694" s="3" t="str">
        <f>HYPERLINK("https://stackoverflow.com/questions/332093/")</f>
        <v>https://stackoverflow.com/questions/332093/</v>
      </c>
      <c r="C694" s="1">
        <v>3.0</v>
      </c>
      <c r="D694" s="4">
        <v>3.0</v>
      </c>
      <c r="E694" s="1">
        <v>3.0</v>
      </c>
      <c r="F694" s="1">
        <v>3.0</v>
      </c>
      <c r="G694" s="2"/>
    </row>
    <row r="695" ht="12.75" customHeight="1">
      <c r="A695" t="s">
        <v>255</v>
      </c>
      <c r="B695" s="3" t="str">
        <f>HYPERLINK("https://stackoverflow.com/questions/332101/")</f>
        <v>https://stackoverflow.com/questions/332101/</v>
      </c>
      <c r="C695" s="1">
        <v>3.0</v>
      </c>
      <c r="D695" s="4">
        <v>2.0</v>
      </c>
      <c r="E695" s="1">
        <v>3.0</v>
      </c>
      <c r="F695" s="1">
        <v>2.0</v>
      </c>
      <c r="G695" s="2"/>
    </row>
    <row r="696" ht="12.75" customHeight="1">
      <c r="A696" t="s">
        <v>255</v>
      </c>
      <c r="B696" s="3" t="str">
        <f>HYPERLINK("https://stackoverflow.com/questions/332105/")</f>
        <v>https://stackoverflow.com/questions/332105/</v>
      </c>
      <c r="C696" s="1">
        <v>3.0</v>
      </c>
      <c r="D696" s="4">
        <v>2.0</v>
      </c>
      <c r="E696" s="1">
        <v>3.0</v>
      </c>
      <c r="F696" s="1">
        <v>2.0</v>
      </c>
      <c r="G696" s="2"/>
    </row>
    <row r="697" ht="12.75" customHeight="1">
      <c r="A697" t="s">
        <v>255</v>
      </c>
      <c r="B697" s="3" t="str">
        <f>HYPERLINK("https://stackoverflow.com/questions/332127/")</f>
        <v>https://stackoverflow.com/questions/332127/</v>
      </c>
      <c r="C697" s="1">
        <v>3.0</v>
      </c>
      <c r="D697" s="4">
        <v>2.0</v>
      </c>
      <c r="E697" s="1">
        <v>3.0</v>
      </c>
      <c r="F697" s="1">
        <v>2.0</v>
      </c>
      <c r="G697" s="2"/>
    </row>
    <row r="698" ht="12.75" customHeight="1">
      <c r="A698" t="s">
        <v>255</v>
      </c>
      <c r="B698" s="3" t="str">
        <f>HYPERLINK("https://stackoverflow.com/questions/332433/")</f>
        <v>https://stackoverflow.com/questions/332433/</v>
      </c>
      <c r="C698" s="1">
        <v>3.0</v>
      </c>
      <c r="D698" s="4">
        <v>2.0</v>
      </c>
      <c r="E698" s="1">
        <v>3.0</v>
      </c>
      <c r="F698" s="1">
        <v>2.0</v>
      </c>
      <c r="G698" s="2"/>
    </row>
    <row r="699" ht="12.75" customHeight="1">
      <c r="A699" t="s">
        <v>255</v>
      </c>
      <c r="B699" s="3" t="str">
        <f>HYPERLINK("https://stackoverflow.com/questions/334295/")</f>
        <v>https://stackoverflow.com/questions/334295/</v>
      </c>
      <c r="C699" s="1">
        <v>3.0</v>
      </c>
      <c r="D699" s="4">
        <v>2.0</v>
      </c>
      <c r="E699" s="1">
        <v>3.0</v>
      </c>
      <c r="F699" s="1">
        <v>2.0</v>
      </c>
      <c r="G699" s="2"/>
    </row>
    <row r="700" ht="12.75" customHeight="1">
      <c r="A700" t="s">
        <v>255</v>
      </c>
      <c r="B700" s="3" t="str">
        <f>HYPERLINK("https://stackoverflow.com/questions/943963/")</f>
        <v>https://stackoverflow.com/questions/943963/</v>
      </c>
      <c r="C700" s="1">
        <v>3.0</v>
      </c>
      <c r="D700" s="4">
        <v>2.0</v>
      </c>
      <c r="E700" s="1">
        <v>3.0</v>
      </c>
      <c r="F700" s="1">
        <v>2.0</v>
      </c>
      <c r="G700" s="2"/>
    </row>
    <row r="701" ht="12.75" customHeight="1">
      <c r="A701" t="s">
        <v>255</v>
      </c>
      <c r="B701" s="3" t="str">
        <f>HYPERLINK("https://stackoverflow.com/questions/947243/")</f>
        <v>https://stackoverflow.com/questions/947243/</v>
      </c>
      <c r="C701" s="1">
        <v>3.0</v>
      </c>
      <c r="D701" s="4">
        <v>2.0</v>
      </c>
      <c r="E701" s="1">
        <v>3.0</v>
      </c>
      <c r="F701" s="1">
        <v>2.0</v>
      </c>
      <c r="G701" s="2"/>
    </row>
    <row r="702" ht="12.75" customHeight="1">
      <c r="A702" t="s">
        <v>255</v>
      </c>
      <c r="B702" s="3" t="str">
        <f>HYPERLINK("https://stackoverflow.com/questions/997269/")</f>
        <v>https://stackoverflow.com/questions/997269/</v>
      </c>
      <c r="C702" s="1">
        <v>3.0</v>
      </c>
      <c r="D702" s="4">
        <v>2.0</v>
      </c>
      <c r="E702" s="1">
        <v>3.0</v>
      </c>
      <c r="F702" s="1">
        <v>2.0</v>
      </c>
      <c r="G702" s="2"/>
    </row>
    <row r="703" ht="12.75" customHeight="1">
      <c r="A703" t="s">
        <v>255</v>
      </c>
      <c r="B703" s="3" t="str">
        <f>HYPERLINK("https://stackoverflow.com/questions/1047234/")</f>
        <v>https://stackoverflow.com/questions/1047234/</v>
      </c>
      <c r="C703" s="1">
        <v>4.0</v>
      </c>
      <c r="D703" s="4">
        <v>2.0</v>
      </c>
      <c r="E703" s="1">
        <v>3.0</v>
      </c>
      <c r="F703" s="1">
        <v>2.0</v>
      </c>
      <c r="G703" s="2" t="s">
        <v>256</v>
      </c>
    </row>
    <row r="704" ht="12.75" customHeight="1">
      <c r="A704" t="s">
        <v>255</v>
      </c>
      <c r="B704" s="3" t="str">
        <f>HYPERLINK("https://stackoverflow.com/questions/1059731/")</f>
        <v>https://stackoverflow.com/questions/1059731/</v>
      </c>
      <c r="C704" s="1">
        <v>3.0</v>
      </c>
      <c r="D704" s="4">
        <v>2.0</v>
      </c>
      <c r="E704" s="1">
        <v>3.0</v>
      </c>
      <c r="F704" s="1">
        <v>2.0</v>
      </c>
      <c r="G704" s="2"/>
    </row>
    <row r="705" ht="12.75" customHeight="1">
      <c r="A705" t="s">
        <v>255</v>
      </c>
      <c r="B705" s="3" t="str">
        <f>HYPERLINK("https://stackoverflow.com/questions/2197650/")</f>
        <v>https://stackoverflow.com/questions/2197650/</v>
      </c>
      <c r="C705" s="1">
        <v>3.0</v>
      </c>
      <c r="D705" s="4">
        <v>2.0</v>
      </c>
      <c r="E705" s="1">
        <v>3.0</v>
      </c>
      <c r="F705" s="1">
        <v>2.0</v>
      </c>
      <c r="G705" s="2"/>
    </row>
    <row r="706" ht="12.75" customHeight="1">
      <c r="A706" t="s">
        <v>255</v>
      </c>
      <c r="B706" s="3" t="str">
        <f>HYPERLINK("https://stackoverflow.com/questions/2638404/")</f>
        <v>https://stackoverflow.com/questions/2638404/</v>
      </c>
      <c r="C706" s="1">
        <v>3.0</v>
      </c>
      <c r="D706" s="4">
        <v>2.0</v>
      </c>
      <c r="E706" s="1">
        <v>3.0</v>
      </c>
      <c r="F706" s="1">
        <v>2.0</v>
      </c>
      <c r="G706" s="2"/>
    </row>
    <row r="707" ht="12.75" customHeight="1">
      <c r="A707" t="s">
        <v>255</v>
      </c>
      <c r="B707" s="3" t="str">
        <f>HYPERLINK("https://stackoverflow.com/questions/3236053/")</f>
        <v>https://stackoverflow.com/questions/3236053/</v>
      </c>
      <c r="C707" s="1">
        <v>5.0</v>
      </c>
      <c r="D707" s="4">
        <v>2.0</v>
      </c>
      <c r="E707" s="1">
        <v>4.0</v>
      </c>
      <c r="F707" s="1">
        <v>4.0</v>
      </c>
      <c r="G707" s="2" t="s">
        <v>257</v>
      </c>
    </row>
    <row r="708" ht="12.75" customHeight="1">
      <c r="A708" t="s">
        <v>255</v>
      </c>
      <c r="B708" s="3" t="str">
        <f>HYPERLINK("https://stackoverflow.com/questions/3889053/")</f>
        <v>https://stackoverflow.com/questions/3889053/</v>
      </c>
      <c r="C708" s="1">
        <v>3.0</v>
      </c>
      <c r="D708" s="4">
        <v>2.0</v>
      </c>
      <c r="E708" s="1">
        <v>3.0</v>
      </c>
      <c r="F708" s="1">
        <v>2.0</v>
      </c>
      <c r="G708" s="2"/>
    </row>
    <row r="709" ht="12.75" customHeight="1">
      <c r="A709" t="s">
        <v>255</v>
      </c>
      <c r="B709" s="3" t="str">
        <f>HYPERLINK("https://stackoverflow.com/questions/12514417/")</f>
        <v>https://stackoverflow.com/questions/12514417/</v>
      </c>
      <c r="C709" s="1">
        <v>5.0</v>
      </c>
      <c r="D709" s="4">
        <v>2.0</v>
      </c>
      <c r="E709" s="1">
        <v>5.0</v>
      </c>
      <c r="F709" s="1">
        <v>5.0</v>
      </c>
      <c r="G709" s="2" t="s">
        <v>258</v>
      </c>
    </row>
    <row r="710" ht="12.75" customHeight="1">
      <c r="A710" t="s">
        <v>255</v>
      </c>
      <c r="B710" s="3" t="str">
        <f>HYPERLINK("https://stackoverflow.com/questions/12522709/")</f>
        <v>https://stackoverflow.com/questions/12522709/</v>
      </c>
      <c r="C710" s="1">
        <v>3.0</v>
      </c>
      <c r="D710" s="4">
        <v>2.0</v>
      </c>
      <c r="E710" s="1">
        <v>3.0</v>
      </c>
      <c r="F710" s="1">
        <v>2.0</v>
      </c>
      <c r="G710" s="2"/>
    </row>
    <row r="711" ht="12.75" customHeight="1">
      <c r="A711" t="s">
        <v>255</v>
      </c>
      <c r="B711" s="3" t="str">
        <f>HYPERLINK("https://stackoverflow.com/questions/14552724/")</f>
        <v>https://stackoverflow.com/questions/14552724/</v>
      </c>
      <c r="C711" s="1">
        <v>3.0</v>
      </c>
      <c r="D711" s="4">
        <v>2.0</v>
      </c>
      <c r="E711" s="1">
        <v>3.0</v>
      </c>
      <c r="F711" s="1">
        <v>2.0</v>
      </c>
      <c r="G711" s="2"/>
    </row>
    <row r="712" ht="12.75" customHeight="1">
      <c r="A712" t="s">
        <v>255</v>
      </c>
      <c r="B712" s="3" t="str">
        <f>HYPERLINK("https://stackoverflow.com/questions/28097912/")</f>
        <v>https://stackoverflow.com/questions/28097912/</v>
      </c>
      <c r="C712" s="1">
        <v>3.0</v>
      </c>
      <c r="D712" s="4">
        <v>2.0</v>
      </c>
      <c r="E712" s="1">
        <v>3.0</v>
      </c>
      <c r="F712" s="1">
        <v>2.0</v>
      </c>
      <c r="G712" s="2"/>
    </row>
    <row r="713" ht="12.75" customHeight="1">
      <c r="A713" t="s">
        <v>255</v>
      </c>
      <c r="B713" s="3" t="str">
        <f>HYPERLINK("https://stackoverflow.com/questions/43276993/")</f>
        <v>https://stackoverflow.com/questions/43276993/</v>
      </c>
      <c r="C713" s="1">
        <v>3.0</v>
      </c>
      <c r="D713" s="4">
        <v>2.0</v>
      </c>
      <c r="E713" s="1">
        <v>3.0</v>
      </c>
      <c r="F713" s="1">
        <v>2.0</v>
      </c>
      <c r="G713" s="2"/>
    </row>
    <row r="714" ht="12.75" customHeight="1">
      <c r="A714" t="s">
        <v>232</v>
      </c>
      <c r="B714" s="3" t="str">
        <f>HYPERLINK("https://stackoverflow.com/questions/415971/")</f>
        <v>https://stackoverflow.com/questions/415971/</v>
      </c>
      <c r="C714" s="1">
        <v>3.0</v>
      </c>
      <c r="D714" s="4">
        <v>3.0</v>
      </c>
      <c r="E714" s="1">
        <v>3.0</v>
      </c>
      <c r="F714" s="1">
        <v>3.0</v>
      </c>
      <c r="G714" s="2"/>
    </row>
    <row r="715" ht="12.75" customHeight="1">
      <c r="A715" t="s">
        <v>232</v>
      </c>
      <c r="B715" s="3" t="str">
        <f>HYPERLINK("https://stackoverflow.com/questions/421696/")</f>
        <v>https://stackoverflow.com/questions/421696/</v>
      </c>
      <c r="C715" s="1">
        <v>5.0</v>
      </c>
      <c r="D715" s="4">
        <v>4.0</v>
      </c>
      <c r="E715" s="1">
        <v>5.0</v>
      </c>
      <c r="F715" s="1">
        <v>4.0</v>
      </c>
      <c r="G715" s="2"/>
    </row>
    <row r="716" ht="12.75" customHeight="1">
      <c r="A716" t="s">
        <v>232</v>
      </c>
      <c r="B716" s="3" t="str">
        <f>HYPERLINK("https://stackoverflow.com/questions/3838348/")</f>
        <v>https://stackoverflow.com/questions/3838348/</v>
      </c>
      <c r="C716" s="1">
        <v>4.0</v>
      </c>
      <c r="D716" s="4">
        <v>4.0</v>
      </c>
      <c r="E716" s="1">
        <v>4.0</v>
      </c>
      <c r="F716" s="1">
        <v>4.0</v>
      </c>
      <c r="G716" s="2"/>
    </row>
    <row r="717" ht="12.75" customHeight="1">
      <c r="A717" t="s">
        <v>232</v>
      </c>
      <c r="B717" s="3" t="str">
        <f>HYPERLINK("https://stackoverflow.com/questions/5325848/")</f>
        <v>https://stackoverflow.com/questions/5325848/</v>
      </c>
      <c r="C717" s="1">
        <v>3.0</v>
      </c>
      <c r="D717" s="4">
        <v>3.0</v>
      </c>
      <c r="E717" s="1">
        <v>3.0</v>
      </c>
      <c r="F717" s="1">
        <v>3.0</v>
      </c>
      <c r="G717" s="2"/>
    </row>
    <row r="718" ht="12.75" customHeight="1">
      <c r="A718" t="s">
        <v>232</v>
      </c>
      <c r="B718" s="3" t="str">
        <f>HYPERLINK("https://stackoverflow.com/questions/6565597/")</f>
        <v>https://stackoverflow.com/questions/6565597/</v>
      </c>
      <c r="C718" s="1">
        <v>5.0</v>
      </c>
      <c r="D718" s="4">
        <v>5.0</v>
      </c>
      <c r="E718" s="1">
        <v>5.0</v>
      </c>
      <c r="F718" s="1">
        <v>5.0</v>
      </c>
      <c r="G718" s="2"/>
    </row>
    <row r="719" ht="12.75" customHeight="1">
      <c r="A719" t="s">
        <v>232</v>
      </c>
      <c r="B719" s="3" t="str">
        <f>HYPERLINK("https://stackoverflow.com/questions/6886447/")</f>
        <v>https://stackoverflow.com/questions/6886447/</v>
      </c>
      <c r="C719" s="1">
        <v>5.0</v>
      </c>
      <c r="D719" s="4">
        <v>3.0</v>
      </c>
      <c r="E719" s="1">
        <v>5.0</v>
      </c>
      <c r="F719" s="1">
        <v>5.0</v>
      </c>
      <c r="G719" s="2" t="s">
        <v>259</v>
      </c>
    </row>
    <row r="720" ht="12.75" customHeight="1">
      <c r="A720" t="s">
        <v>232</v>
      </c>
      <c r="B720" s="3" t="str">
        <f>HYPERLINK("https://stackoverflow.com/questions/10195927/")</f>
        <v>https://stackoverflow.com/questions/10195927/</v>
      </c>
      <c r="C720" s="1">
        <v>5.0</v>
      </c>
      <c r="D720" s="4">
        <v>5.0</v>
      </c>
      <c r="E720" s="1">
        <v>5.0</v>
      </c>
      <c r="F720" s="1">
        <v>5.0</v>
      </c>
      <c r="G720" s="2"/>
    </row>
    <row r="721" ht="12.75" customHeight="1">
      <c r="A721" t="s">
        <v>232</v>
      </c>
      <c r="B721" s="3" t="str">
        <f>HYPERLINK("https://stackoverflow.com/questions/10530959/")</f>
        <v>https://stackoverflow.com/questions/10530959/</v>
      </c>
      <c r="C721" s="1">
        <v>5.0</v>
      </c>
      <c r="D721" s="4">
        <v>3.0</v>
      </c>
      <c r="E721" s="1">
        <v>5.0</v>
      </c>
      <c r="F721" s="1">
        <v>5.0</v>
      </c>
      <c r="G721" s="2" t="s">
        <v>260</v>
      </c>
    </row>
    <row r="722" ht="12.75" customHeight="1">
      <c r="A722" t="s">
        <v>232</v>
      </c>
      <c r="B722" s="3" t="str">
        <f>HYPERLINK("https://stackoverflow.com/questions/11189634/")</f>
        <v>https://stackoverflow.com/questions/11189634/</v>
      </c>
      <c r="C722" s="1">
        <v>3.0</v>
      </c>
      <c r="D722" s="4">
        <v>3.0</v>
      </c>
      <c r="E722" s="1">
        <v>3.0</v>
      </c>
      <c r="F722" s="1">
        <v>3.0</v>
      </c>
      <c r="G722" s="2"/>
    </row>
    <row r="723" ht="12.75" customHeight="1">
      <c r="A723" t="s">
        <v>232</v>
      </c>
      <c r="B723" s="3" t="str">
        <f>HYPERLINK("https://stackoverflow.com/questions/13091259/")</f>
        <v>https://stackoverflow.com/questions/13091259/</v>
      </c>
      <c r="C723" s="1">
        <v>2.0</v>
      </c>
      <c r="D723" s="4">
        <v>2.0</v>
      </c>
      <c r="E723" s="1">
        <v>2.0</v>
      </c>
      <c r="F723" s="1">
        <v>2.0</v>
      </c>
      <c r="G723" s="2"/>
    </row>
    <row r="724" ht="12.75" customHeight="1">
      <c r="A724" t="s">
        <v>232</v>
      </c>
      <c r="B724" s="3" t="str">
        <f>HYPERLINK("https://stackoverflow.com/questions/13158607/")</f>
        <v>https://stackoverflow.com/questions/13158607/</v>
      </c>
      <c r="C724" s="1">
        <v>2.0</v>
      </c>
      <c r="D724" s="4">
        <v>2.0</v>
      </c>
      <c r="E724" s="1">
        <v>2.0</v>
      </c>
      <c r="F724" s="1">
        <v>2.0</v>
      </c>
      <c r="G724" s="2"/>
    </row>
    <row r="725" ht="12.75" customHeight="1">
      <c r="A725" t="s">
        <v>232</v>
      </c>
      <c r="B725" s="3" t="str">
        <f>HYPERLINK("https://stackoverflow.com/questions/13347824/")</f>
        <v>https://stackoverflow.com/questions/13347824/</v>
      </c>
      <c r="C725" s="1">
        <v>3.0</v>
      </c>
      <c r="D725" s="4">
        <v>3.0</v>
      </c>
      <c r="E725" s="1">
        <v>3.0</v>
      </c>
      <c r="F725" s="1">
        <v>3.0</v>
      </c>
      <c r="G725" s="2"/>
    </row>
    <row r="726" ht="12.75" customHeight="1">
      <c r="A726" t="s">
        <v>232</v>
      </c>
      <c r="B726" s="3" t="str">
        <f>HYPERLINK("https://stackoverflow.com/questions/22341166/")</f>
        <v>https://stackoverflow.com/questions/22341166/</v>
      </c>
      <c r="C726" s="1">
        <v>5.0</v>
      </c>
      <c r="D726" s="4">
        <v>5.0</v>
      </c>
      <c r="E726" s="1">
        <v>5.0</v>
      </c>
      <c r="F726" s="1">
        <v>5.0</v>
      </c>
      <c r="G726" s="2"/>
    </row>
    <row r="727" ht="12.75" customHeight="1">
      <c r="A727" t="s">
        <v>232</v>
      </c>
      <c r="B727" s="3" t="str">
        <f>HYPERLINK("https://stackoverflow.com/questions/23273249/")</f>
        <v>https://stackoverflow.com/questions/23273249/</v>
      </c>
      <c r="C727" s="1">
        <v>5.0</v>
      </c>
      <c r="D727" s="4">
        <v>4.0</v>
      </c>
      <c r="E727" s="1">
        <v>5.0</v>
      </c>
      <c r="F727" s="1">
        <v>4.0</v>
      </c>
      <c r="G727" s="2"/>
    </row>
    <row r="728" ht="12.75" customHeight="1">
      <c r="A728" t="s">
        <v>232</v>
      </c>
      <c r="B728" s="3" t="str">
        <f>HYPERLINK("https://stackoverflow.com/questions/25251120/")</f>
        <v>https://stackoverflow.com/questions/25251120/</v>
      </c>
      <c r="C728" s="1">
        <v>5.0</v>
      </c>
      <c r="D728" s="4">
        <v>5.0</v>
      </c>
      <c r="E728" s="1">
        <v>5.0</v>
      </c>
      <c r="F728" s="1">
        <v>5.0</v>
      </c>
      <c r="G728" s="2"/>
    </row>
    <row r="729" ht="12.75" customHeight="1">
      <c r="A729" t="s">
        <v>232</v>
      </c>
      <c r="B729" s="3" t="str">
        <f>HYPERLINK("https://stackoverflow.com/questions/27912936/")</f>
        <v>https://stackoverflow.com/questions/27912936/</v>
      </c>
      <c r="C729" s="1">
        <v>5.0</v>
      </c>
      <c r="D729" s="4">
        <v>5.0</v>
      </c>
      <c r="E729" s="1">
        <v>5.0</v>
      </c>
      <c r="F729" s="1">
        <v>5.0</v>
      </c>
      <c r="G729" s="2"/>
    </row>
    <row r="730" ht="12.75" customHeight="1">
      <c r="A730" t="s">
        <v>232</v>
      </c>
      <c r="B730" s="3" t="str">
        <f>HYPERLINK("https://stackoverflow.com/questions/30119004/")</f>
        <v>https://stackoverflow.com/questions/30119004/</v>
      </c>
      <c r="C730" s="1">
        <v>5.0</v>
      </c>
      <c r="D730" s="4">
        <v>5.0</v>
      </c>
      <c r="E730" s="1">
        <v>5.0</v>
      </c>
      <c r="F730" s="1">
        <v>5.0</v>
      </c>
      <c r="G730" s="2"/>
    </row>
    <row r="731" ht="12.75" customHeight="1">
      <c r="A731" t="s">
        <v>232</v>
      </c>
      <c r="B731" s="3" t="str">
        <f>HYPERLINK("https://stackoverflow.com/questions/33244134/")</f>
        <v>https://stackoverflow.com/questions/33244134/</v>
      </c>
      <c r="C731" s="1">
        <v>1.0</v>
      </c>
      <c r="D731" s="4">
        <v>1.0</v>
      </c>
      <c r="E731" s="1">
        <v>1.0</v>
      </c>
      <c r="F731" s="1">
        <v>1.0</v>
      </c>
      <c r="G731" s="2"/>
    </row>
    <row r="732" ht="12.75" customHeight="1">
      <c r="A732" t="s">
        <v>232</v>
      </c>
      <c r="B732" s="3" t="str">
        <f>HYPERLINK("https://stackoverflow.com/questions/36237054/")</f>
        <v>https://stackoverflow.com/questions/36237054/</v>
      </c>
      <c r="C732" s="1">
        <v>5.0</v>
      </c>
      <c r="D732" s="4">
        <v>5.0</v>
      </c>
      <c r="E732" s="1">
        <v>5.0</v>
      </c>
      <c r="F732" s="1">
        <v>5.0</v>
      </c>
      <c r="G732" s="2"/>
    </row>
    <row r="733" ht="12.75" customHeight="1">
      <c r="A733" t="s">
        <v>232</v>
      </c>
      <c r="B733" s="3" t="str">
        <f>HYPERLINK("https://stackoverflow.com/questions/36697665/")</f>
        <v>https://stackoverflow.com/questions/36697665/</v>
      </c>
      <c r="C733" s="1">
        <v>5.0</v>
      </c>
      <c r="D733" s="4">
        <v>5.0</v>
      </c>
      <c r="E733" s="1">
        <v>5.0</v>
      </c>
      <c r="F733" s="1">
        <v>5.0</v>
      </c>
      <c r="G733" s="2"/>
    </row>
    <row r="734" ht="12.75" customHeight="1">
      <c r="A734" t="s">
        <v>232</v>
      </c>
      <c r="B734" s="3" t="str">
        <f>HYPERLINK("https://stackoverflow.com/questions/41461544/")</f>
        <v>https://stackoverflow.com/questions/41461544/</v>
      </c>
      <c r="C734" s="1">
        <v>5.0</v>
      </c>
      <c r="D734" s="4">
        <v>2.0</v>
      </c>
      <c r="E734" s="1">
        <v>5.0</v>
      </c>
      <c r="F734" s="1">
        <v>5.0</v>
      </c>
      <c r="G734" s="2" t="s">
        <v>260</v>
      </c>
    </row>
    <row r="735" ht="12.75" customHeight="1">
      <c r="A735" t="s">
        <v>232</v>
      </c>
      <c r="B735" s="3" t="str">
        <f>HYPERLINK("https://stackoverflow.com/questions/48507508/")</f>
        <v>https://stackoverflow.com/questions/48507508/</v>
      </c>
      <c r="C735" s="1">
        <v>4.0</v>
      </c>
      <c r="D735" s="4">
        <v>5.0</v>
      </c>
      <c r="E735" s="1">
        <v>4.0</v>
      </c>
      <c r="F735" s="1">
        <v>5.0</v>
      </c>
      <c r="G735" s="2"/>
    </row>
    <row r="736" ht="12.75" customHeight="1">
      <c r="A736" t="s">
        <v>261</v>
      </c>
      <c r="B736" s="3" t="str">
        <f>HYPERLINK("https://stackoverflow.com/questions/2195494/")</f>
        <v>https://stackoverflow.com/questions/2195494/</v>
      </c>
      <c r="C736" s="1">
        <v>2.0</v>
      </c>
      <c r="D736" s="4">
        <v>1.0</v>
      </c>
      <c r="E736" s="1">
        <v>2.0</v>
      </c>
      <c r="F736" s="1">
        <v>1.0</v>
      </c>
      <c r="G736" s="2"/>
    </row>
    <row r="737" ht="12.75" customHeight="1">
      <c r="A737" t="s">
        <v>261</v>
      </c>
      <c r="B737" s="3" t="str">
        <f>HYPERLINK("https://stackoverflow.com/questions/2196290/")</f>
        <v>https://stackoverflow.com/questions/2196290/</v>
      </c>
      <c r="C737" s="1">
        <v>2.0</v>
      </c>
      <c r="D737" s="4">
        <v>1.0</v>
      </c>
      <c r="E737" s="1">
        <v>2.0</v>
      </c>
      <c r="F737" s="1">
        <v>1.0</v>
      </c>
      <c r="G737" s="2"/>
    </row>
    <row r="738" ht="12.75" customHeight="1">
      <c r="A738" t="s">
        <v>233</v>
      </c>
      <c r="B738" s="3" t="str">
        <f>HYPERLINK("https://stackoverflow.com/questions/2645205/")</f>
        <v>https://stackoverflow.com/questions/2645205/</v>
      </c>
      <c r="C738" s="1">
        <v>2.0</v>
      </c>
      <c r="D738" s="4">
        <v>1.0</v>
      </c>
      <c r="E738" s="1">
        <v>2.0</v>
      </c>
      <c r="F738" s="1">
        <v>1.0</v>
      </c>
      <c r="G738" s="2"/>
    </row>
    <row r="739" ht="12.75" customHeight="1">
      <c r="A739" t="s">
        <v>233</v>
      </c>
      <c r="B739" s="3" t="str">
        <f>HYPERLINK("https://stackoverflow.com/questions/8971603/")</f>
        <v>https://stackoverflow.com/questions/8971603/</v>
      </c>
      <c r="C739" s="1">
        <v>2.0</v>
      </c>
      <c r="D739" s="4">
        <v>1.0</v>
      </c>
      <c r="E739" s="1">
        <v>2.0</v>
      </c>
      <c r="F739" s="1">
        <v>1.0</v>
      </c>
      <c r="G739" s="2"/>
    </row>
    <row r="740" ht="12.75" customHeight="1">
      <c r="A740" t="s">
        <v>233</v>
      </c>
      <c r="B740" s="3" t="str">
        <f>HYPERLINK("https://stackoverflow.com/questions/29128896/")</f>
        <v>https://stackoverflow.com/questions/29128896/</v>
      </c>
      <c r="C740" s="1">
        <v>2.0</v>
      </c>
      <c r="D740" s="4">
        <v>3.0</v>
      </c>
      <c r="E740" s="1">
        <v>2.0</v>
      </c>
      <c r="F740" s="1">
        <v>3.0</v>
      </c>
      <c r="G740" s="2"/>
    </row>
    <row r="741" ht="12.75" customHeight="1">
      <c r="A741" t="s">
        <v>234</v>
      </c>
      <c r="B741" s="3" t="str">
        <f>HYPERLINK("https://stackoverflow.com/questions/2920065/")</f>
        <v>https://stackoverflow.com/questions/2920065/</v>
      </c>
      <c r="C741" s="1">
        <v>2.0</v>
      </c>
      <c r="D741" s="4">
        <v>4.0</v>
      </c>
      <c r="E741" s="1">
        <v>3.0</v>
      </c>
      <c r="F741" s="1">
        <v>4.0</v>
      </c>
      <c r="G741" s="2" t="s">
        <v>262</v>
      </c>
    </row>
    <row r="742" ht="12.75" customHeight="1">
      <c r="A742" t="s">
        <v>234</v>
      </c>
      <c r="B742" s="3" t="str">
        <f>HYPERLINK("https://stackoverflow.com/questions/2920096/")</f>
        <v>https://stackoverflow.com/questions/2920096/</v>
      </c>
      <c r="C742" s="1">
        <v>2.0</v>
      </c>
      <c r="D742" s="4">
        <v>4.0</v>
      </c>
      <c r="E742" s="1">
        <v>3.0</v>
      </c>
      <c r="F742" s="1">
        <v>4.0</v>
      </c>
      <c r="G742" s="2" t="s">
        <v>108</v>
      </c>
    </row>
    <row r="743" ht="12.75" customHeight="1">
      <c r="A743" t="s">
        <v>234</v>
      </c>
      <c r="B743" s="3" t="str">
        <f>HYPERLINK("https://stackoverflow.com/questions/21353248/")</f>
        <v>https://stackoverflow.com/questions/21353248/</v>
      </c>
      <c r="C743" s="1">
        <v>3.0</v>
      </c>
      <c r="D743" s="4">
        <v>5.0</v>
      </c>
      <c r="E743" s="1">
        <v>3.0</v>
      </c>
      <c r="F743" s="1">
        <v>3.0</v>
      </c>
      <c r="G743" s="2" t="s">
        <v>260</v>
      </c>
    </row>
    <row r="744" ht="12.75" customHeight="1">
      <c r="A744" t="s">
        <v>263</v>
      </c>
      <c r="B744" s="3" t="str">
        <f>HYPERLINK("https://stackoverflow.com/questions/3038049/")</f>
        <v>https://stackoverflow.com/questions/3038049/</v>
      </c>
      <c r="C744" s="1">
        <v>1.0</v>
      </c>
      <c r="D744" s="4">
        <v>1.0</v>
      </c>
      <c r="E744" s="1">
        <v>1.0</v>
      </c>
      <c r="F744" s="1">
        <v>1.0</v>
      </c>
      <c r="G744" s="2"/>
    </row>
    <row r="745" ht="12.75" customHeight="1">
      <c r="A745" t="s">
        <v>264</v>
      </c>
      <c r="B745" s="3" t="str">
        <f>HYPERLINK("https://stackoverflow.com/questions/3627695/")</f>
        <v>https://stackoverflow.com/questions/3627695/</v>
      </c>
      <c r="C745" s="1">
        <v>5.0</v>
      </c>
      <c r="D745" s="4">
        <v>5.0</v>
      </c>
      <c r="E745" s="1">
        <v>5.0</v>
      </c>
      <c r="F745" s="1">
        <v>5.0</v>
      </c>
      <c r="G745" s="2"/>
    </row>
    <row r="746" ht="12.75" customHeight="1">
      <c r="A746" t="s">
        <v>265</v>
      </c>
      <c r="B746" s="3" t="str">
        <f>HYPERLINK("https://stackoverflow.com/questions/3753052/")</f>
        <v>https://stackoverflow.com/questions/3753052/</v>
      </c>
      <c r="C746" s="1">
        <v>3.0</v>
      </c>
      <c r="D746" s="4">
        <v>5.0</v>
      </c>
      <c r="E746" s="1">
        <v>4.0</v>
      </c>
      <c r="F746" s="1">
        <v>5.0</v>
      </c>
      <c r="G746" s="2" t="s">
        <v>266</v>
      </c>
    </row>
    <row r="747" ht="12.75" customHeight="1">
      <c r="A747" t="s">
        <v>265</v>
      </c>
      <c r="B747" s="3" t="str">
        <f>HYPERLINK("https://stackoverflow.com/questions/3753410/")</f>
        <v>https://stackoverflow.com/questions/3753410/</v>
      </c>
      <c r="C747" s="1">
        <v>4.0</v>
      </c>
      <c r="D747" s="4">
        <v>3.0</v>
      </c>
      <c r="E747" s="1">
        <v>4.0</v>
      </c>
      <c r="F747" s="1">
        <v>3.0</v>
      </c>
      <c r="G747" s="2"/>
    </row>
    <row r="748" ht="12.75" customHeight="1">
      <c r="A748" t="s">
        <v>265</v>
      </c>
      <c r="B748" s="3" t="str">
        <f>HYPERLINK("https://stackoverflow.com/questions/32917275/")</f>
        <v>https://stackoverflow.com/questions/32917275/</v>
      </c>
      <c r="C748" s="1">
        <v>3.0</v>
      </c>
      <c r="D748" s="4">
        <v>3.0</v>
      </c>
      <c r="E748" s="1">
        <v>3.0</v>
      </c>
      <c r="F748" s="1">
        <v>3.0</v>
      </c>
      <c r="G748" s="2"/>
    </row>
    <row r="749" ht="12.75" customHeight="1">
      <c r="A749" t="s">
        <v>267</v>
      </c>
      <c r="B749" s="3" t="str">
        <f>HYPERLINK("https://stackoverflow.com/questions/3934409/")</f>
        <v>https://stackoverflow.com/questions/3934409/</v>
      </c>
      <c r="C749" s="1">
        <v>5.0</v>
      </c>
      <c r="D749" s="4">
        <v>5.0</v>
      </c>
      <c r="E749" s="1">
        <v>5.0</v>
      </c>
      <c r="F749" s="1">
        <v>5.0</v>
      </c>
      <c r="G749" s="2"/>
    </row>
    <row r="750" ht="12.75" customHeight="1">
      <c r="A750" t="s">
        <v>267</v>
      </c>
      <c r="B750" s="3" t="str">
        <f>HYPERLINK("https://stackoverflow.com/questions/5643683/")</f>
        <v>https://stackoverflow.com/questions/5643683/</v>
      </c>
      <c r="C750" s="1">
        <v>3.0</v>
      </c>
      <c r="D750" s="4">
        <v>4.0</v>
      </c>
      <c r="E750" s="1">
        <v>3.0</v>
      </c>
      <c r="F750" s="1">
        <v>4.0</v>
      </c>
      <c r="G750" s="2"/>
    </row>
    <row r="751" ht="12.75" customHeight="1">
      <c r="A751" t="s">
        <v>267</v>
      </c>
      <c r="B751" s="3" t="str">
        <f>HYPERLINK("https://stackoverflow.com/questions/6847711/")</f>
        <v>https://stackoverflow.com/questions/6847711/</v>
      </c>
      <c r="C751" s="1">
        <v>5.0</v>
      </c>
      <c r="D751" s="4">
        <v>5.0</v>
      </c>
      <c r="E751" s="1">
        <v>5.0</v>
      </c>
      <c r="F751" s="1">
        <v>5.0</v>
      </c>
      <c r="G751" s="2"/>
    </row>
    <row r="752" ht="12.75" customHeight="1">
      <c r="A752" t="s">
        <v>267</v>
      </c>
      <c r="B752" s="3" t="str">
        <f>HYPERLINK("https://stackoverflow.com/questions/7217440/")</f>
        <v>https://stackoverflow.com/questions/7217440/</v>
      </c>
      <c r="C752" s="1">
        <v>3.0</v>
      </c>
      <c r="D752" s="4">
        <v>5.0</v>
      </c>
      <c r="E752" s="1">
        <v>4.0</v>
      </c>
      <c r="F752" s="1">
        <v>5.0</v>
      </c>
      <c r="G752" s="2" t="s">
        <v>119</v>
      </c>
    </row>
    <row r="753" ht="12.75" customHeight="1">
      <c r="A753" t="s">
        <v>267</v>
      </c>
      <c r="B753" s="3" t="str">
        <f>HYPERLINK("https://stackoverflow.com/questions/14475114/")</f>
        <v>https://stackoverflow.com/questions/14475114/</v>
      </c>
      <c r="C753" s="1">
        <v>5.0</v>
      </c>
      <c r="D753" s="4">
        <v>5.0</v>
      </c>
      <c r="E753" s="1">
        <v>5.0</v>
      </c>
      <c r="F753" s="1">
        <v>5.0</v>
      </c>
      <c r="G753" s="2"/>
    </row>
    <row r="754" ht="12.75" customHeight="1">
      <c r="A754" t="s">
        <v>267</v>
      </c>
      <c r="B754" s="3" t="str">
        <f>HYPERLINK("https://stackoverflow.com/questions/15743151/")</f>
        <v>https://stackoverflow.com/questions/15743151/</v>
      </c>
      <c r="C754" s="1">
        <v>4.0</v>
      </c>
      <c r="D754" s="4">
        <v>5.0</v>
      </c>
      <c r="E754" s="1">
        <v>4.0</v>
      </c>
      <c r="F754" s="1">
        <v>5.0</v>
      </c>
      <c r="G754" s="2"/>
    </row>
    <row r="755" ht="12.75" customHeight="1">
      <c r="A755" t="s">
        <v>267</v>
      </c>
      <c r="B755" s="3" t="str">
        <f>HYPERLINK("https://stackoverflow.com/questions/17490344/")</f>
        <v>https://stackoverflow.com/questions/17490344/</v>
      </c>
      <c r="C755" s="1">
        <v>5.0</v>
      </c>
      <c r="D755" s="4">
        <v>5.0</v>
      </c>
      <c r="E755" s="1">
        <v>5.0</v>
      </c>
      <c r="F755" s="1">
        <v>5.0</v>
      </c>
      <c r="G755" s="2"/>
    </row>
    <row r="756" ht="12.75" customHeight="1">
      <c r="A756" t="s">
        <v>267</v>
      </c>
      <c r="B756" s="3" t="str">
        <f>HYPERLINK("https://stackoverflow.com/questions/19589939/")</f>
        <v>https://stackoverflow.com/questions/19589939/</v>
      </c>
      <c r="C756" s="1">
        <v>3.0</v>
      </c>
      <c r="D756" s="4">
        <v>5.0</v>
      </c>
      <c r="E756" s="1">
        <v>4.0</v>
      </c>
      <c r="F756" s="1">
        <v>5.0</v>
      </c>
      <c r="G756" s="2" t="s">
        <v>268</v>
      </c>
    </row>
    <row r="757" ht="12.75" customHeight="1">
      <c r="A757" t="s">
        <v>267</v>
      </c>
      <c r="B757" s="3" t="str">
        <f>HYPERLINK("https://stackoverflow.com/questions/22833339/")</f>
        <v>https://stackoverflow.com/questions/22833339/</v>
      </c>
      <c r="C757" s="1">
        <v>3.0</v>
      </c>
      <c r="D757" s="4">
        <v>5.0</v>
      </c>
      <c r="E757" s="1">
        <v>4.0</v>
      </c>
      <c r="F757" s="1">
        <v>5.0</v>
      </c>
      <c r="G757" s="2" t="s">
        <v>260</v>
      </c>
    </row>
    <row r="758" ht="12.75" customHeight="1">
      <c r="A758" t="s">
        <v>267</v>
      </c>
      <c r="B758" s="3" t="str">
        <f>HYPERLINK("https://stackoverflow.com/questions/44879065/")</f>
        <v>https://stackoverflow.com/questions/44879065/</v>
      </c>
      <c r="C758" s="1">
        <v>3.0</v>
      </c>
      <c r="D758" s="4">
        <v>5.0</v>
      </c>
      <c r="E758" s="1">
        <v>4.0</v>
      </c>
      <c r="F758" s="1">
        <v>5.0</v>
      </c>
      <c r="G758" s="2" t="s">
        <v>108</v>
      </c>
    </row>
    <row r="759" ht="12.75" customHeight="1">
      <c r="A759" t="s">
        <v>269</v>
      </c>
      <c r="B759" s="3" t="str">
        <f>HYPERLINK("https://stackoverflow.com/questions/4400809/")</f>
        <v>https://stackoverflow.com/questions/4400809/</v>
      </c>
      <c r="C759" s="1">
        <v>4.0</v>
      </c>
      <c r="D759" s="4">
        <v>2.0</v>
      </c>
      <c r="E759" s="1">
        <v>3.0</v>
      </c>
      <c r="F759" s="1">
        <v>2.0</v>
      </c>
      <c r="G759" s="2" t="s">
        <v>119</v>
      </c>
    </row>
    <row r="760" ht="12.75" customHeight="1">
      <c r="A760" t="s">
        <v>269</v>
      </c>
      <c r="B760" s="3" t="str">
        <f>HYPERLINK("https://stackoverflow.com/questions/4400872/")</f>
        <v>https://stackoverflow.com/questions/4400872/</v>
      </c>
      <c r="C760" s="1">
        <v>4.0</v>
      </c>
      <c r="D760" s="4">
        <v>2.0</v>
      </c>
      <c r="E760" s="1">
        <v>3.0</v>
      </c>
      <c r="F760" s="1">
        <v>2.0</v>
      </c>
      <c r="G760" s="2" t="s">
        <v>119</v>
      </c>
    </row>
    <row r="761" ht="12.75" customHeight="1">
      <c r="A761" t="s">
        <v>269</v>
      </c>
      <c r="B761" s="3" t="str">
        <f>HYPERLINK("https://stackoverflow.com/questions/4400949/")</f>
        <v>https://stackoverflow.com/questions/4400949/</v>
      </c>
      <c r="C761" s="1">
        <v>4.0</v>
      </c>
      <c r="D761" s="4">
        <v>2.0</v>
      </c>
      <c r="E761" s="1">
        <v>3.0</v>
      </c>
      <c r="F761" s="1">
        <v>2.0</v>
      </c>
      <c r="G761" s="2" t="s">
        <v>119</v>
      </c>
    </row>
    <row r="762" ht="12.75" customHeight="1">
      <c r="A762" t="s">
        <v>269</v>
      </c>
      <c r="B762" s="3" t="str">
        <f>HYPERLINK("https://stackoverflow.com/questions/4401103/")</f>
        <v>https://stackoverflow.com/questions/4401103/</v>
      </c>
      <c r="C762" s="1">
        <v>3.0</v>
      </c>
      <c r="D762" s="4">
        <v>2.0</v>
      </c>
      <c r="E762" s="1">
        <v>3.0</v>
      </c>
      <c r="F762" s="1">
        <v>2.0</v>
      </c>
      <c r="G762" s="2"/>
    </row>
    <row r="763" ht="12.75" customHeight="1">
      <c r="A763" t="s">
        <v>269</v>
      </c>
      <c r="B763" s="3" t="str">
        <f>HYPERLINK("https://stackoverflow.com/questions/6706816/")</f>
        <v>https://stackoverflow.com/questions/6706816/</v>
      </c>
      <c r="C763" s="1">
        <v>5.0</v>
      </c>
      <c r="D763" s="4">
        <v>2.0</v>
      </c>
      <c r="E763" s="1">
        <v>3.0</v>
      </c>
      <c r="F763" s="1">
        <v>2.0</v>
      </c>
      <c r="G763" s="2" t="s">
        <v>119</v>
      </c>
    </row>
    <row r="764" ht="12.75" customHeight="1">
      <c r="A764" t="s">
        <v>269</v>
      </c>
      <c r="B764" s="3" t="str">
        <f>HYPERLINK("https://stackoverflow.com/questions/12261455/")</f>
        <v>https://stackoverflow.com/questions/12261455/</v>
      </c>
      <c r="C764" s="1">
        <v>5.0</v>
      </c>
      <c r="D764" s="4">
        <v>2.0</v>
      </c>
      <c r="E764" s="1">
        <v>3.0</v>
      </c>
      <c r="F764" s="1">
        <v>2.0</v>
      </c>
      <c r="G764" s="2" t="s">
        <v>119</v>
      </c>
    </row>
    <row r="765" ht="12.75" customHeight="1">
      <c r="A765" t="s">
        <v>269</v>
      </c>
      <c r="B765" s="3" t="str">
        <f>HYPERLINK("https://stackoverflow.com/questions/15709449/")</f>
        <v>https://stackoverflow.com/questions/15709449/</v>
      </c>
      <c r="C765" s="1">
        <v>3.0</v>
      </c>
      <c r="D765" s="4">
        <v>2.0</v>
      </c>
      <c r="E765" s="1">
        <v>3.0</v>
      </c>
      <c r="F765" s="1">
        <v>2.0</v>
      </c>
      <c r="G765" s="2"/>
    </row>
    <row r="766" ht="12.75" customHeight="1">
      <c r="A766" t="s">
        <v>269</v>
      </c>
      <c r="B766" s="3" t="str">
        <f>HYPERLINK("https://stackoverflow.com/questions/25758008/")</f>
        <v>https://stackoverflow.com/questions/25758008/</v>
      </c>
      <c r="C766" s="1">
        <v>3.0</v>
      </c>
      <c r="D766" s="4">
        <v>2.0</v>
      </c>
      <c r="E766" s="1">
        <v>3.0</v>
      </c>
      <c r="F766" s="1">
        <v>2.0</v>
      </c>
      <c r="G766" s="2"/>
    </row>
    <row r="767" ht="12.75" customHeight="1">
      <c r="A767" t="s">
        <v>269</v>
      </c>
      <c r="B767" s="3" t="str">
        <f>HYPERLINK("https://stackoverflow.com/questions/37745187/")</f>
        <v>https://stackoverflow.com/questions/37745187/</v>
      </c>
      <c r="C767" s="1">
        <v>3.0</v>
      </c>
      <c r="D767" s="4">
        <v>2.0</v>
      </c>
      <c r="E767" s="1">
        <v>3.0</v>
      </c>
      <c r="F767" s="1">
        <v>2.0</v>
      </c>
      <c r="G767" s="2"/>
    </row>
    <row r="768" ht="12.75" customHeight="1">
      <c r="A768" t="s">
        <v>269</v>
      </c>
      <c r="B768" s="3" t="str">
        <f>HYPERLINK("https://stackoverflow.com/questions/48421874/")</f>
        <v>https://stackoverflow.com/questions/48421874/</v>
      </c>
      <c r="C768" s="1">
        <v>3.0</v>
      </c>
      <c r="D768" s="4">
        <v>2.0</v>
      </c>
      <c r="E768" s="1">
        <v>3.0</v>
      </c>
      <c r="F768" s="1">
        <v>2.0</v>
      </c>
      <c r="G768" s="2"/>
    </row>
    <row r="769" ht="12.75" customHeight="1">
      <c r="A769" t="s">
        <v>270</v>
      </c>
      <c r="B769" s="3" t="str">
        <f>HYPERLINK("https://stackoverflow.com/questions/4785309/")</f>
        <v>https://stackoverflow.com/questions/4785309/</v>
      </c>
      <c r="C769" s="1">
        <v>3.0</v>
      </c>
      <c r="D769" s="4">
        <v>1.0</v>
      </c>
      <c r="E769" s="1">
        <v>3.0</v>
      </c>
      <c r="F769" s="1">
        <v>1.0</v>
      </c>
      <c r="G769" s="2"/>
    </row>
    <row r="770" ht="12.75" customHeight="1">
      <c r="A770" t="s">
        <v>270</v>
      </c>
      <c r="B770" s="3" t="str">
        <f>HYPERLINK("https://stackoverflow.com/questions/4785413/")</f>
        <v>https://stackoverflow.com/questions/4785413/</v>
      </c>
      <c r="C770" s="1">
        <v>4.0</v>
      </c>
      <c r="D770" s="4">
        <v>5.0</v>
      </c>
      <c r="E770" s="1">
        <v>4.0</v>
      </c>
      <c r="F770" s="1">
        <v>5.0</v>
      </c>
      <c r="G770" s="2"/>
    </row>
    <row r="771" ht="12.75" customHeight="1">
      <c r="A771" t="s">
        <v>270</v>
      </c>
      <c r="B771" s="3" t="str">
        <f>HYPERLINK("https://stackoverflow.com/questions/4786874/")</f>
        <v>https://stackoverflow.com/questions/4786874/</v>
      </c>
      <c r="C771" s="1">
        <v>3.0</v>
      </c>
      <c r="D771" s="4">
        <v>1.0</v>
      </c>
      <c r="E771" s="1">
        <v>3.0</v>
      </c>
      <c r="F771" s="1">
        <v>1.0</v>
      </c>
      <c r="G771" s="2"/>
    </row>
    <row r="772" ht="12.75" customHeight="1">
      <c r="A772" t="s">
        <v>270</v>
      </c>
      <c r="B772" s="3" t="str">
        <f>HYPERLINK("https://stackoverflow.com/questions/19884380/")</f>
        <v>https://stackoverflow.com/questions/19884380/</v>
      </c>
      <c r="C772" s="1">
        <v>3.0</v>
      </c>
      <c r="D772" s="4">
        <v>1.0</v>
      </c>
      <c r="E772" s="1">
        <v>3.0</v>
      </c>
      <c r="F772" s="1">
        <v>1.0</v>
      </c>
      <c r="G772" s="2"/>
    </row>
    <row r="773" ht="12.75" customHeight="1">
      <c r="A773" t="s">
        <v>270</v>
      </c>
      <c r="B773" s="3" t="str">
        <f>HYPERLINK("https://stackoverflow.com/questions/19896346/")</f>
        <v>https://stackoverflow.com/questions/19896346/</v>
      </c>
      <c r="C773" s="1">
        <v>3.0</v>
      </c>
      <c r="D773" s="4">
        <v>3.0</v>
      </c>
      <c r="E773" s="1">
        <v>3.0</v>
      </c>
      <c r="F773" s="1">
        <v>3.0</v>
      </c>
      <c r="G773" s="2"/>
    </row>
    <row r="774" ht="12.75" customHeight="1">
      <c r="A774" t="s">
        <v>270</v>
      </c>
      <c r="B774" s="3" t="str">
        <f>HYPERLINK("https://stackoverflow.com/questions/19944171/")</f>
        <v>https://stackoverflow.com/questions/19944171/</v>
      </c>
      <c r="C774" s="1">
        <v>4.0</v>
      </c>
      <c r="D774" s="4">
        <v>2.0</v>
      </c>
      <c r="E774" s="1">
        <v>4.0</v>
      </c>
      <c r="F774" s="1">
        <v>4.0</v>
      </c>
      <c r="G774" s="2" t="s">
        <v>271</v>
      </c>
    </row>
    <row r="775" ht="12.75" customHeight="1">
      <c r="A775" t="s">
        <v>270</v>
      </c>
      <c r="B775" s="3" t="str">
        <f>HYPERLINK("https://stackoverflow.com/questions/19958693/")</f>
        <v>https://stackoverflow.com/questions/19958693/</v>
      </c>
      <c r="C775" s="1">
        <v>3.0</v>
      </c>
      <c r="D775" s="4">
        <v>4.0</v>
      </c>
      <c r="E775" s="1">
        <v>3.0</v>
      </c>
      <c r="F775" s="1">
        <v>4.0</v>
      </c>
      <c r="G775" s="2"/>
    </row>
    <row r="776" ht="12.75" customHeight="1">
      <c r="A776" t="s">
        <v>270</v>
      </c>
      <c r="B776" s="3" t="str">
        <f>HYPERLINK("https://stackoverflow.com/questions/19965127/")</f>
        <v>https://stackoverflow.com/questions/19965127/</v>
      </c>
      <c r="C776" s="1">
        <v>3.0</v>
      </c>
      <c r="D776" s="4">
        <v>1.0</v>
      </c>
      <c r="E776" s="1">
        <v>3.0</v>
      </c>
      <c r="F776" s="1">
        <v>1.0</v>
      </c>
      <c r="G776" s="2"/>
    </row>
    <row r="777" ht="12.75" customHeight="1">
      <c r="A777" t="s">
        <v>270</v>
      </c>
      <c r="B777" s="3" t="str">
        <f>HYPERLINK("https://stackoverflow.com/questions/19971416/")</f>
        <v>https://stackoverflow.com/questions/19971416/</v>
      </c>
      <c r="C777" s="1">
        <v>3.0</v>
      </c>
      <c r="D777" s="4">
        <v>1.0</v>
      </c>
      <c r="E777" s="1">
        <v>3.0</v>
      </c>
      <c r="F777" s="1">
        <v>1.0</v>
      </c>
      <c r="G777" s="2"/>
    </row>
    <row r="778" ht="12.75" customHeight="1">
      <c r="A778" t="s">
        <v>238</v>
      </c>
      <c r="B778" s="3" t="str">
        <f>HYPERLINK("https://stackoverflow.com/questions/5470263/")</f>
        <v>https://stackoverflow.com/questions/5470263/</v>
      </c>
      <c r="C778" s="1">
        <v>3.0</v>
      </c>
      <c r="D778" s="4">
        <v>3.0</v>
      </c>
      <c r="E778" s="1">
        <v>3.0</v>
      </c>
      <c r="F778" s="1">
        <v>3.0</v>
      </c>
      <c r="G778" s="2"/>
    </row>
    <row r="779" ht="12.75" customHeight="1">
      <c r="A779" t="s">
        <v>238</v>
      </c>
      <c r="B779" s="3" t="str">
        <f>HYPERLINK("https://stackoverflow.com/questions/5470268/")</f>
        <v>https://stackoverflow.com/questions/5470268/</v>
      </c>
      <c r="C779" s="1">
        <v>3.0</v>
      </c>
      <c r="D779" s="4">
        <v>5.0</v>
      </c>
      <c r="E779" s="1">
        <v>5.0</v>
      </c>
      <c r="F779" s="1">
        <v>5.0</v>
      </c>
      <c r="G779" s="2" t="s">
        <v>81</v>
      </c>
    </row>
    <row r="780" ht="12.75" customHeight="1">
      <c r="A780" t="s">
        <v>238</v>
      </c>
      <c r="B780" s="3" t="str">
        <f>HYPERLINK("https://stackoverflow.com/questions/5470279/")</f>
        <v>https://stackoverflow.com/questions/5470279/</v>
      </c>
      <c r="C780" s="1">
        <v>5.0</v>
      </c>
      <c r="D780" s="4">
        <v>5.0</v>
      </c>
      <c r="E780" s="1">
        <v>5.0</v>
      </c>
      <c r="F780" s="1">
        <v>5.0</v>
      </c>
      <c r="G780" s="2"/>
    </row>
    <row r="781" ht="12.75" customHeight="1">
      <c r="A781" t="s">
        <v>238</v>
      </c>
      <c r="B781" s="3" t="str">
        <f>HYPERLINK("https://stackoverflow.com/questions/12514398/")</f>
        <v>https://stackoverflow.com/questions/12514398/</v>
      </c>
      <c r="C781" s="1">
        <v>5.0</v>
      </c>
      <c r="D781" s="4">
        <v>5.0</v>
      </c>
      <c r="E781" s="1">
        <v>5.0</v>
      </c>
      <c r="F781" s="1">
        <v>5.0</v>
      </c>
      <c r="G781" s="2"/>
    </row>
    <row r="782" ht="12.75" customHeight="1">
      <c r="A782" t="s">
        <v>238</v>
      </c>
      <c r="B782" s="3" t="str">
        <f>HYPERLINK("https://stackoverflow.com/questions/34210273/")</f>
        <v>https://stackoverflow.com/questions/34210273/</v>
      </c>
      <c r="C782" s="1">
        <v>3.0</v>
      </c>
      <c r="D782" s="4">
        <v>3.0</v>
      </c>
      <c r="E782" s="1">
        <v>3.0</v>
      </c>
      <c r="F782" s="1">
        <v>3.0</v>
      </c>
      <c r="G782" s="2"/>
    </row>
    <row r="783" ht="12.75" customHeight="1">
      <c r="A783" t="s">
        <v>238</v>
      </c>
      <c r="B783" s="3" t="str">
        <f>HYPERLINK("https://stackoverflow.com/questions/35664191/")</f>
        <v>https://stackoverflow.com/questions/35664191/</v>
      </c>
      <c r="C783" s="1">
        <v>3.0</v>
      </c>
      <c r="D783" s="4">
        <v>5.0</v>
      </c>
      <c r="E783" s="1">
        <v>4.0</v>
      </c>
      <c r="F783" s="1">
        <v>5.0</v>
      </c>
      <c r="G783" s="2" t="s">
        <v>81</v>
      </c>
    </row>
    <row r="784" ht="12.75" customHeight="1">
      <c r="A784" t="s">
        <v>238</v>
      </c>
      <c r="B784" s="3" t="str">
        <f>HYPERLINK("https://stackoverflow.com/questions/37337943/")</f>
        <v>https://stackoverflow.com/questions/37337943/</v>
      </c>
      <c r="C784" s="1">
        <v>3.0</v>
      </c>
      <c r="D784" s="4">
        <v>5.0</v>
      </c>
      <c r="E784" s="1">
        <v>4.0</v>
      </c>
      <c r="F784" s="1">
        <v>5.0</v>
      </c>
      <c r="G784" s="2" t="s">
        <v>119</v>
      </c>
    </row>
    <row r="785" ht="12.75" customHeight="1">
      <c r="A785" t="s">
        <v>272</v>
      </c>
      <c r="B785" s="3" t="str">
        <f>HYPERLINK("https://stackoverflow.com/questions/5992852/")</f>
        <v>https://stackoverflow.com/questions/5992852/</v>
      </c>
      <c r="C785" s="1">
        <v>2.0</v>
      </c>
      <c r="D785" s="4">
        <v>1.0</v>
      </c>
      <c r="E785" s="1">
        <v>2.0</v>
      </c>
      <c r="F785" s="1">
        <v>1.0</v>
      </c>
      <c r="G785" s="2"/>
    </row>
    <row r="786" ht="12.75" customHeight="1">
      <c r="A786" t="s">
        <v>273</v>
      </c>
      <c r="B786" s="3" t="str">
        <f>HYPERLINK("https://stackoverflow.com/questions/7776244/")</f>
        <v>https://stackoverflow.com/questions/7776244/</v>
      </c>
      <c r="C786" s="1">
        <v>5.0</v>
      </c>
      <c r="D786" s="4">
        <v>3.0</v>
      </c>
      <c r="E786" s="1">
        <v>5.0</v>
      </c>
      <c r="F786" s="1">
        <v>5.0</v>
      </c>
      <c r="G786" s="2" t="s">
        <v>274</v>
      </c>
    </row>
    <row r="787" ht="12.75" customHeight="1">
      <c r="A787" t="s">
        <v>273</v>
      </c>
      <c r="B787" s="3" t="str">
        <f>HYPERLINK("https://stackoverflow.com/questions/7776651/")</f>
        <v>https://stackoverflow.com/questions/7776651/</v>
      </c>
      <c r="C787" s="1">
        <v>1.0</v>
      </c>
      <c r="D787" s="4">
        <v>1.0</v>
      </c>
      <c r="E787" s="1">
        <v>1.0</v>
      </c>
      <c r="F787" s="1">
        <v>1.0</v>
      </c>
      <c r="G787" s="2"/>
    </row>
    <row r="788" ht="12.75" customHeight="1">
      <c r="A788" t="s">
        <v>275</v>
      </c>
      <c r="B788" s="3" t="str">
        <f>HYPERLINK("https://stackoverflow.com/questions/13732239/")</f>
        <v>https://stackoverflow.com/questions/13732239/</v>
      </c>
      <c r="C788" s="1">
        <v>1.0</v>
      </c>
      <c r="D788" s="4">
        <v>1.0</v>
      </c>
      <c r="E788" s="1">
        <v>1.0</v>
      </c>
      <c r="F788" s="1">
        <v>1.0</v>
      </c>
      <c r="G788" s="2"/>
    </row>
    <row r="789" ht="12.75" customHeight="1">
      <c r="A789" t="s">
        <v>276</v>
      </c>
      <c r="B789" s="3" t="str">
        <f>HYPERLINK("https://stackoverflow.com/questions/13412049/")</f>
        <v>https://stackoverflow.com/questions/13412049/</v>
      </c>
      <c r="C789" s="1">
        <v>4.0</v>
      </c>
      <c r="D789" s="4">
        <v>5.0</v>
      </c>
      <c r="E789" s="1">
        <v>4.0</v>
      </c>
      <c r="F789" s="1">
        <v>5.0</v>
      </c>
      <c r="G789" s="2"/>
    </row>
    <row r="790" ht="12.75" customHeight="1">
      <c r="A790" t="s">
        <v>276</v>
      </c>
      <c r="B790" s="3" t="str">
        <f>HYPERLINK("https://stackoverflow.com/questions/13412244/")</f>
        <v>https://stackoverflow.com/questions/13412244/</v>
      </c>
      <c r="C790" s="1">
        <v>3.0</v>
      </c>
      <c r="D790" s="4">
        <v>5.0</v>
      </c>
      <c r="E790" s="1">
        <v>4.0</v>
      </c>
      <c r="F790" s="1">
        <v>5.0</v>
      </c>
      <c r="G790" s="2" t="s">
        <v>277</v>
      </c>
    </row>
    <row r="791" ht="12.75" customHeight="1">
      <c r="A791" t="s">
        <v>276</v>
      </c>
      <c r="B791" s="3" t="str">
        <f>HYPERLINK("https://stackoverflow.com/questions/13412390/")</f>
        <v>https://stackoverflow.com/questions/13412390/</v>
      </c>
      <c r="C791" s="1">
        <v>3.0</v>
      </c>
      <c r="D791" s="4">
        <v>5.0</v>
      </c>
      <c r="E791" s="1">
        <v>4.0</v>
      </c>
      <c r="F791" s="1">
        <v>5.0</v>
      </c>
      <c r="G791" s="2" t="s">
        <v>81</v>
      </c>
    </row>
    <row r="792" ht="12.75" customHeight="1">
      <c r="A792" t="s">
        <v>278</v>
      </c>
      <c r="B792" s="3" t="str">
        <f>HYPERLINK("https://stackoverflow.com/questions/32032908/")</f>
        <v>https://stackoverflow.com/questions/32032908/</v>
      </c>
      <c r="C792" s="1">
        <v>3.0</v>
      </c>
      <c r="D792" s="4">
        <v>2.0</v>
      </c>
      <c r="E792" s="1">
        <v>3.0</v>
      </c>
      <c r="F792" s="1">
        <v>2.0</v>
      </c>
      <c r="G792" s="2"/>
    </row>
    <row r="793" ht="12.75" customHeight="1">
      <c r="A793" t="s">
        <v>279</v>
      </c>
      <c r="B793" s="3" t="str">
        <f>HYPERLINK("https://stackoverflow.com/questions/39637467/")</f>
        <v>https://stackoverflow.com/questions/39637467/</v>
      </c>
      <c r="C793" s="1">
        <v>4.0</v>
      </c>
      <c r="D793" s="4">
        <v>5.0</v>
      </c>
      <c r="E793" s="1">
        <v>4.0</v>
      </c>
      <c r="F793" s="1">
        <v>5.0</v>
      </c>
      <c r="G793" s="2"/>
    </row>
    <row r="794" ht="12.75" customHeight="1">
      <c r="C794" s="1"/>
      <c r="D794" s="1"/>
      <c r="E794" s="1"/>
      <c r="F794" s="1"/>
      <c r="G794" s="2"/>
    </row>
    <row r="795" ht="12.75" customHeight="1">
      <c r="C795" s="1"/>
      <c r="D795" s="1"/>
      <c r="E795" s="1"/>
      <c r="F795" s="1"/>
      <c r="G795" s="2"/>
    </row>
    <row r="796" ht="12.75" customHeight="1">
      <c r="C796" s="1"/>
      <c r="D796" s="1"/>
      <c r="E796" s="1"/>
      <c r="F796" s="1"/>
      <c r="G796" s="2"/>
    </row>
    <row r="797" ht="12.75" customHeight="1">
      <c r="A797" t="s">
        <v>280</v>
      </c>
      <c r="C797" s="1"/>
      <c r="D797" s="1"/>
      <c r="E797" s="1"/>
      <c r="F797" s="1"/>
      <c r="G797" s="2"/>
    </row>
    <row r="798" ht="12.75" customHeight="1">
      <c r="C798" s="1"/>
      <c r="D798" s="1"/>
      <c r="E798" s="1"/>
      <c r="F798" s="1"/>
      <c r="G798" s="2"/>
    </row>
    <row r="799" ht="12.75" customHeight="1">
      <c r="A799" t="s">
        <v>281</v>
      </c>
      <c r="B799" s="3" t="str">
        <f>HYPERLINK("https://stackoverflow.com/questions/1686489/")</f>
        <v>https://stackoverflow.com/questions/1686489/</v>
      </c>
      <c r="C799" s="1">
        <v>4.0</v>
      </c>
      <c r="D799" s="4">
        <v>1.0</v>
      </c>
      <c r="E799" s="1">
        <v>4.0</v>
      </c>
      <c r="F799" s="1">
        <v>4.0</v>
      </c>
      <c r="G799" s="2" t="s">
        <v>282</v>
      </c>
    </row>
    <row r="800" ht="12.75" customHeight="1">
      <c r="A800" t="s">
        <v>281</v>
      </c>
      <c r="B800" s="3" t="str">
        <f>HYPERLINK("https://stackoverflow.com/questions/1686523/")</f>
        <v>https://stackoverflow.com/questions/1686523/</v>
      </c>
      <c r="C800" s="1">
        <v>5.0</v>
      </c>
      <c r="D800" s="4">
        <v>1.0</v>
      </c>
      <c r="E800" s="1">
        <v>5.0</v>
      </c>
      <c r="F800" s="1">
        <v>5.0</v>
      </c>
      <c r="G800" s="2" t="s">
        <v>108</v>
      </c>
    </row>
    <row r="801" ht="12.75" customHeight="1">
      <c r="A801" t="s">
        <v>281</v>
      </c>
      <c r="B801" s="3" t="str">
        <f>HYPERLINK("https://stackoverflow.com/questions/27357042/")</f>
        <v>https://stackoverflow.com/questions/27357042/</v>
      </c>
      <c r="C801" s="1">
        <v>5.0</v>
      </c>
      <c r="D801" s="4">
        <v>1.0</v>
      </c>
      <c r="E801" s="1">
        <v>5.0</v>
      </c>
      <c r="F801" s="1">
        <v>5.0</v>
      </c>
      <c r="G801" s="2" t="s">
        <v>108</v>
      </c>
    </row>
    <row r="802" ht="12.75" customHeight="1">
      <c r="A802" t="s">
        <v>283</v>
      </c>
      <c r="B802" s="3" t="str">
        <f>HYPERLINK("https://stackoverflow.com/questions/2426710/")</f>
        <v>https://stackoverflow.com/questions/2426710/</v>
      </c>
      <c r="C802" s="1">
        <v>1.0</v>
      </c>
      <c r="D802" s="4">
        <v>1.0</v>
      </c>
      <c r="E802" s="1">
        <v>1.0</v>
      </c>
      <c r="F802" s="1">
        <v>1.0</v>
      </c>
      <c r="G802" s="2"/>
    </row>
    <row r="803" ht="12.75" customHeight="1">
      <c r="A803" t="s">
        <v>283</v>
      </c>
      <c r="B803" s="3" t="str">
        <f>HYPERLINK("https://stackoverflow.com/questions/2426768/")</f>
        <v>https://stackoverflow.com/questions/2426768/</v>
      </c>
      <c r="C803" s="1">
        <v>1.0</v>
      </c>
      <c r="D803" s="4">
        <v>1.0</v>
      </c>
      <c r="E803" s="1">
        <v>1.0</v>
      </c>
      <c r="F803" s="1">
        <v>1.0</v>
      </c>
      <c r="G803" s="2"/>
    </row>
    <row r="804" ht="12.75" customHeight="1">
      <c r="A804" t="s">
        <v>283</v>
      </c>
      <c r="B804" s="3" t="str">
        <f>HYPERLINK("https://stackoverflow.com/questions/17399230/")</f>
        <v>https://stackoverflow.com/questions/17399230/</v>
      </c>
      <c r="C804" s="1">
        <v>1.0</v>
      </c>
      <c r="D804" s="4">
        <v>1.0</v>
      </c>
      <c r="E804" s="1">
        <v>1.0</v>
      </c>
      <c r="F804" s="1">
        <v>1.0</v>
      </c>
      <c r="G804" s="2"/>
    </row>
    <row r="805" ht="12.75" customHeight="1">
      <c r="A805" t="s">
        <v>283</v>
      </c>
      <c r="B805" s="3" t="str">
        <f>HYPERLINK("https://stackoverflow.com/questions/17511703/")</f>
        <v>https://stackoverflow.com/questions/17511703/</v>
      </c>
      <c r="C805" s="1">
        <v>2.0</v>
      </c>
      <c r="D805" s="4">
        <v>1.0</v>
      </c>
      <c r="E805" s="1">
        <v>2.0</v>
      </c>
      <c r="F805" s="1">
        <v>1.0</v>
      </c>
      <c r="G805" s="2"/>
    </row>
    <row r="806" ht="12.75" customHeight="1">
      <c r="A806" t="s">
        <v>283</v>
      </c>
      <c r="B806" s="3" t="str">
        <f>HYPERLINK("https://stackoverflow.com/questions/33920787/")</f>
        <v>https://stackoverflow.com/questions/33920787/</v>
      </c>
      <c r="C806" s="1">
        <v>2.0</v>
      </c>
      <c r="D806" s="4">
        <v>1.0</v>
      </c>
      <c r="E806" s="1">
        <v>2.0</v>
      </c>
      <c r="F806" s="1">
        <v>1.0</v>
      </c>
      <c r="G806" s="2"/>
    </row>
    <row r="807" ht="12.75" customHeight="1">
      <c r="A807" t="s">
        <v>284</v>
      </c>
      <c r="B807" s="3" t="str">
        <f>HYPERLINK("https://stackoverflow.com/questions/2624206/")</f>
        <v>https://stackoverflow.com/questions/2624206/</v>
      </c>
      <c r="C807" s="1">
        <v>2.0</v>
      </c>
      <c r="D807" s="4">
        <v>1.0</v>
      </c>
      <c r="E807" s="1">
        <v>2.0</v>
      </c>
      <c r="F807" s="1">
        <v>1.0</v>
      </c>
      <c r="G807" s="2"/>
    </row>
    <row r="808" ht="12.75" customHeight="1">
      <c r="A808" t="s">
        <v>284</v>
      </c>
      <c r="B808" s="3" t="str">
        <f>HYPERLINK("https://stackoverflow.com/questions/2624375/")</f>
        <v>https://stackoverflow.com/questions/2624375/</v>
      </c>
      <c r="C808" s="1">
        <v>2.0</v>
      </c>
      <c r="D808" s="4">
        <v>1.0</v>
      </c>
      <c r="E808" s="1">
        <v>2.0</v>
      </c>
      <c r="F808" s="1">
        <v>1.0</v>
      </c>
      <c r="G808" s="2"/>
    </row>
    <row r="809" ht="12.75" customHeight="1">
      <c r="A809" t="s">
        <v>285</v>
      </c>
      <c r="B809" s="3" t="str">
        <f>HYPERLINK("https://stackoverflow.com/questions/3208903/")</f>
        <v>https://stackoverflow.com/questions/3208903/</v>
      </c>
      <c r="C809" s="1">
        <v>4.0</v>
      </c>
      <c r="D809" s="4">
        <v>2.0</v>
      </c>
      <c r="E809" s="1">
        <v>3.0</v>
      </c>
      <c r="F809" s="1">
        <v>2.0</v>
      </c>
      <c r="G809" s="2" t="s">
        <v>286</v>
      </c>
    </row>
    <row r="810" ht="12.75" customHeight="1">
      <c r="A810" t="s">
        <v>285</v>
      </c>
      <c r="B810" s="3" t="str">
        <f>HYPERLINK("https://stackoverflow.com/questions/3208925/")</f>
        <v>https://stackoverflow.com/questions/3208925/</v>
      </c>
      <c r="C810" s="1">
        <v>4.0</v>
      </c>
      <c r="D810" s="4">
        <v>2.0</v>
      </c>
      <c r="E810" s="1">
        <v>3.0</v>
      </c>
      <c r="F810" s="1">
        <v>2.0</v>
      </c>
      <c r="G810" s="2" t="s">
        <v>287</v>
      </c>
    </row>
    <row r="811" ht="12.75" customHeight="1">
      <c r="A811" t="s">
        <v>285</v>
      </c>
      <c r="B811" s="3" t="str">
        <f>HYPERLINK("https://stackoverflow.com/questions/19163218/")</f>
        <v>https://stackoverflow.com/questions/19163218/</v>
      </c>
      <c r="C811" s="1">
        <v>4.0</v>
      </c>
      <c r="D811" s="4">
        <v>2.0</v>
      </c>
      <c r="E811" s="1">
        <v>3.0</v>
      </c>
      <c r="F811" s="1">
        <v>2.0</v>
      </c>
      <c r="G811" s="2" t="s">
        <v>260</v>
      </c>
    </row>
    <row r="812" ht="12.75" customHeight="1">
      <c r="A812" t="s">
        <v>288</v>
      </c>
      <c r="B812" s="3" t="str">
        <f>HYPERLINK("https://stackoverflow.com/questions/4262459/")</f>
        <v>https://stackoverflow.com/questions/4262459/</v>
      </c>
      <c r="C812" s="1">
        <v>1.0</v>
      </c>
      <c r="D812" s="4">
        <v>2.0</v>
      </c>
      <c r="E812" s="1">
        <v>1.0</v>
      </c>
      <c r="F812" s="1">
        <v>2.0</v>
      </c>
      <c r="G812" s="2"/>
    </row>
    <row r="813" ht="12.75" customHeight="1">
      <c r="A813" t="s">
        <v>289</v>
      </c>
      <c r="B813" s="3" t="str">
        <f>HYPERLINK("https://stackoverflow.com/questions/4592545/")</f>
        <v>https://stackoverflow.com/questions/4592545/</v>
      </c>
      <c r="C813" s="1">
        <v>3.0</v>
      </c>
      <c r="D813" s="4">
        <v>2.0</v>
      </c>
      <c r="E813" s="1">
        <v>3.0</v>
      </c>
      <c r="F813" s="1">
        <v>2.0</v>
      </c>
      <c r="G813" s="2"/>
    </row>
    <row r="814" ht="12.75" customHeight="1">
      <c r="A814" t="s">
        <v>289</v>
      </c>
      <c r="B814" s="3" t="str">
        <f>HYPERLINK("https://stackoverflow.com/questions/41598305/")</f>
        <v>https://stackoverflow.com/questions/41598305/</v>
      </c>
      <c r="C814" s="1">
        <v>3.0</v>
      </c>
      <c r="D814" s="4">
        <v>2.0</v>
      </c>
      <c r="E814" s="1">
        <v>3.0</v>
      </c>
      <c r="F814" s="1">
        <v>2.0</v>
      </c>
      <c r="G814" s="2"/>
    </row>
    <row r="815" ht="12.75" customHeight="1">
      <c r="A815" t="s">
        <v>290</v>
      </c>
      <c r="B815" s="3" t="str">
        <f>HYPERLINK("https://stackoverflow.com/questions/5617045/")</f>
        <v>https://stackoverflow.com/questions/5617045/</v>
      </c>
      <c r="C815" s="1">
        <v>4.0</v>
      </c>
      <c r="D815" s="4">
        <v>1.0</v>
      </c>
      <c r="E815" s="1">
        <v>4.0</v>
      </c>
      <c r="F815" s="1">
        <v>4.0</v>
      </c>
      <c r="G815" s="2" t="s">
        <v>291</v>
      </c>
    </row>
    <row r="816" ht="12.75" customHeight="1">
      <c r="A816" t="s">
        <v>290</v>
      </c>
      <c r="B816" s="3" t="str">
        <f>HYPERLINK("https://stackoverflow.com/questions/13527997/")</f>
        <v>https://stackoverflow.com/questions/13527997/</v>
      </c>
      <c r="C816" s="1">
        <v>4.0</v>
      </c>
      <c r="D816" s="4">
        <v>1.0</v>
      </c>
      <c r="E816" s="1">
        <v>3.0</v>
      </c>
      <c r="F816" s="1">
        <v>1.0</v>
      </c>
      <c r="G816" s="2" t="s">
        <v>81</v>
      </c>
    </row>
    <row r="817" ht="12.75" customHeight="1">
      <c r="A817" t="s">
        <v>290</v>
      </c>
      <c r="B817" s="3" t="str">
        <f>HYPERLINK("https://stackoverflow.com/questions/13792183/")</f>
        <v>https://stackoverflow.com/questions/13792183/</v>
      </c>
      <c r="C817" s="1">
        <v>4.0</v>
      </c>
      <c r="D817" s="4">
        <v>1.0</v>
      </c>
      <c r="E817" s="1">
        <v>4.0</v>
      </c>
      <c r="F817" s="1">
        <v>4.0</v>
      </c>
      <c r="G817" s="2" t="s">
        <v>132</v>
      </c>
    </row>
    <row r="818" ht="12.75" customHeight="1">
      <c r="A818" t="s">
        <v>290</v>
      </c>
      <c r="B818" s="3" t="str">
        <f>HYPERLINK("https://stackoverflow.com/questions/29452895/")</f>
        <v>https://stackoverflow.com/questions/29452895/</v>
      </c>
      <c r="C818" s="1">
        <v>4.0</v>
      </c>
      <c r="D818" s="4">
        <v>1.0</v>
      </c>
      <c r="E818" s="1">
        <v>4.0</v>
      </c>
      <c r="F818" s="1">
        <v>4.0</v>
      </c>
      <c r="G818" s="2" t="s">
        <v>260</v>
      </c>
    </row>
    <row r="819" ht="12.75" customHeight="1">
      <c r="A819" t="s">
        <v>292</v>
      </c>
      <c r="B819" s="3" t="str">
        <f>HYPERLINK("https://stackoverflow.com/questions/5724018/")</f>
        <v>https://stackoverflow.com/questions/5724018/</v>
      </c>
      <c r="C819" s="1">
        <v>3.0</v>
      </c>
      <c r="D819" s="4">
        <v>1.0</v>
      </c>
      <c r="E819" s="1">
        <v>3.0</v>
      </c>
      <c r="F819" s="1">
        <v>1.0</v>
      </c>
      <c r="G819" s="2"/>
    </row>
    <row r="820" ht="12.75" customHeight="1">
      <c r="A820" t="s">
        <v>293</v>
      </c>
      <c r="B820" s="3" t="str">
        <f>HYPERLINK("https://stackoverflow.com/questions/5785754/")</f>
        <v>https://stackoverflow.com/questions/5785754/</v>
      </c>
      <c r="C820" s="1">
        <v>5.0</v>
      </c>
      <c r="D820" s="4">
        <v>1.0</v>
      </c>
      <c r="E820" s="1">
        <v>5.0</v>
      </c>
      <c r="F820" s="1">
        <v>5.0</v>
      </c>
      <c r="G820" s="2" t="s">
        <v>294</v>
      </c>
    </row>
    <row r="821" ht="12.75" customHeight="1">
      <c r="A821" t="s">
        <v>293</v>
      </c>
      <c r="B821" s="3" t="str">
        <f>HYPERLINK("https://stackoverflow.com/questions/5785821/")</f>
        <v>https://stackoverflow.com/questions/5785821/</v>
      </c>
      <c r="C821" s="1">
        <v>5.0</v>
      </c>
      <c r="D821" s="4">
        <v>2.0</v>
      </c>
      <c r="E821" s="1">
        <v>5.0</v>
      </c>
      <c r="F821" s="1">
        <v>5.0</v>
      </c>
      <c r="G821" s="2" t="s">
        <v>260</v>
      </c>
    </row>
    <row r="822" ht="12.75" customHeight="1">
      <c r="A822" t="s">
        <v>293</v>
      </c>
      <c r="B822" s="3" t="str">
        <f>HYPERLINK("https://stackoverflow.com/questions/15962949/")</f>
        <v>https://stackoverflow.com/questions/15962949/</v>
      </c>
      <c r="C822" s="1">
        <v>5.0</v>
      </c>
      <c r="D822" s="4">
        <v>2.0</v>
      </c>
      <c r="E822" s="1">
        <v>5.0</v>
      </c>
      <c r="F822" s="1">
        <v>5.0</v>
      </c>
      <c r="G822" s="2" t="s">
        <v>260</v>
      </c>
    </row>
    <row r="823" ht="12.75" customHeight="1">
      <c r="A823" t="s">
        <v>293</v>
      </c>
      <c r="B823" s="3" t="str">
        <f>HYPERLINK("https://stackoverflow.com/questions/19976527/")</f>
        <v>https://stackoverflow.com/questions/19976527/</v>
      </c>
      <c r="C823" s="1">
        <v>4.0</v>
      </c>
      <c r="D823" s="4">
        <v>2.0</v>
      </c>
      <c r="E823" s="1">
        <v>4.0</v>
      </c>
      <c r="F823" s="1">
        <v>5.0</v>
      </c>
      <c r="G823" s="2" t="s">
        <v>260</v>
      </c>
    </row>
    <row r="824" ht="12.75" customHeight="1">
      <c r="A824" t="s">
        <v>293</v>
      </c>
      <c r="B824" s="3" t="str">
        <f>HYPERLINK("https://stackoverflow.com/questions/34845194/")</f>
        <v>https://stackoverflow.com/questions/34845194/</v>
      </c>
      <c r="C824" s="1">
        <v>4.0</v>
      </c>
      <c r="D824" s="4">
        <v>2.0</v>
      </c>
      <c r="E824" s="1">
        <v>4.0</v>
      </c>
      <c r="F824" s="1">
        <v>4.0</v>
      </c>
      <c r="G824" s="2" t="s">
        <v>295</v>
      </c>
    </row>
    <row r="825" ht="12.75" customHeight="1">
      <c r="A825" t="s">
        <v>293</v>
      </c>
      <c r="B825" s="3" t="str">
        <f>HYPERLINK("https://stackoverflow.com/questions/43294621/")</f>
        <v>https://stackoverflow.com/questions/43294621/</v>
      </c>
      <c r="C825" s="1">
        <v>5.0</v>
      </c>
      <c r="D825" s="4">
        <v>2.0</v>
      </c>
      <c r="E825" s="1">
        <v>5.0</v>
      </c>
      <c r="F825" s="1">
        <v>5.0</v>
      </c>
      <c r="G825" s="2" t="s">
        <v>156</v>
      </c>
    </row>
    <row r="826" ht="12.75" customHeight="1">
      <c r="A826" t="s">
        <v>296</v>
      </c>
      <c r="B826" s="3" t="str">
        <f>HYPERLINK("https://stackoverflow.com/questions/5821881/")</f>
        <v>https://stackoverflow.com/questions/5821881/</v>
      </c>
      <c r="C826" s="1">
        <v>3.0</v>
      </c>
      <c r="D826" s="4">
        <v>2.0</v>
      </c>
      <c r="E826" s="1">
        <v>3.0</v>
      </c>
      <c r="F826" s="1">
        <v>2.0</v>
      </c>
      <c r="G826" s="2"/>
    </row>
    <row r="827" ht="12.75" customHeight="1">
      <c r="A827" t="s">
        <v>296</v>
      </c>
      <c r="B827" s="3" t="str">
        <f>HYPERLINK("https://stackoverflow.com/questions/5821990/")</f>
        <v>https://stackoverflow.com/questions/5821990/</v>
      </c>
      <c r="C827" s="1">
        <v>3.0</v>
      </c>
      <c r="D827" s="4">
        <v>2.0</v>
      </c>
      <c r="E827" s="1">
        <v>3.0</v>
      </c>
      <c r="F827" s="1">
        <v>2.0</v>
      </c>
      <c r="G827" s="2"/>
    </row>
    <row r="828" ht="12.75" customHeight="1">
      <c r="A828" t="s">
        <v>296</v>
      </c>
      <c r="B828" s="3" t="str">
        <f>HYPERLINK("https://stackoverflow.com/questions/34699357/")</f>
        <v>https://stackoverflow.com/questions/34699357/</v>
      </c>
      <c r="C828" s="1">
        <v>4.0</v>
      </c>
      <c r="D828" s="4">
        <v>2.0</v>
      </c>
      <c r="E828" s="1">
        <v>4.0</v>
      </c>
      <c r="F828" s="1">
        <v>4.0</v>
      </c>
      <c r="G828" s="2" t="s">
        <v>295</v>
      </c>
    </row>
    <row r="829" ht="12.75" customHeight="1">
      <c r="A829" t="s">
        <v>297</v>
      </c>
      <c r="B829" s="3" t="str">
        <f>HYPERLINK("https://stackoverflow.com/questions/7350249/")</f>
        <v>https://stackoverflow.com/questions/7350249/</v>
      </c>
      <c r="C829" s="1">
        <v>4.0</v>
      </c>
      <c r="D829" s="4">
        <v>2.0</v>
      </c>
      <c r="E829" s="1">
        <v>4.0</v>
      </c>
      <c r="F829" s="1">
        <v>4.0</v>
      </c>
      <c r="G829" s="2" t="s">
        <v>260</v>
      </c>
    </row>
    <row r="830" ht="12.75" customHeight="1">
      <c r="A830" t="s">
        <v>298</v>
      </c>
      <c r="B830" s="3" t="str">
        <f>HYPERLINK("https://stackoverflow.com/questions/7882095/")</f>
        <v>https://stackoverflow.com/questions/7882095/</v>
      </c>
      <c r="C830" s="1">
        <v>3.0</v>
      </c>
      <c r="D830" s="4">
        <v>2.0</v>
      </c>
      <c r="E830" s="1">
        <v>3.0</v>
      </c>
      <c r="F830" s="1">
        <v>2.0</v>
      </c>
      <c r="G830" s="2"/>
    </row>
    <row r="831" ht="12.75" customHeight="1">
      <c r="A831" t="s">
        <v>299</v>
      </c>
      <c r="B831" s="3" t="str">
        <f>HYPERLINK("https://stackoverflow.com/questions/8441681/")</f>
        <v>https://stackoverflow.com/questions/8441681/</v>
      </c>
      <c r="C831" s="1">
        <v>3.0</v>
      </c>
      <c r="D831" s="4">
        <v>2.0</v>
      </c>
      <c r="E831" s="1">
        <v>3.0</v>
      </c>
      <c r="F831" s="1">
        <v>2.0</v>
      </c>
      <c r="G831" s="2"/>
    </row>
    <row r="832" ht="12.75" customHeight="1">
      <c r="A832" t="s">
        <v>299</v>
      </c>
      <c r="B832" s="3" t="str">
        <f>HYPERLINK("https://stackoverflow.com/questions/8441695/")</f>
        <v>https://stackoverflow.com/questions/8441695/</v>
      </c>
      <c r="C832" s="1">
        <v>3.0</v>
      </c>
      <c r="D832" s="4">
        <v>2.0</v>
      </c>
      <c r="E832" s="1">
        <v>3.0</v>
      </c>
      <c r="F832" s="1">
        <v>2.0</v>
      </c>
      <c r="G832" s="2"/>
    </row>
    <row r="833" ht="12.75" customHeight="1">
      <c r="A833" t="s">
        <v>299</v>
      </c>
      <c r="B833" s="3" t="str">
        <f>HYPERLINK("https://stackoverflow.com/questions/29567057/")</f>
        <v>https://stackoverflow.com/questions/29567057/</v>
      </c>
      <c r="C833" s="1">
        <v>3.0</v>
      </c>
      <c r="D833" s="4">
        <v>2.0</v>
      </c>
      <c r="E833" s="1">
        <v>3.0</v>
      </c>
      <c r="F833" s="1">
        <v>2.0</v>
      </c>
      <c r="G833" s="2"/>
    </row>
    <row r="834" ht="12.75" customHeight="1">
      <c r="A834" t="s">
        <v>299</v>
      </c>
      <c r="B834" s="3" t="str">
        <f>HYPERLINK("https://stackoverflow.com/questions/34642134/")</f>
        <v>https://stackoverflow.com/questions/34642134/</v>
      </c>
      <c r="C834" s="1">
        <v>3.0</v>
      </c>
      <c r="D834" s="4">
        <v>2.0</v>
      </c>
      <c r="E834" s="1">
        <v>3.0</v>
      </c>
      <c r="F834" s="1">
        <v>2.0</v>
      </c>
      <c r="G834" s="2"/>
    </row>
    <row r="835" ht="12.75" customHeight="1">
      <c r="A835" t="s">
        <v>299</v>
      </c>
      <c r="B835" s="3" t="str">
        <f>HYPERLINK("https://stackoverflow.com/questions/46968038/")</f>
        <v>https://stackoverflow.com/questions/46968038/</v>
      </c>
      <c r="C835" s="1">
        <v>3.0</v>
      </c>
      <c r="D835" s="4">
        <v>2.0</v>
      </c>
      <c r="E835" s="1">
        <v>3.0</v>
      </c>
      <c r="F835" s="1">
        <v>2.0</v>
      </c>
      <c r="G835" s="2"/>
    </row>
    <row r="836" ht="12.75" customHeight="1">
      <c r="A836" t="s">
        <v>300</v>
      </c>
      <c r="B836" s="3" t="str">
        <f>HYPERLINK("https://stackoverflow.com/questions/9106176/")</f>
        <v>https://stackoverflow.com/questions/9106176/</v>
      </c>
      <c r="C836" s="1">
        <v>4.0</v>
      </c>
      <c r="D836" s="4">
        <v>2.0</v>
      </c>
      <c r="E836" s="1">
        <v>4.0</v>
      </c>
      <c r="F836" s="1">
        <v>3.0</v>
      </c>
      <c r="G836" s="2" t="s">
        <v>301</v>
      </c>
    </row>
    <row r="837" ht="12.75" customHeight="1">
      <c r="A837" t="s">
        <v>300</v>
      </c>
      <c r="B837" s="3" t="str">
        <f>HYPERLINK("https://stackoverflow.com/questions/9106634/")</f>
        <v>https://stackoverflow.com/questions/9106634/</v>
      </c>
      <c r="C837" s="1">
        <v>4.0</v>
      </c>
      <c r="D837" s="4">
        <v>2.0</v>
      </c>
      <c r="E837" s="1">
        <v>4.0</v>
      </c>
      <c r="F837" s="1">
        <v>4.0</v>
      </c>
      <c r="G837" s="2" t="s">
        <v>302</v>
      </c>
    </row>
    <row r="838" ht="12.75" customHeight="1">
      <c r="A838" t="s">
        <v>303</v>
      </c>
      <c r="B838" s="3" t="str">
        <f>HYPERLINK("https://stackoverflow.com/questions/10134532/")</f>
        <v>https://stackoverflow.com/questions/10134532/</v>
      </c>
      <c r="C838" s="1">
        <v>3.0</v>
      </c>
      <c r="D838" s="4">
        <v>2.0</v>
      </c>
      <c r="E838" s="1">
        <v>3.0</v>
      </c>
      <c r="F838" s="1">
        <v>2.0</v>
      </c>
      <c r="G838" s="2"/>
    </row>
    <row r="839" ht="12.75" customHeight="1">
      <c r="A839" t="s">
        <v>303</v>
      </c>
      <c r="B839" s="3" t="str">
        <f>HYPERLINK("https://stackoverflow.com/questions/10134574/")</f>
        <v>https://stackoverflow.com/questions/10134574/</v>
      </c>
      <c r="C839" s="1">
        <v>4.0</v>
      </c>
      <c r="D839" s="4">
        <v>2.0</v>
      </c>
      <c r="E839" s="1">
        <v>4.0</v>
      </c>
      <c r="F839" s="1">
        <v>4.0</v>
      </c>
      <c r="G839" s="2" t="s">
        <v>260</v>
      </c>
    </row>
    <row r="840" ht="12.75" customHeight="1">
      <c r="A840" t="s">
        <v>304</v>
      </c>
      <c r="B840" s="3" t="str">
        <f>HYPERLINK("https://stackoverflow.com/questions/12072788/")</f>
        <v>https://stackoverflow.com/questions/12072788/</v>
      </c>
      <c r="C840" s="1">
        <v>2.0</v>
      </c>
      <c r="D840" s="4">
        <v>1.0</v>
      </c>
      <c r="E840" s="1">
        <v>2.0</v>
      </c>
      <c r="F840" s="1">
        <v>1.0</v>
      </c>
      <c r="G840" s="2"/>
    </row>
    <row r="841" ht="12.75" customHeight="1">
      <c r="A841" t="s">
        <v>304</v>
      </c>
      <c r="B841" s="3" t="str">
        <f>HYPERLINK("https://stackoverflow.com/questions/12072789/")</f>
        <v>https://stackoverflow.com/questions/12072789/</v>
      </c>
      <c r="C841" s="1">
        <v>2.0</v>
      </c>
      <c r="D841" s="4">
        <v>1.0</v>
      </c>
      <c r="E841" s="1">
        <v>2.0</v>
      </c>
      <c r="F841" s="1">
        <v>1.0</v>
      </c>
      <c r="G841" s="2"/>
    </row>
    <row r="842" ht="12.75" customHeight="1">
      <c r="A842" t="s">
        <v>304</v>
      </c>
      <c r="B842" s="3" t="str">
        <f>HYPERLINK("https://stackoverflow.com/questions/12072807/")</f>
        <v>https://stackoverflow.com/questions/12072807/</v>
      </c>
      <c r="C842" s="1">
        <v>2.0</v>
      </c>
      <c r="D842" s="4">
        <v>1.0</v>
      </c>
      <c r="E842" s="1">
        <v>2.0</v>
      </c>
      <c r="F842" s="1">
        <v>1.0</v>
      </c>
      <c r="G842" s="2"/>
    </row>
    <row r="843" ht="12.75" customHeight="1">
      <c r="A843" t="s">
        <v>304</v>
      </c>
      <c r="B843" s="3" t="str">
        <f>HYPERLINK("https://stackoverflow.com/questions/12072861/")</f>
        <v>https://stackoverflow.com/questions/12072861/</v>
      </c>
      <c r="C843" s="1">
        <v>2.0</v>
      </c>
      <c r="D843" s="4">
        <v>1.0</v>
      </c>
      <c r="E843" s="1">
        <v>2.0</v>
      </c>
      <c r="F843" s="1">
        <v>1.0</v>
      </c>
      <c r="G843" s="2"/>
    </row>
    <row r="844" ht="12.75" customHeight="1">
      <c r="A844" t="s">
        <v>304</v>
      </c>
      <c r="B844" s="3" t="str">
        <f>HYPERLINK("https://stackoverflow.com/questions/12072883/")</f>
        <v>https://stackoverflow.com/questions/12072883/</v>
      </c>
      <c r="C844" s="1">
        <v>2.0</v>
      </c>
      <c r="D844" s="4">
        <v>1.0</v>
      </c>
      <c r="E844" s="1">
        <v>2.0</v>
      </c>
      <c r="F844" s="1">
        <v>1.0</v>
      </c>
      <c r="G844" s="2"/>
    </row>
    <row r="845" ht="12.75" customHeight="1">
      <c r="A845" t="s">
        <v>304</v>
      </c>
      <c r="B845" s="3" t="str">
        <f>HYPERLINK("https://stackoverflow.com/questions/12072923/")</f>
        <v>https://stackoverflow.com/questions/12072923/</v>
      </c>
      <c r="C845" s="1">
        <v>2.0</v>
      </c>
      <c r="D845" s="4">
        <v>1.0</v>
      </c>
      <c r="E845" s="1">
        <v>2.0</v>
      </c>
      <c r="F845" s="1">
        <v>1.0</v>
      </c>
      <c r="G845" s="2"/>
    </row>
    <row r="846" ht="12.75" customHeight="1">
      <c r="A846" t="s">
        <v>304</v>
      </c>
      <c r="B846" s="3" t="str">
        <f>HYPERLINK("https://stackoverflow.com/questions/12444216/")</f>
        <v>https://stackoverflow.com/questions/12444216/</v>
      </c>
      <c r="C846" s="1">
        <v>2.0</v>
      </c>
      <c r="D846" s="4">
        <v>1.0</v>
      </c>
      <c r="E846" s="1">
        <v>2.0</v>
      </c>
      <c r="F846" s="1">
        <v>1.0</v>
      </c>
      <c r="G846" s="2"/>
    </row>
    <row r="847" ht="12.75" customHeight="1">
      <c r="A847" t="s">
        <v>304</v>
      </c>
      <c r="B847" s="3" t="str">
        <f>HYPERLINK("https://stackoverflow.com/questions/12448925/")</f>
        <v>https://stackoverflow.com/questions/12448925/</v>
      </c>
      <c r="C847" s="1">
        <v>2.0</v>
      </c>
      <c r="D847" s="4">
        <v>1.0</v>
      </c>
      <c r="E847" s="1">
        <v>2.0</v>
      </c>
      <c r="F847" s="1">
        <v>1.0</v>
      </c>
      <c r="G847" s="2"/>
    </row>
    <row r="848" ht="12.75" customHeight="1">
      <c r="A848" t="s">
        <v>305</v>
      </c>
      <c r="B848" s="3" t="str">
        <f>HYPERLINK("https://stackoverflow.com/questions/12157504/")</f>
        <v>https://stackoverflow.com/questions/12157504/</v>
      </c>
      <c r="C848" s="1">
        <v>4.0</v>
      </c>
      <c r="D848" s="4">
        <v>2.0</v>
      </c>
      <c r="E848" s="1">
        <v>3.0</v>
      </c>
      <c r="F848" s="1">
        <v>2.0</v>
      </c>
      <c r="G848" s="2"/>
    </row>
    <row r="849" ht="12.75" customHeight="1">
      <c r="A849" t="s">
        <v>305</v>
      </c>
      <c r="B849" s="3" t="str">
        <f>HYPERLINK("https://stackoverflow.com/questions/12157570/")</f>
        <v>https://stackoverflow.com/questions/12157570/</v>
      </c>
      <c r="C849" s="1">
        <v>3.0</v>
      </c>
      <c r="D849" s="4">
        <v>2.0</v>
      </c>
      <c r="E849" s="1">
        <v>4.0</v>
      </c>
      <c r="F849" s="1">
        <v>3.0</v>
      </c>
      <c r="G849" s="2" t="s">
        <v>148</v>
      </c>
    </row>
    <row r="850" ht="12.75" customHeight="1">
      <c r="A850" t="s">
        <v>306</v>
      </c>
      <c r="B850" s="3" t="str">
        <f>HYPERLINK("https://stackoverflow.com/questions/12757853/")</f>
        <v>https://stackoverflow.com/questions/12757853/</v>
      </c>
      <c r="C850" s="1">
        <v>2.0</v>
      </c>
      <c r="D850" s="4">
        <v>1.0</v>
      </c>
      <c r="E850" s="1">
        <v>2.0</v>
      </c>
      <c r="F850" s="1">
        <v>1.0</v>
      </c>
      <c r="G850" s="2"/>
    </row>
    <row r="851" ht="12.75" customHeight="1">
      <c r="A851" t="s">
        <v>306</v>
      </c>
      <c r="B851" s="3" t="str">
        <f>HYPERLINK("https://stackoverflow.com/questions/12757860/")</f>
        <v>https://stackoverflow.com/questions/12757860/</v>
      </c>
      <c r="C851" s="1">
        <v>2.0</v>
      </c>
      <c r="D851" s="4">
        <v>1.0</v>
      </c>
      <c r="E851" s="1">
        <v>2.0</v>
      </c>
      <c r="F851" s="1">
        <v>1.0</v>
      </c>
      <c r="G851" s="2"/>
    </row>
    <row r="852" ht="12.75" customHeight="1">
      <c r="A852" t="s">
        <v>307</v>
      </c>
      <c r="B852" s="3" t="str">
        <f>HYPERLINK("https://stackoverflow.com/questions/14149844/")</f>
        <v>https://stackoverflow.com/questions/14149844/</v>
      </c>
      <c r="C852" s="1">
        <v>3.0</v>
      </c>
      <c r="D852" s="4">
        <v>2.0</v>
      </c>
      <c r="E852" s="1">
        <v>3.0</v>
      </c>
      <c r="F852" s="1">
        <v>2.0</v>
      </c>
      <c r="G852" s="2"/>
    </row>
    <row r="853" ht="12.75" customHeight="1">
      <c r="A853" t="s">
        <v>307</v>
      </c>
      <c r="B853" s="3" t="str">
        <f>HYPERLINK("https://stackoverflow.com/questions/14149853/")</f>
        <v>https://stackoverflow.com/questions/14149853/</v>
      </c>
      <c r="C853" s="1">
        <v>3.0</v>
      </c>
      <c r="D853" s="4">
        <v>2.0</v>
      </c>
      <c r="E853" s="1">
        <v>3.0</v>
      </c>
      <c r="F853" s="1">
        <v>2.0</v>
      </c>
      <c r="G853" s="2"/>
    </row>
    <row r="854" ht="12.75" customHeight="1">
      <c r="A854" t="s">
        <v>308</v>
      </c>
      <c r="B854" s="3" t="str">
        <f>HYPERLINK("https://stackoverflow.com/questions/17006263/")</f>
        <v>https://stackoverflow.com/questions/17006263/</v>
      </c>
      <c r="C854" s="1">
        <v>2.0</v>
      </c>
      <c r="D854" s="4">
        <v>1.0</v>
      </c>
      <c r="E854" s="1">
        <v>2.0</v>
      </c>
      <c r="F854" s="1">
        <v>1.0</v>
      </c>
      <c r="G854" s="2"/>
    </row>
    <row r="855" ht="12.75" customHeight="1">
      <c r="A855" t="s">
        <v>308</v>
      </c>
      <c r="B855" s="3" t="str">
        <f>HYPERLINK("https://stackoverflow.com/questions/41444192/")</f>
        <v>https://stackoverflow.com/questions/41444192/</v>
      </c>
      <c r="C855" s="1">
        <v>2.0</v>
      </c>
      <c r="D855" s="4">
        <v>1.0</v>
      </c>
      <c r="E855" s="1">
        <v>2.0</v>
      </c>
      <c r="F855" s="1">
        <v>1.0</v>
      </c>
      <c r="G855" s="2"/>
    </row>
    <row r="856" ht="12.75" customHeight="1">
      <c r="A856" t="s">
        <v>309</v>
      </c>
      <c r="B856" s="3" t="str">
        <f>HYPERLINK("https://stackoverflow.com/questions/18351779/")</f>
        <v>https://stackoverflow.com/questions/18351779/</v>
      </c>
      <c r="C856" s="1">
        <v>3.0</v>
      </c>
      <c r="D856" s="4">
        <v>1.0</v>
      </c>
      <c r="E856" s="1">
        <v>3.0</v>
      </c>
      <c r="F856" s="1">
        <v>1.0</v>
      </c>
      <c r="G856" s="2"/>
    </row>
    <row r="857" ht="12.75" customHeight="1">
      <c r="A857" t="s">
        <v>309</v>
      </c>
      <c r="B857" s="3" t="str">
        <f>HYPERLINK("https://stackoverflow.com/questions/38104094/")</f>
        <v>https://stackoverflow.com/questions/38104094/</v>
      </c>
      <c r="C857" s="1">
        <v>3.0</v>
      </c>
      <c r="D857" s="4">
        <v>1.0</v>
      </c>
      <c r="E857" s="1">
        <v>3.0</v>
      </c>
      <c r="F857" s="1">
        <v>1.0</v>
      </c>
      <c r="G857" s="2"/>
    </row>
    <row r="858" ht="12.75" customHeight="1">
      <c r="A858" t="s">
        <v>310</v>
      </c>
      <c r="B858" s="3" t="str">
        <f>HYPERLINK("https://stackoverflow.com/questions/18772117/")</f>
        <v>https://stackoverflow.com/questions/18772117/</v>
      </c>
      <c r="C858" s="1">
        <v>4.0</v>
      </c>
      <c r="D858" s="4">
        <v>2.0</v>
      </c>
      <c r="E858" s="1">
        <v>4.0</v>
      </c>
      <c r="F858" s="1">
        <v>4.0</v>
      </c>
      <c r="G858" s="2" t="s">
        <v>311</v>
      </c>
    </row>
    <row r="859" ht="12.75" customHeight="1">
      <c r="A859" t="s">
        <v>312</v>
      </c>
      <c r="B859" s="3" t="str">
        <f>HYPERLINK("https://stackoverflow.com/questions/32806181/")</f>
        <v>https://stackoverflow.com/questions/32806181/</v>
      </c>
      <c r="C859" s="1">
        <v>4.0</v>
      </c>
      <c r="D859" s="4">
        <v>2.0</v>
      </c>
      <c r="E859" s="1">
        <v>4.0</v>
      </c>
      <c r="F859" s="1">
        <v>4.0</v>
      </c>
      <c r="G859" s="2" t="s">
        <v>313</v>
      </c>
    </row>
    <row r="860" ht="12.75" customHeight="1">
      <c r="A860" t="s">
        <v>312</v>
      </c>
      <c r="B860" s="3" t="str">
        <f>HYPERLINK("https://stackoverflow.com/questions/32806190/")</f>
        <v>https://stackoverflow.com/questions/32806190/</v>
      </c>
      <c r="C860" s="1">
        <v>4.0</v>
      </c>
      <c r="D860" s="4">
        <v>2.0</v>
      </c>
      <c r="E860" s="1">
        <v>4.0</v>
      </c>
      <c r="F860" s="1">
        <v>4.0</v>
      </c>
      <c r="G860" s="2" t="s">
        <v>260</v>
      </c>
    </row>
    <row r="861" ht="12.75" customHeight="1">
      <c r="A861" t="s">
        <v>312</v>
      </c>
      <c r="B861" s="3" t="str">
        <f>HYPERLINK("https://stackoverflow.com/questions/32806192/")</f>
        <v>https://stackoverflow.com/questions/32806192/</v>
      </c>
      <c r="C861" s="1">
        <v>4.0</v>
      </c>
      <c r="D861" s="4">
        <v>2.0</v>
      </c>
      <c r="E861" s="1">
        <v>4.0</v>
      </c>
      <c r="F861" s="1">
        <v>4.0</v>
      </c>
      <c r="G861" s="2" t="s">
        <v>311</v>
      </c>
    </row>
    <row r="862" ht="12.75" customHeight="1">
      <c r="A862" t="s">
        <v>314</v>
      </c>
      <c r="B862" s="3" t="str">
        <f>HYPERLINK("https://stackoverflow.com/questions/33002447/")</f>
        <v>https://stackoverflow.com/questions/33002447/</v>
      </c>
      <c r="C862" s="1">
        <v>1.0</v>
      </c>
      <c r="D862" s="4">
        <v>1.0</v>
      </c>
      <c r="E862" s="1">
        <v>1.0</v>
      </c>
      <c r="F862" s="1">
        <v>1.0</v>
      </c>
      <c r="G862" s="2"/>
    </row>
    <row r="863" ht="12.75" customHeight="1">
      <c r="A863" t="s">
        <v>314</v>
      </c>
      <c r="B863" s="3" t="str">
        <f>HYPERLINK("https://stackoverflow.com/questions/33002525/")</f>
        <v>https://stackoverflow.com/questions/33002525/</v>
      </c>
      <c r="C863" s="1">
        <v>1.0</v>
      </c>
      <c r="D863" s="4">
        <v>1.0</v>
      </c>
      <c r="E863" s="1">
        <v>1.0</v>
      </c>
      <c r="F863" s="1">
        <v>1.0</v>
      </c>
      <c r="G863" s="2"/>
    </row>
    <row r="864" ht="12.75" customHeight="1">
      <c r="A864" t="s">
        <v>314</v>
      </c>
      <c r="B864" s="3" t="str">
        <f>HYPERLINK("https://stackoverflow.com/questions/33003091/")</f>
        <v>https://stackoverflow.com/questions/33003091/</v>
      </c>
      <c r="C864" s="1">
        <v>1.0</v>
      </c>
      <c r="D864" s="4">
        <v>1.0</v>
      </c>
      <c r="E864" s="1">
        <v>1.0</v>
      </c>
      <c r="F864" s="1">
        <v>1.0</v>
      </c>
      <c r="G864" s="2"/>
    </row>
    <row r="865" ht="12.75" customHeight="1">
      <c r="A865" t="s">
        <v>315</v>
      </c>
      <c r="B865" s="3" t="str">
        <f>HYPERLINK("https://stackoverflow.com/questions/39177523/")</f>
        <v>https://stackoverflow.com/questions/39177523/</v>
      </c>
      <c r="C865" s="1">
        <v>1.0</v>
      </c>
      <c r="D865" s="4">
        <v>1.0</v>
      </c>
      <c r="E865" s="1">
        <v>1.0</v>
      </c>
      <c r="F865" s="1">
        <v>1.0</v>
      </c>
      <c r="G865" s="2"/>
    </row>
    <row r="866" ht="12.75" customHeight="1">
      <c r="A866" t="s">
        <v>316</v>
      </c>
      <c r="B866" s="3" t="str">
        <f>HYPERLINK("https://stackoverflow.com/questions/42185587/")</f>
        <v>https://stackoverflow.com/questions/42185587/</v>
      </c>
      <c r="C866" s="1">
        <v>2.0</v>
      </c>
      <c r="D866" s="4">
        <v>1.0</v>
      </c>
      <c r="E866" s="1">
        <v>2.0</v>
      </c>
      <c r="F866" s="1">
        <v>1.0</v>
      </c>
      <c r="G866" s="2"/>
    </row>
    <row r="867" ht="12.75" customHeight="1">
      <c r="C867" s="1"/>
      <c r="D867" s="1"/>
      <c r="E867" s="1"/>
      <c r="F867" s="1"/>
      <c r="G867" s="2"/>
    </row>
    <row r="868" ht="12.75" customHeight="1">
      <c r="C868" s="1"/>
      <c r="D868" s="1"/>
      <c r="E868" s="1"/>
      <c r="F868" s="1"/>
      <c r="G868" s="2"/>
    </row>
    <row r="869" ht="12.75" customHeight="1">
      <c r="C869" s="1"/>
      <c r="D869" s="1"/>
      <c r="E869" s="1"/>
      <c r="F869" s="1"/>
      <c r="G869" s="2"/>
    </row>
    <row r="870" ht="12.75" customHeight="1">
      <c r="A870" t="s">
        <v>317</v>
      </c>
      <c r="C870" s="1"/>
      <c r="D870" s="1"/>
      <c r="E870" s="1"/>
      <c r="F870" s="1"/>
      <c r="G870" s="2"/>
    </row>
    <row r="871" ht="12.75" customHeight="1">
      <c r="C871" s="1"/>
      <c r="D871" s="1"/>
      <c r="E871" s="1"/>
      <c r="F871" s="1"/>
      <c r="G871" s="2"/>
    </row>
    <row r="872" ht="12.75" customHeight="1">
      <c r="A872" t="s">
        <v>318</v>
      </c>
      <c r="B872" s="3" t="str">
        <f>HYPERLINK("https://stackoverflow.com/questions/27609/")</f>
        <v>https://stackoverflow.com/questions/27609/</v>
      </c>
      <c r="C872" s="1">
        <v>4.0</v>
      </c>
      <c r="D872" s="4">
        <v>5.0</v>
      </c>
      <c r="E872" s="1">
        <v>4.0</v>
      </c>
      <c r="F872" s="1">
        <v>5.0</v>
      </c>
      <c r="G872" s="2"/>
    </row>
    <row r="873" ht="12.75" customHeight="1">
      <c r="A873" t="s">
        <v>318</v>
      </c>
      <c r="B873" s="3" t="str">
        <f>HYPERLINK("https://stackoverflow.com/questions/32223/")</f>
        <v>https://stackoverflow.com/questions/32223/</v>
      </c>
      <c r="C873" s="1">
        <v>4.0</v>
      </c>
      <c r="D873" s="4">
        <v>2.0</v>
      </c>
      <c r="E873" s="1">
        <v>4.0</v>
      </c>
      <c r="F873" s="1">
        <v>4.0</v>
      </c>
      <c r="G873" s="2" t="s">
        <v>319</v>
      </c>
    </row>
    <row r="874" ht="12.75" customHeight="1">
      <c r="A874" t="s">
        <v>318</v>
      </c>
      <c r="B874" s="3" t="str">
        <f>HYPERLINK("https://stackoverflow.com/questions/33010/")</f>
        <v>https://stackoverflow.com/questions/33010/</v>
      </c>
      <c r="C874" s="1">
        <v>3.0</v>
      </c>
      <c r="D874" s="4">
        <v>2.0</v>
      </c>
      <c r="E874" s="1">
        <v>3.0</v>
      </c>
      <c r="F874" s="1">
        <v>2.0</v>
      </c>
      <c r="G874" s="2"/>
    </row>
    <row r="875" ht="12.75" customHeight="1">
      <c r="A875" t="s">
        <v>318</v>
      </c>
      <c r="B875" s="3" t="str">
        <f>HYPERLINK("https://stackoverflow.com/questions/55736/")</f>
        <v>https://stackoverflow.com/questions/55736/</v>
      </c>
      <c r="C875" s="1">
        <v>3.0</v>
      </c>
      <c r="D875" s="4">
        <v>2.0</v>
      </c>
      <c r="E875" s="1">
        <v>3.0</v>
      </c>
      <c r="F875" s="1">
        <v>2.0</v>
      </c>
      <c r="G875" s="2"/>
    </row>
    <row r="876" ht="12.75" customHeight="1">
      <c r="A876" t="s">
        <v>318</v>
      </c>
      <c r="B876" s="3" t="str">
        <f>HYPERLINK("https://stackoverflow.com/questions/256447/")</f>
        <v>https://stackoverflow.com/questions/256447/</v>
      </c>
      <c r="C876" s="1">
        <v>3.0</v>
      </c>
      <c r="D876" s="4">
        <v>2.0</v>
      </c>
      <c r="E876" s="1">
        <v>3.0</v>
      </c>
      <c r="F876" s="1">
        <v>2.0</v>
      </c>
      <c r="G876" s="2"/>
    </row>
    <row r="877" ht="12.75" customHeight="1">
      <c r="A877" t="s">
        <v>318</v>
      </c>
      <c r="B877" s="3" t="str">
        <f>HYPERLINK("https://stackoverflow.com/questions/14827378/")</f>
        <v>https://stackoverflow.com/questions/14827378/</v>
      </c>
      <c r="C877" s="1">
        <v>4.0</v>
      </c>
      <c r="D877" s="4">
        <v>2.0</v>
      </c>
      <c r="E877" s="1">
        <v>4.0</v>
      </c>
      <c r="F877" s="1">
        <v>3.0</v>
      </c>
      <c r="G877" s="2" t="s">
        <v>320</v>
      </c>
    </row>
    <row r="878" ht="12.75" customHeight="1">
      <c r="A878" t="s">
        <v>318</v>
      </c>
      <c r="B878" s="3" t="str">
        <f>HYPERLINK("https://stackoverflow.com/questions/19563996/")</f>
        <v>https://stackoverflow.com/questions/19563996/</v>
      </c>
      <c r="C878" s="1">
        <v>3.0</v>
      </c>
      <c r="D878" s="4">
        <v>2.0</v>
      </c>
      <c r="E878" s="1">
        <v>3.0</v>
      </c>
      <c r="F878" s="1">
        <v>2.0</v>
      </c>
      <c r="G878" s="2"/>
    </row>
    <row r="879" ht="12.75" customHeight="1">
      <c r="A879" t="s">
        <v>318</v>
      </c>
      <c r="B879" s="3" t="str">
        <f>HYPERLINK("https://stackoverflow.com/questions/20697433/")</f>
        <v>https://stackoverflow.com/questions/20697433/</v>
      </c>
      <c r="C879" s="1">
        <v>4.0</v>
      </c>
      <c r="D879" s="4">
        <v>2.0</v>
      </c>
      <c r="E879" s="1">
        <v>4.0</v>
      </c>
      <c r="F879" s="1">
        <v>3.0</v>
      </c>
      <c r="G879" s="2" t="s">
        <v>321</v>
      </c>
    </row>
    <row r="880" ht="12.75" customHeight="1">
      <c r="A880" t="s">
        <v>322</v>
      </c>
      <c r="B880" s="3" t="str">
        <f>HYPERLINK("https://stackoverflow.com/questions/281179/")</f>
        <v>https://stackoverflow.com/questions/281179/</v>
      </c>
      <c r="C880" s="1">
        <v>4.0</v>
      </c>
      <c r="D880" s="4">
        <v>3.0</v>
      </c>
      <c r="E880" s="1">
        <v>4.0</v>
      </c>
      <c r="F880" s="1">
        <v>3.0</v>
      </c>
      <c r="G880" s="2"/>
    </row>
    <row r="881" ht="12.75" customHeight="1">
      <c r="A881" t="s">
        <v>322</v>
      </c>
      <c r="B881" s="3" t="str">
        <f>HYPERLINK("https://stackoverflow.com/questions/29500357/")</f>
        <v>https://stackoverflow.com/questions/29500357/</v>
      </c>
      <c r="C881" s="1">
        <v>4.0</v>
      </c>
      <c r="D881" s="4">
        <v>3.0</v>
      </c>
      <c r="E881" s="1">
        <v>4.0</v>
      </c>
      <c r="F881" s="1">
        <v>3.0</v>
      </c>
      <c r="G881" s="2"/>
    </row>
    <row r="882" ht="12.75" customHeight="1">
      <c r="A882" t="s">
        <v>323</v>
      </c>
      <c r="B882" s="3" t="str">
        <f>HYPERLINK("https://stackoverflow.com/questions/1190075/")</f>
        <v>https://stackoverflow.com/questions/1190075/</v>
      </c>
      <c r="C882" s="1">
        <v>1.0</v>
      </c>
      <c r="D882" s="4">
        <v>1.0</v>
      </c>
      <c r="E882" s="1">
        <v>1.0</v>
      </c>
      <c r="F882" s="1">
        <v>1.0</v>
      </c>
      <c r="G882" s="2"/>
    </row>
    <row r="883" ht="12.75" customHeight="1">
      <c r="A883" t="s">
        <v>323</v>
      </c>
      <c r="B883" s="3" t="str">
        <f>HYPERLINK("https://stackoverflow.com/questions/1190085/")</f>
        <v>https://stackoverflow.com/questions/1190085/</v>
      </c>
      <c r="C883" s="1">
        <v>1.0</v>
      </c>
      <c r="D883" s="4">
        <v>1.0</v>
      </c>
      <c r="E883" s="1">
        <v>1.0</v>
      </c>
      <c r="F883" s="1">
        <v>1.0</v>
      </c>
      <c r="G883" s="2"/>
    </row>
    <row r="884" ht="12.75" customHeight="1">
      <c r="A884" t="s">
        <v>323</v>
      </c>
      <c r="B884" s="3" t="str">
        <f>HYPERLINK("https://stackoverflow.com/questions/1190099/")</f>
        <v>https://stackoverflow.com/questions/1190099/</v>
      </c>
      <c r="C884" s="1">
        <v>1.0</v>
      </c>
      <c r="D884" s="4">
        <v>1.0</v>
      </c>
      <c r="E884" s="1">
        <v>1.0</v>
      </c>
      <c r="F884" s="1">
        <v>1.0</v>
      </c>
      <c r="G884" s="2"/>
    </row>
    <row r="885" ht="12.75" customHeight="1">
      <c r="A885" t="s">
        <v>323</v>
      </c>
      <c r="B885" s="3" t="str">
        <f>HYPERLINK("https://stackoverflow.com/questions/1190103/")</f>
        <v>https://stackoverflow.com/questions/1190103/</v>
      </c>
      <c r="C885" s="1">
        <v>1.0</v>
      </c>
      <c r="D885" s="4">
        <v>1.0</v>
      </c>
      <c r="E885" s="1">
        <v>1.0</v>
      </c>
      <c r="F885" s="1">
        <v>1.0</v>
      </c>
      <c r="G885" s="2"/>
    </row>
    <row r="886" ht="12.75" customHeight="1">
      <c r="A886" t="s">
        <v>323</v>
      </c>
      <c r="B886" s="3" t="str">
        <f>HYPERLINK("https://stackoverflow.com/questions/1190120/")</f>
        <v>https://stackoverflow.com/questions/1190120/</v>
      </c>
      <c r="C886" s="1">
        <v>1.0</v>
      </c>
      <c r="D886" s="4">
        <v>1.0</v>
      </c>
      <c r="E886" s="1">
        <v>1.0</v>
      </c>
      <c r="F886" s="1">
        <v>1.0</v>
      </c>
      <c r="G886" s="2"/>
    </row>
    <row r="887" ht="12.75" customHeight="1">
      <c r="A887" t="s">
        <v>324</v>
      </c>
      <c r="B887" s="3" t="str">
        <f>HYPERLINK("https://stackoverflow.com/questions/1494657/")</f>
        <v>https://stackoverflow.com/questions/1494657/</v>
      </c>
      <c r="C887" s="1">
        <v>4.0</v>
      </c>
      <c r="D887" s="4">
        <v>1.0</v>
      </c>
      <c r="E887" s="1">
        <v>3.0</v>
      </c>
      <c r="F887" s="1">
        <v>1.0</v>
      </c>
      <c r="G887" s="2" t="s">
        <v>325</v>
      </c>
    </row>
    <row r="888" ht="12.75" customHeight="1">
      <c r="A888" t="s">
        <v>324</v>
      </c>
      <c r="B888" s="3" t="str">
        <f>HYPERLINK("https://stackoverflow.com/questions/3827433/")</f>
        <v>https://stackoverflow.com/questions/3827433/</v>
      </c>
      <c r="C888" s="1">
        <v>2.0</v>
      </c>
      <c r="D888" s="4">
        <v>1.0</v>
      </c>
      <c r="E888" s="1">
        <v>2.0</v>
      </c>
      <c r="F888" s="1">
        <v>1.0</v>
      </c>
      <c r="G888" s="2"/>
    </row>
    <row r="889" ht="12.75" customHeight="1">
      <c r="A889" t="s">
        <v>324</v>
      </c>
      <c r="B889" s="3" t="str">
        <f>HYPERLINK("https://stackoverflow.com/questions/14827439/")</f>
        <v>https://stackoverflow.com/questions/14827439/</v>
      </c>
      <c r="C889" s="1">
        <v>2.0</v>
      </c>
      <c r="D889" s="4">
        <v>1.0</v>
      </c>
      <c r="E889" s="1">
        <v>2.0</v>
      </c>
      <c r="F889" s="1">
        <v>1.0</v>
      </c>
      <c r="G889" s="2"/>
    </row>
    <row r="890" ht="12.75" customHeight="1">
      <c r="A890" t="s">
        <v>324</v>
      </c>
      <c r="B890" s="3" t="str">
        <f>HYPERLINK("https://stackoverflow.com/questions/32955345/")</f>
        <v>https://stackoverflow.com/questions/32955345/</v>
      </c>
      <c r="C890" s="1">
        <v>1.0</v>
      </c>
      <c r="D890" s="4">
        <v>1.0</v>
      </c>
      <c r="E890" s="1">
        <v>1.0</v>
      </c>
      <c r="F890" s="1">
        <v>1.0</v>
      </c>
      <c r="G890" s="2"/>
    </row>
    <row r="891" ht="12.75" customHeight="1">
      <c r="A891" t="s">
        <v>324</v>
      </c>
      <c r="B891" s="3" t="str">
        <f>HYPERLINK("https://stackoverflow.com/questions/46051801/")</f>
        <v>https://stackoverflow.com/questions/46051801/</v>
      </c>
      <c r="C891" s="1">
        <v>3.0</v>
      </c>
      <c r="D891" s="4">
        <v>1.0</v>
      </c>
      <c r="E891" s="1">
        <v>3.0</v>
      </c>
      <c r="F891" s="1">
        <v>1.0</v>
      </c>
      <c r="G891" s="2"/>
    </row>
    <row r="892" ht="12.75" customHeight="1">
      <c r="A892" t="s">
        <v>324</v>
      </c>
      <c r="B892" s="3" t="str">
        <f>HYPERLINK("https://stackoverflow.com/questions/46419795/")</f>
        <v>https://stackoverflow.com/questions/46419795/</v>
      </c>
      <c r="C892" s="1">
        <v>3.0</v>
      </c>
      <c r="D892" s="4">
        <v>1.0</v>
      </c>
      <c r="E892" s="1">
        <v>3.0</v>
      </c>
      <c r="F892" s="1">
        <v>1.0</v>
      </c>
      <c r="G892" s="2"/>
    </row>
    <row r="893" ht="12.75" customHeight="1">
      <c r="A893" t="s">
        <v>326</v>
      </c>
      <c r="B893" s="3" t="str">
        <f>HYPERLINK("https://stackoverflow.com/questions/1569700/")</f>
        <v>https://stackoverflow.com/questions/1569700/</v>
      </c>
      <c r="C893" s="1">
        <v>3.0</v>
      </c>
      <c r="D893" s="4">
        <v>1.0</v>
      </c>
      <c r="E893" s="1">
        <v>3.0</v>
      </c>
      <c r="F893" s="1">
        <v>1.0</v>
      </c>
      <c r="G893" s="2"/>
    </row>
    <row r="894" ht="12.75" customHeight="1">
      <c r="A894" t="s">
        <v>326</v>
      </c>
      <c r="B894" s="3" t="str">
        <f>HYPERLINK("https://stackoverflow.com/questions/1569747/")</f>
        <v>https://stackoverflow.com/questions/1569747/</v>
      </c>
      <c r="C894" s="1">
        <v>3.0</v>
      </c>
      <c r="D894" s="4">
        <v>1.0</v>
      </c>
      <c r="E894" s="1">
        <v>3.0</v>
      </c>
      <c r="F894" s="1">
        <v>1.0</v>
      </c>
      <c r="G894" s="2"/>
    </row>
    <row r="895" ht="12.75" customHeight="1">
      <c r="A895" t="s">
        <v>327</v>
      </c>
      <c r="B895" s="3" t="str">
        <f>HYPERLINK("https://stackoverflow.com/questions/1803844/")</f>
        <v>https://stackoverflow.com/questions/1803844/</v>
      </c>
      <c r="C895" s="1">
        <v>1.0</v>
      </c>
      <c r="D895" s="4">
        <v>1.0</v>
      </c>
      <c r="E895" s="1">
        <v>1.0</v>
      </c>
      <c r="F895" s="1">
        <v>1.0</v>
      </c>
      <c r="G895" s="2"/>
    </row>
    <row r="896" ht="12.75" customHeight="1">
      <c r="A896" t="s">
        <v>328</v>
      </c>
      <c r="B896" s="3" t="str">
        <f>HYPERLINK("https://stackoverflow.com/questions/1933066/")</f>
        <v>https://stackoverflow.com/questions/1933066/</v>
      </c>
      <c r="C896" s="1">
        <v>3.0</v>
      </c>
      <c r="D896" s="4">
        <v>1.0</v>
      </c>
      <c r="E896" s="1">
        <v>3.0</v>
      </c>
      <c r="F896" s="1">
        <v>1.0</v>
      </c>
      <c r="G896" s="2"/>
    </row>
    <row r="897" ht="12.75" customHeight="1">
      <c r="A897" t="s">
        <v>328</v>
      </c>
      <c r="B897" s="3" t="str">
        <f>HYPERLINK("https://stackoverflow.com/questions/10700355/")</f>
        <v>https://stackoverflow.com/questions/10700355/</v>
      </c>
      <c r="C897" s="1">
        <v>4.0</v>
      </c>
      <c r="D897" s="4">
        <v>5.0</v>
      </c>
      <c r="E897" s="1">
        <v>4.0</v>
      </c>
      <c r="F897" s="1">
        <v>5.0</v>
      </c>
      <c r="G897" s="2"/>
    </row>
    <row r="898" ht="12.75" customHeight="1">
      <c r="A898" t="s">
        <v>329</v>
      </c>
      <c r="B898" s="3" t="str">
        <f>HYPERLINK("https://stackoverflow.com/questions/3613423/")</f>
        <v>https://stackoverflow.com/questions/3613423/</v>
      </c>
      <c r="C898" s="1">
        <v>1.0</v>
      </c>
      <c r="D898" s="4">
        <v>1.0</v>
      </c>
      <c r="E898" s="1">
        <v>1.0</v>
      </c>
      <c r="F898" s="1">
        <v>1.0</v>
      </c>
      <c r="G898" s="2"/>
    </row>
    <row r="899" ht="12.75" customHeight="1">
      <c r="A899" t="s">
        <v>330</v>
      </c>
      <c r="B899" s="3" t="str">
        <f>HYPERLINK("https://stackoverflow.com/questions/5039178/")</f>
        <v>https://stackoverflow.com/questions/5039178/</v>
      </c>
      <c r="C899" s="1">
        <v>5.0</v>
      </c>
      <c r="D899" s="4">
        <v>5.0</v>
      </c>
      <c r="E899" s="1">
        <v>5.0</v>
      </c>
      <c r="F899" s="1">
        <v>5.0</v>
      </c>
      <c r="G899" s="2"/>
    </row>
    <row r="900" ht="12.75" customHeight="1">
      <c r="A900" t="s">
        <v>330</v>
      </c>
      <c r="B900" s="3" t="str">
        <f>HYPERLINK("https://stackoverflow.com/questions/5040414/")</f>
        <v>https://stackoverflow.com/questions/5040414/</v>
      </c>
      <c r="C900" s="1">
        <v>4.0</v>
      </c>
      <c r="D900" s="4">
        <v>1.0</v>
      </c>
      <c r="E900" s="1">
        <v>4.0</v>
      </c>
      <c r="F900" s="1">
        <v>4.0</v>
      </c>
      <c r="G900" s="2" t="s">
        <v>331</v>
      </c>
    </row>
    <row r="901" ht="12.75" customHeight="1">
      <c r="A901" t="s">
        <v>332</v>
      </c>
      <c r="B901" s="3" t="str">
        <f>HYPERLINK("https://stackoverflow.com/questions/6255473/")</f>
        <v>https://stackoverflow.com/questions/6255473/</v>
      </c>
      <c r="C901" s="1">
        <v>3.0</v>
      </c>
      <c r="D901" s="4">
        <v>1.0</v>
      </c>
      <c r="E901" s="1">
        <v>3.0</v>
      </c>
      <c r="F901" s="1">
        <v>1.0</v>
      </c>
      <c r="G901" s="2"/>
    </row>
    <row r="902" ht="12.75" customHeight="1">
      <c r="A902" t="s">
        <v>333</v>
      </c>
      <c r="B902" s="3" t="str">
        <f>HYPERLINK("https://stackoverflow.com/questions/8660172/")</f>
        <v>https://stackoverflow.com/questions/8660172/</v>
      </c>
      <c r="C902" s="1">
        <v>1.0</v>
      </c>
      <c r="D902" s="4">
        <v>1.0</v>
      </c>
      <c r="E902" s="1">
        <v>1.0</v>
      </c>
      <c r="F902" s="1">
        <v>1.0</v>
      </c>
      <c r="G902" s="2"/>
    </row>
    <row r="903" ht="12.75" customHeight="1">
      <c r="A903" t="s">
        <v>333</v>
      </c>
      <c r="B903" s="3" t="str">
        <f>HYPERLINK("https://stackoverflow.com/questions/25551729/")</f>
        <v>https://stackoverflow.com/questions/25551729/</v>
      </c>
      <c r="C903" s="1">
        <v>1.0</v>
      </c>
      <c r="D903" s="4">
        <v>1.0</v>
      </c>
      <c r="E903" s="1">
        <v>1.0</v>
      </c>
      <c r="F903" s="1">
        <v>1.0</v>
      </c>
      <c r="G903" s="2"/>
    </row>
    <row r="904" ht="12.75" customHeight="1">
      <c r="A904" t="s">
        <v>334</v>
      </c>
      <c r="B904" s="3" t="str">
        <f>HYPERLINK("https://stackoverflow.com/questions/29500285/")</f>
        <v>https://stackoverflow.com/questions/29500285/</v>
      </c>
      <c r="C904" s="1">
        <v>5.0</v>
      </c>
      <c r="D904" s="4">
        <v>4.0</v>
      </c>
      <c r="E904" s="1">
        <v>5.0</v>
      </c>
      <c r="F904" s="1">
        <v>4.0</v>
      </c>
      <c r="G904" s="2"/>
    </row>
    <row r="905" ht="12.75" customHeight="1">
      <c r="A905" t="s">
        <v>335</v>
      </c>
      <c r="B905" s="3" t="str">
        <f>HYPERLINK("https://stackoverflow.com/questions/11795416/")</f>
        <v>https://stackoverflow.com/questions/11795416/</v>
      </c>
      <c r="C905" s="1">
        <v>3.0</v>
      </c>
      <c r="D905" s="4">
        <v>2.0</v>
      </c>
      <c r="E905" s="1">
        <v>3.0</v>
      </c>
      <c r="F905" s="1">
        <v>2.0</v>
      </c>
      <c r="G905" s="2"/>
    </row>
    <row r="906" ht="12.75" customHeight="1">
      <c r="A906" t="s">
        <v>335</v>
      </c>
      <c r="B906" s="3" t="str">
        <f>HYPERLINK("https://stackoverflow.com/questions/33120207/")</f>
        <v>https://stackoverflow.com/questions/33120207/</v>
      </c>
      <c r="C906" s="1">
        <v>4.0</v>
      </c>
      <c r="D906" s="4">
        <v>2.0</v>
      </c>
      <c r="E906" s="1">
        <v>4.0</v>
      </c>
      <c r="F906" s="1">
        <v>4.0</v>
      </c>
      <c r="G906" s="2" t="s">
        <v>336</v>
      </c>
    </row>
    <row r="907" ht="12.75" customHeight="1">
      <c r="A907" t="s">
        <v>337</v>
      </c>
      <c r="B907" s="3" t="str">
        <f>HYPERLINK("https://stackoverflow.com/questions/14436559/")</f>
        <v>https://stackoverflow.com/questions/14436559/</v>
      </c>
      <c r="C907" s="1">
        <v>1.0</v>
      </c>
      <c r="D907" s="4">
        <v>1.0</v>
      </c>
      <c r="E907" s="1">
        <v>1.0</v>
      </c>
      <c r="F907" s="1">
        <v>1.0</v>
      </c>
      <c r="G907" s="2"/>
    </row>
    <row r="908" ht="12.75" customHeight="1">
      <c r="A908" t="s">
        <v>337</v>
      </c>
      <c r="B908" s="3" t="str">
        <f>HYPERLINK("https://stackoverflow.com/questions/14437114/")</f>
        <v>https://stackoverflow.com/questions/14437114/</v>
      </c>
      <c r="C908" s="1">
        <v>1.0</v>
      </c>
      <c r="D908" s="4">
        <v>1.0</v>
      </c>
      <c r="E908" s="1">
        <v>1.0</v>
      </c>
      <c r="F908" s="1">
        <v>1.0</v>
      </c>
      <c r="G908" s="2"/>
    </row>
    <row r="909" ht="12.75" customHeight="1">
      <c r="A909" t="s">
        <v>338</v>
      </c>
      <c r="B909" s="3" t="str">
        <f>HYPERLINK("https://stackoverflow.com/questions/17782077/")</f>
        <v>https://stackoverflow.com/questions/17782077/</v>
      </c>
      <c r="C909" s="1">
        <v>3.0</v>
      </c>
      <c r="D909" s="4">
        <v>1.0</v>
      </c>
      <c r="E909" s="1">
        <v>3.0</v>
      </c>
      <c r="F909" s="1">
        <v>1.0</v>
      </c>
      <c r="G909" s="2"/>
    </row>
    <row r="910" ht="12.75" customHeight="1">
      <c r="A910" t="s">
        <v>339</v>
      </c>
      <c r="B910" s="3" t="str">
        <f>HYPERLINK("https://stackoverflow.com/questions/31208579/")</f>
        <v>https://stackoverflow.com/questions/31208579/</v>
      </c>
      <c r="C910" s="1">
        <v>1.0</v>
      </c>
      <c r="D910" s="4">
        <v>1.0</v>
      </c>
      <c r="E910" s="1">
        <v>1.0</v>
      </c>
      <c r="F910" s="1">
        <v>1.0</v>
      </c>
      <c r="G910" s="2"/>
    </row>
    <row r="911" ht="12.75" customHeight="1">
      <c r="A911" t="s">
        <v>340</v>
      </c>
      <c r="B911" s="3" t="str">
        <f>HYPERLINK("https://stackoverflow.com/questions/42850958/")</f>
        <v>https://stackoverflow.com/questions/42850958/</v>
      </c>
      <c r="C911" s="1">
        <v>1.0</v>
      </c>
      <c r="D911" s="4">
        <v>1.0</v>
      </c>
      <c r="E911" s="1">
        <v>1.0</v>
      </c>
      <c r="F911" s="1">
        <v>1.0</v>
      </c>
      <c r="G911" s="2"/>
    </row>
    <row r="912" ht="12.75" customHeight="1">
      <c r="A912" t="s">
        <v>341</v>
      </c>
      <c r="B912" s="3" t="str">
        <f>HYPERLINK("https://stackoverflow.com/questions/47158757/")</f>
        <v>https://stackoverflow.com/questions/47158757/</v>
      </c>
      <c r="C912" s="1">
        <v>1.0</v>
      </c>
      <c r="D912" s="4">
        <v>1.0</v>
      </c>
      <c r="E912" s="1">
        <v>1.0</v>
      </c>
      <c r="F912" s="1">
        <v>1.0</v>
      </c>
      <c r="G912" s="2"/>
    </row>
    <row r="913" ht="12.75" customHeight="1">
      <c r="C913" s="1"/>
      <c r="D913" s="1"/>
      <c r="E913" s="1"/>
      <c r="F913" s="1"/>
      <c r="G913" s="2"/>
    </row>
    <row r="914" ht="12.75" customHeight="1">
      <c r="C914" s="1"/>
      <c r="D914" s="1"/>
      <c r="E914" s="1"/>
      <c r="F914" s="1"/>
      <c r="G914" s="2"/>
    </row>
    <row r="915" ht="12.75" customHeight="1">
      <c r="C915" s="1"/>
      <c r="D915" s="1"/>
      <c r="E915" s="1"/>
      <c r="F915" s="1"/>
      <c r="G915" s="2"/>
    </row>
    <row r="916" ht="12.75" customHeight="1">
      <c r="A916" t="s">
        <v>342</v>
      </c>
      <c r="C916" s="1"/>
      <c r="D916" s="1"/>
      <c r="E916" s="1"/>
      <c r="F916" s="1"/>
      <c r="G916" s="2"/>
    </row>
    <row r="917" ht="12.75" customHeight="1">
      <c r="C917" s="1"/>
      <c r="D917" s="1"/>
      <c r="E917" s="1"/>
      <c r="F917" s="1"/>
      <c r="G917" s="2"/>
    </row>
    <row r="918" ht="12.75" customHeight="1">
      <c r="A918" t="s">
        <v>343</v>
      </c>
      <c r="B918" s="3" t="str">
        <f>HYPERLINK("https://stackoverflow.com/questions/14350131/")</f>
        <v>https://stackoverflow.com/questions/14350131/</v>
      </c>
      <c r="C918" s="1">
        <v>4.0</v>
      </c>
      <c r="D918" s="4">
        <v>1.0</v>
      </c>
      <c r="E918" s="1">
        <v>4.0</v>
      </c>
      <c r="F918" s="1">
        <v>3.0</v>
      </c>
      <c r="G918" s="2" t="s">
        <v>344</v>
      </c>
    </row>
    <row r="919" ht="12.75" customHeight="1">
      <c r="A919" t="s">
        <v>343</v>
      </c>
      <c r="B919" s="3" t="str">
        <f>HYPERLINK("https://stackoverflow.com/questions/17948160/")</f>
        <v>https://stackoverflow.com/questions/17948160/</v>
      </c>
      <c r="C919" s="1">
        <v>4.0</v>
      </c>
      <c r="D919" s="4">
        <v>1.0</v>
      </c>
      <c r="E919" s="1">
        <v>3.0</v>
      </c>
      <c r="F919" s="1">
        <v>1.0</v>
      </c>
      <c r="G919" s="2" t="s">
        <v>325</v>
      </c>
    </row>
    <row r="920" ht="12.75" customHeight="1">
      <c r="A920" t="s">
        <v>345</v>
      </c>
      <c r="B920" s="3" t="str">
        <f>HYPERLINK("https://stackoverflow.com/questions/840225/")</f>
        <v>https://stackoverflow.com/questions/840225/</v>
      </c>
      <c r="C920" s="1">
        <v>2.0</v>
      </c>
      <c r="D920" s="4">
        <v>1.0</v>
      </c>
      <c r="E920" s="1">
        <v>2.0</v>
      </c>
      <c r="F920" s="1">
        <v>1.0</v>
      </c>
      <c r="G920" s="2"/>
    </row>
    <row r="921" ht="12.75" customHeight="1">
      <c r="A921" t="s">
        <v>345</v>
      </c>
      <c r="B921" s="3" t="str">
        <f>HYPERLINK("https://stackoverflow.com/questions/13981910/")</f>
        <v>https://stackoverflow.com/questions/13981910/</v>
      </c>
      <c r="C921" s="1">
        <v>1.0</v>
      </c>
      <c r="D921" s="4">
        <v>1.0</v>
      </c>
      <c r="E921" s="1">
        <v>1.0</v>
      </c>
      <c r="F921" s="1">
        <v>1.0</v>
      </c>
      <c r="G921" s="2"/>
    </row>
    <row r="922" ht="12.75" customHeight="1">
      <c r="A922" t="s">
        <v>345</v>
      </c>
      <c r="B922" s="3" t="str">
        <f>HYPERLINK("https://stackoverflow.com/questions/14732499/")</f>
        <v>https://stackoverflow.com/questions/14732499/</v>
      </c>
      <c r="C922" s="1">
        <v>1.0</v>
      </c>
      <c r="D922" s="4">
        <v>1.0</v>
      </c>
      <c r="E922" s="1">
        <v>1.0</v>
      </c>
      <c r="F922" s="1">
        <v>1.0</v>
      </c>
      <c r="G922" s="2"/>
    </row>
    <row r="923" ht="12.75" customHeight="1">
      <c r="A923" t="s">
        <v>345</v>
      </c>
      <c r="B923" s="3" t="str">
        <f>HYPERLINK("https://stackoverflow.com/questions/44470822/")</f>
        <v>https://stackoverflow.com/questions/44470822/</v>
      </c>
      <c r="C923" s="1">
        <v>1.0</v>
      </c>
      <c r="D923" s="4">
        <v>1.0</v>
      </c>
      <c r="E923" s="1">
        <v>1.0</v>
      </c>
      <c r="F923" s="1">
        <v>1.0</v>
      </c>
      <c r="G923" s="2"/>
    </row>
    <row r="924" ht="12.75" customHeight="1">
      <c r="A924" t="s">
        <v>346</v>
      </c>
      <c r="B924" s="3" t="str">
        <f>HYPERLINK("https://stackoverflow.com/questions/1074704/")</f>
        <v>https://stackoverflow.com/questions/1074704/</v>
      </c>
      <c r="C924" s="1">
        <v>4.0</v>
      </c>
      <c r="D924" s="4">
        <v>2.0</v>
      </c>
      <c r="E924" s="1">
        <v>4.0</v>
      </c>
      <c r="F924" s="1">
        <v>4.0</v>
      </c>
      <c r="G924" s="2" t="s">
        <v>347</v>
      </c>
    </row>
    <row r="925" ht="12.75" customHeight="1">
      <c r="A925" t="s">
        <v>346</v>
      </c>
      <c r="B925" s="3" t="str">
        <f>HYPERLINK("https://stackoverflow.com/questions/2245647/")</f>
        <v>https://stackoverflow.com/questions/2245647/</v>
      </c>
      <c r="C925" s="1">
        <v>3.0</v>
      </c>
      <c r="D925" s="4">
        <v>2.0</v>
      </c>
      <c r="E925" s="1">
        <v>3.0</v>
      </c>
      <c r="F925" s="1">
        <v>2.0</v>
      </c>
      <c r="G925" s="2"/>
    </row>
    <row r="926" ht="12.75" customHeight="1">
      <c r="A926" t="s">
        <v>346</v>
      </c>
      <c r="B926" s="3" t="str">
        <f>HYPERLINK("https://stackoverflow.com/questions/8479440/")</f>
        <v>https://stackoverflow.com/questions/8479440/</v>
      </c>
      <c r="C926" s="1">
        <v>4.0</v>
      </c>
      <c r="D926" s="4">
        <v>5.0</v>
      </c>
      <c r="E926" s="1">
        <v>4.0</v>
      </c>
      <c r="F926" s="1">
        <v>5.0</v>
      </c>
      <c r="G926" s="2"/>
    </row>
    <row r="927" ht="12.75" customHeight="1">
      <c r="A927" t="s">
        <v>348</v>
      </c>
      <c r="B927" s="3" t="str">
        <f>HYPERLINK("https://stackoverflow.com/questions/10535018/")</f>
        <v>https://stackoverflow.com/questions/10535018/</v>
      </c>
      <c r="C927" s="1">
        <v>3.0</v>
      </c>
      <c r="D927" s="4">
        <v>2.0</v>
      </c>
      <c r="E927" s="1">
        <v>3.0</v>
      </c>
      <c r="F927" s="1">
        <v>2.0</v>
      </c>
      <c r="G927" s="2"/>
    </row>
    <row r="928" ht="12.75" customHeight="1">
      <c r="A928" t="s">
        <v>349</v>
      </c>
      <c r="B928" s="3" t="str">
        <f>HYPERLINK("https://stackoverflow.com/questions/4941937/")</f>
        <v>https://stackoverflow.com/questions/4941937/</v>
      </c>
      <c r="C928" s="1">
        <v>4.0</v>
      </c>
      <c r="D928" s="4">
        <v>3.0</v>
      </c>
      <c r="E928" s="1">
        <v>4.0</v>
      </c>
      <c r="F928" s="1">
        <v>3.0</v>
      </c>
      <c r="G928" s="2"/>
    </row>
    <row r="929" ht="12.75" customHeight="1">
      <c r="A929" t="s">
        <v>349</v>
      </c>
      <c r="B929" s="3" t="str">
        <f>HYPERLINK("https://stackoverflow.com/questions/4941947/")</f>
        <v>https://stackoverflow.com/questions/4941947/</v>
      </c>
      <c r="C929" s="1">
        <v>4.0</v>
      </c>
      <c r="D929" s="4">
        <v>5.0</v>
      </c>
      <c r="E929" s="1">
        <v>4.0</v>
      </c>
      <c r="F929" s="1">
        <v>5.0</v>
      </c>
      <c r="G929" s="2"/>
    </row>
    <row r="930" ht="12.75" customHeight="1">
      <c r="A930" t="s">
        <v>349</v>
      </c>
      <c r="B930" s="3" t="str">
        <f>HYPERLINK("https://stackoverflow.com/questions/17658113/")</f>
        <v>https://stackoverflow.com/questions/17658113/</v>
      </c>
      <c r="C930" s="1">
        <v>4.0</v>
      </c>
      <c r="D930" s="4">
        <v>3.0</v>
      </c>
      <c r="E930" s="1">
        <v>4.0</v>
      </c>
      <c r="F930" s="1">
        <v>3.0</v>
      </c>
      <c r="G930" s="2"/>
    </row>
    <row r="931" ht="12.75" customHeight="1">
      <c r="A931" t="s">
        <v>350</v>
      </c>
      <c r="B931" s="3" t="str">
        <f>HYPERLINK("https://stackoverflow.com/questions/19208391/")</f>
        <v>https://stackoverflow.com/questions/19208391/</v>
      </c>
      <c r="C931" s="1">
        <v>3.0</v>
      </c>
      <c r="D931" s="4">
        <v>1.0</v>
      </c>
      <c r="E931" s="1">
        <v>3.0</v>
      </c>
      <c r="F931" s="1">
        <v>1.0</v>
      </c>
      <c r="G931" s="2"/>
    </row>
    <row r="932" ht="12.75" customHeight="1">
      <c r="A932" t="s">
        <v>351</v>
      </c>
      <c r="B932" s="3" t="str">
        <f>HYPERLINK("https://stackoverflow.com/questions/8909705/")</f>
        <v>https://stackoverflow.com/questions/8909705/</v>
      </c>
      <c r="C932" s="1">
        <v>2.0</v>
      </c>
      <c r="D932" s="4">
        <v>1.0</v>
      </c>
      <c r="E932" s="1">
        <v>2.0</v>
      </c>
      <c r="F932" s="1">
        <v>1.0</v>
      </c>
      <c r="G932" s="2"/>
    </row>
    <row r="933" ht="12.75" customHeight="1">
      <c r="A933" t="s">
        <v>351</v>
      </c>
      <c r="B933" s="3" t="str">
        <f>HYPERLINK("https://stackoverflow.com/questions/8909751/")</f>
        <v>https://stackoverflow.com/questions/8909751/</v>
      </c>
      <c r="C933" s="1">
        <v>2.0</v>
      </c>
      <c r="D933" s="4">
        <v>1.0</v>
      </c>
      <c r="E933" s="1">
        <v>2.0</v>
      </c>
      <c r="F933" s="1">
        <v>1.0</v>
      </c>
      <c r="G933" s="2"/>
    </row>
    <row r="934" ht="12.75" customHeight="1">
      <c r="A934" t="s">
        <v>352</v>
      </c>
      <c r="B934" s="3" t="str">
        <f>HYPERLINK("https://stackoverflow.com/questions/14810636/")</f>
        <v>https://stackoverflow.com/questions/14810636/</v>
      </c>
      <c r="C934" s="1">
        <v>4.0</v>
      </c>
      <c r="D934" s="4">
        <v>5.0</v>
      </c>
      <c r="E934" s="1">
        <v>4.0</v>
      </c>
      <c r="F934" s="1">
        <v>5.0</v>
      </c>
      <c r="G934" s="2"/>
    </row>
    <row r="935" ht="12.75" customHeight="1">
      <c r="A935" t="s">
        <v>353</v>
      </c>
      <c r="B935" s="3" t="str">
        <f>HYPERLINK("https://stackoverflow.com/questions/16251508/")</f>
        <v>https://stackoverflow.com/questions/16251508/</v>
      </c>
      <c r="C935" s="1">
        <v>4.0</v>
      </c>
      <c r="D935" s="4">
        <v>5.0</v>
      </c>
      <c r="E935" s="1">
        <v>4.0</v>
      </c>
      <c r="F935" s="1">
        <v>5.0</v>
      </c>
      <c r="G935" s="2"/>
    </row>
    <row r="936" ht="12.75" customHeight="1">
      <c r="A936" t="s">
        <v>353</v>
      </c>
      <c r="B936" s="3" t="str">
        <f>HYPERLINK("https://stackoverflow.com/questions/21825811/")</f>
        <v>https://stackoverflow.com/questions/21825811/</v>
      </c>
      <c r="C936" s="1">
        <v>5.0</v>
      </c>
      <c r="D936" s="4">
        <v>1.0</v>
      </c>
      <c r="E936" s="1">
        <v>5.0</v>
      </c>
      <c r="F936" s="1">
        <v>5.0</v>
      </c>
      <c r="G936" s="2" t="s">
        <v>354</v>
      </c>
    </row>
    <row r="937" ht="12.75" customHeight="1">
      <c r="A937" t="s">
        <v>353</v>
      </c>
      <c r="B937" s="3" t="str">
        <f>HYPERLINK("https://stackoverflow.com/questions/27737069/")</f>
        <v>https://stackoverflow.com/questions/27737069/</v>
      </c>
      <c r="C937" s="1">
        <v>4.0</v>
      </c>
      <c r="D937" s="4">
        <v>3.0</v>
      </c>
      <c r="E937" s="1">
        <v>4.0</v>
      </c>
      <c r="F937" s="1">
        <v>3.0</v>
      </c>
      <c r="G937" s="2"/>
    </row>
    <row r="938" ht="12.75" customHeight="1">
      <c r="A938" t="s">
        <v>353</v>
      </c>
      <c r="B938" s="3" t="str">
        <f>HYPERLINK("https://stackoverflow.com/questions/31005079/")</f>
        <v>https://stackoverflow.com/questions/31005079/</v>
      </c>
      <c r="C938" s="1">
        <v>3.0</v>
      </c>
      <c r="D938" s="4">
        <v>3.0</v>
      </c>
      <c r="E938" s="1">
        <v>3.0</v>
      </c>
      <c r="F938" s="1">
        <v>3.0</v>
      </c>
      <c r="G938" s="2"/>
    </row>
    <row r="939" ht="12.75" customHeight="1">
      <c r="A939" t="s">
        <v>353</v>
      </c>
      <c r="B939" s="3" t="str">
        <f>HYPERLINK("https://stackoverflow.com/questions/40003648/")</f>
        <v>https://stackoverflow.com/questions/40003648/</v>
      </c>
      <c r="C939" s="1">
        <v>4.0</v>
      </c>
      <c r="D939" s="4">
        <v>3.0</v>
      </c>
      <c r="E939" s="1">
        <v>4.0</v>
      </c>
      <c r="F939" s="1">
        <v>3.0</v>
      </c>
      <c r="G939" s="2"/>
    </row>
    <row r="940" ht="12.75" customHeight="1">
      <c r="A940" t="s">
        <v>355</v>
      </c>
      <c r="B940" s="3" t="str">
        <f>HYPERLINK("https://stackoverflow.com/questions/16613207/")</f>
        <v>https://stackoverflow.com/questions/16613207/</v>
      </c>
      <c r="C940" s="1">
        <v>3.0</v>
      </c>
      <c r="D940" s="4">
        <v>2.0</v>
      </c>
      <c r="E940" s="1">
        <v>3.0</v>
      </c>
      <c r="F940" s="1">
        <v>2.0</v>
      </c>
      <c r="G940" s="2"/>
    </row>
    <row r="941" ht="12.75" customHeight="1">
      <c r="A941" t="s">
        <v>356</v>
      </c>
      <c r="B941" s="3" t="str">
        <f>HYPERLINK("https://stackoverflow.com/questions/38722439/")</f>
        <v>https://stackoverflow.com/questions/38722439/</v>
      </c>
      <c r="C941" s="1">
        <v>1.0</v>
      </c>
      <c r="D941" s="4">
        <v>1.0</v>
      </c>
      <c r="E941" s="1">
        <v>1.0</v>
      </c>
      <c r="F941" s="1">
        <v>1.0</v>
      </c>
      <c r="G941" s="2"/>
    </row>
    <row r="942" ht="12.75" customHeight="1">
      <c r="A942" t="s">
        <v>357</v>
      </c>
      <c r="B942" s="3" t="str">
        <f>HYPERLINK("https://stackoverflow.com/questions/18484273/")</f>
        <v>https://stackoverflow.com/questions/18484273/</v>
      </c>
      <c r="C942" s="1">
        <v>1.0</v>
      </c>
      <c r="D942" s="4">
        <v>1.0</v>
      </c>
      <c r="E942" s="1">
        <v>1.0</v>
      </c>
      <c r="F942" s="1">
        <v>1.0</v>
      </c>
      <c r="G942" s="2"/>
    </row>
    <row r="943" ht="12.75" customHeight="1">
      <c r="A943" t="s">
        <v>357</v>
      </c>
      <c r="B943" s="3" t="str">
        <f>HYPERLINK("https://stackoverflow.com/questions/19777493/")</f>
        <v>https://stackoverflow.com/questions/19777493/</v>
      </c>
      <c r="C943" s="1">
        <v>1.0</v>
      </c>
      <c r="D943" s="4">
        <v>1.0</v>
      </c>
      <c r="E943" s="1">
        <v>1.0</v>
      </c>
      <c r="F943" s="1">
        <v>1.0</v>
      </c>
      <c r="G943" s="2"/>
    </row>
    <row r="944" ht="12.75" customHeight="1">
      <c r="A944" t="s">
        <v>358</v>
      </c>
      <c r="B944" s="3" t="str">
        <f>HYPERLINK("https://stackoverflow.com/questions/18701289/")</f>
        <v>https://stackoverflow.com/questions/18701289/</v>
      </c>
      <c r="C944" s="1">
        <v>3.0</v>
      </c>
      <c r="D944" s="4">
        <v>5.0</v>
      </c>
      <c r="E944" s="1">
        <v>4.0</v>
      </c>
      <c r="F944" s="1">
        <v>5.0</v>
      </c>
      <c r="G944" s="2" t="s">
        <v>325</v>
      </c>
    </row>
    <row r="945" ht="12.75" customHeight="1">
      <c r="A945" t="s">
        <v>358</v>
      </c>
      <c r="B945" s="3" t="str">
        <f>HYPERLINK("https://stackoverflow.com/questions/19141823/")</f>
        <v>https://stackoverflow.com/questions/19141823/</v>
      </c>
      <c r="C945" s="1">
        <v>2.0</v>
      </c>
      <c r="D945" s="4">
        <v>3.0</v>
      </c>
      <c r="E945" s="1">
        <v>2.0</v>
      </c>
      <c r="F945" s="1">
        <v>3.0</v>
      </c>
      <c r="G945" s="2"/>
    </row>
    <row r="946" ht="12.75" customHeight="1">
      <c r="A946" t="s">
        <v>358</v>
      </c>
      <c r="B946" s="3" t="str">
        <f>HYPERLINK("https://stackoverflow.com/questions/37658255/")</f>
        <v>https://stackoverflow.com/questions/37658255/</v>
      </c>
      <c r="C946" s="1">
        <v>3.0</v>
      </c>
      <c r="D946" s="4">
        <v>5.0</v>
      </c>
      <c r="E946" s="1">
        <v>4.0</v>
      </c>
      <c r="F946" s="1">
        <v>5.0</v>
      </c>
      <c r="G946" s="2" t="s">
        <v>325</v>
      </c>
    </row>
    <row r="947" ht="12.75" customHeight="1">
      <c r="A947" t="s">
        <v>359</v>
      </c>
      <c r="B947" s="3" t="str">
        <f>HYPERLINK("https://stackoverflow.com/questions/23802198/")</f>
        <v>https://stackoverflow.com/questions/23802198/</v>
      </c>
      <c r="C947" s="1">
        <v>2.0</v>
      </c>
      <c r="D947" s="4">
        <v>3.0</v>
      </c>
      <c r="E947" s="1">
        <v>2.0</v>
      </c>
      <c r="F947" s="1">
        <v>3.0</v>
      </c>
      <c r="G947" s="2"/>
    </row>
    <row r="948" ht="12.75" customHeight="1">
      <c r="A948" t="s">
        <v>359</v>
      </c>
      <c r="B948" s="3" t="str">
        <f>HYPERLINK("https://stackoverflow.com/questions/31072948/")</f>
        <v>https://stackoverflow.com/questions/31072948/</v>
      </c>
      <c r="C948" s="1">
        <v>3.0</v>
      </c>
      <c r="D948" s="4">
        <v>3.0</v>
      </c>
      <c r="E948" s="1">
        <v>3.0</v>
      </c>
      <c r="F948" s="1">
        <v>3.0</v>
      </c>
      <c r="G948" s="2"/>
    </row>
    <row r="949" ht="12.75" customHeight="1">
      <c r="A949" t="s">
        <v>359</v>
      </c>
      <c r="B949" s="3" t="str">
        <f>HYPERLINK("https://stackoverflow.com/questions/36697270/")</f>
        <v>https://stackoverflow.com/questions/36697270/</v>
      </c>
      <c r="C949" s="1">
        <v>2.0</v>
      </c>
      <c r="D949" s="4">
        <v>3.0</v>
      </c>
      <c r="E949" s="1">
        <v>2.0</v>
      </c>
      <c r="F949" s="1">
        <v>3.0</v>
      </c>
      <c r="G949" s="2"/>
    </row>
    <row r="950" ht="12.75" customHeight="1">
      <c r="A950" t="s">
        <v>360</v>
      </c>
      <c r="B950" s="3" t="str">
        <f>HYPERLINK("https://stackoverflow.com/questions/37238183/")</f>
        <v>https://stackoverflow.com/questions/37238183/</v>
      </c>
      <c r="C950" s="1">
        <v>2.0</v>
      </c>
      <c r="D950" s="4">
        <v>1.0</v>
      </c>
      <c r="E950" s="1">
        <v>2.0</v>
      </c>
      <c r="F950" s="1">
        <v>1.0</v>
      </c>
      <c r="G950" s="2"/>
    </row>
    <row r="951" ht="12.75" customHeight="1">
      <c r="C951" s="1"/>
      <c r="D951" s="1"/>
      <c r="E951" s="1"/>
      <c r="F951" s="1"/>
      <c r="G951" s="2"/>
    </row>
    <row r="952" ht="12.75" customHeight="1">
      <c r="C952" s="1"/>
      <c r="D952" s="1"/>
      <c r="E952" s="1"/>
      <c r="F952" s="1"/>
      <c r="G952" s="2"/>
    </row>
    <row r="953" ht="12.75" customHeight="1">
      <c r="C953" s="1"/>
      <c r="D953" s="1"/>
      <c r="E953" s="1"/>
      <c r="F953" s="1"/>
      <c r="G953" s="2"/>
    </row>
    <row r="954" ht="12.75" customHeight="1">
      <c r="A954" t="s">
        <v>361</v>
      </c>
      <c r="C954" s="1"/>
      <c r="D954" s="1"/>
      <c r="E954" s="1"/>
      <c r="F954" s="1"/>
      <c r="G954" s="2"/>
    </row>
    <row r="955" ht="12.75" customHeight="1">
      <c r="C955" s="1"/>
      <c r="D955" s="1"/>
      <c r="E955" s="1"/>
      <c r="F955" s="1"/>
      <c r="G955" s="2"/>
    </row>
    <row r="956" ht="12.75" customHeight="1">
      <c r="A956" t="s">
        <v>362</v>
      </c>
      <c r="B956" s="3" t="str">
        <f>HYPERLINK("https://stackoverflow.com/questions/115086/")</f>
        <v>https://stackoverflow.com/questions/115086/</v>
      </c>
      <c r="C956" s="1">
        <v>3.0</v>
      </c>
      <c r="D956" s="4">
        <v>1.0</v>
      </c>
      <c r="E956" s="1">
        <v>3.0</v>
      </c>
      <c r="F956" s="1">
        <v>1.0</v>
      </c>
      <c r="G956" s="2"/>
    </row>
    <row r="957" ht="12.75" customHeight="1">
      <c r="A957" t="s">
        <v>362</v>
      </c>
      <c r="B957" s="3" t="str">
        <f>HYPERLINK("https://stackoverflow.com/questions/3180908/")</f>
        <v>https://stackoverflow.com/questions/3180908/</v>
      </c>
      <c r="C957" s="1">
        <v>3.0</v>
      </c>
      <c r="D957" s="4">
        <v>1.0</v>
      </c>
      <c r="E957" s="1">
        <v>3.0</v>
      </c>
      <c r="F957" s="1">
        <v>1.0</v>
      </c>
      <c r="G957" s="2"/>
    </row>
    <row r="958" ht="12.75" customHeight="1">
      <c r="A958" t="s">
        <v>362</v>
      </c>
      <c r="B958" s="3" t="str">
        <f>HYPERLINK("https://stackoverflow.com/questions/6863770/")</f>
        <v>https://stackoverflow.com/questions/6863770/</v>
      </c>
      <c r="C958" s="1">
        <v>3.0</v>
      </c>
      <c r="D958" s="4">
        <v>1.0</v>
      </c>
      <c r="E958" s="1">
        <v>3.0</v>
      </c>
      <c r="F958" s="1">
        <v>1.0</v>
      </c>
      <c r="G958" s="2"/>
    </row>
    <row r="959" ht="12.75" customHeight="1">
      <c r="A959" t="s">
        <v>362</v>
      </c>
      <c r="B959" s="3" t="str">
        <f>HYPERLINK("https://stackoverflow.com/questions/16600787/")</f>
        <v>https://stackoverflow.com/questions/16600787/</v>
      </c>
      <c r="C959" s="1">
        <v>3.0</v>
      </c>
      <c r="D959" s="4">
        <v>1.0</v>
      </c>
      <c r="E959" s="1">
        <v>3.0</v>
      </c>
      <c r="F959" s="1">
        <v>1.0</v>
      </c>
      <c r="G959" s="2"/>
    </row>
    <row r="960" ht="12.75" customHeight="1">
      <c r="A960" t="s">
        <v>362</v>
      </c>
      <c r="B960" s="3" t="str">
        <f>HYPERLINK("https://stackoverflow.com/questions/19542599/")</f>
        <v>https://stackoverflow.com/questions/19542599/</v>
      </c>
      <c r="C960" s="1">
        <v>3.0</v>
      </c>
      <c r="D960" s="4">
        <v>1.0</v>
      </c>
      <c r="E960" s="1">
        <v>3.0</v>
      </c>
      <c r="F960" s="1">
        <v>1.0</v>
      </c>
      <c r="G960" s="2"/>
    </row>
    <row r="961" ht="12.75" customHeight="1">
      <c r="A961" t="s">
        <v>362</v>
      </c>
      <c r="B961" s="3" t="str">
        <f>HYPERLINK("https://stackoverflow.com/questions/19974236/")</f>
        <v>https://stackoverflow.com/questions/19974236/</v>
      </c>
      <c r="C961" s="1">
        <v>3.0</v>
      </c>
      <c r="D961" s="4">
        <v>1.0</v>
      </c>
      <c r="E961" s="1">
        <v>3.0</v>
      </c>
      <c r="F961" s="1">
        <v>1.0</v>
      </c>
      <c r="G961" s="2"/>
    </row>
    <row r="962" ht="12.75" customHeight="1">
      <c r="A962" t="s">
        <v>362</v>
      </c>
      <c r="B962" s="3" t="str">
        <f>HYPERLINK("https://stackoverflow.com/questions/21151754/")</f>
        <v>https://stackoverflow.com/questions/21151754/</v>
      </c>
      <c r="C962" s="1">
        <v>3.0</v>
      </c>
      <c r="D962" s="4">
        <v>1.0</v>
      </c>
      <c r="E962" s="1">
        <v>3.0</v>
      </c>
      <c r="F962" s="1">
        <v>1.0</v>
      </c>
      <c r="G962" s="2"/>
    </row>
    <row r="963" ht="12.75" customHeight="1">
      <c r="A963" t="s">
        <v>362</v>
      </c>
      <c r="B963" s="3" t="str">
        <f>HYPERLINK("https://stackoverflow.com/questions/24333657/")</f>
        <v>https://stackoverflow.com/questions/24333657/</v>
      </c>
      <c r="C963" s="1">
        <v>3.0</v>
      </c>
      <c r="D963" s="4">
        <v>3.0</v>
      </c>
      <c r="E963" s="1">
        <v>3.0</v>
      </c>
      <c r="F963" s="1">
        <v>3.0</v>
      </c>
      <c r="G963" s="2"/>
    </row>
    <row r="964" ht="12.75" customHeight="1">
      <c r="A964" t="s">
        <v>362</v>
      </c>
      <c r="B964" s="3" t="str">
        <f>HYPERLINK("https://stackoverflow.com/questions/26908379/")</f>
        <v>https://stackoverflow.com/questions/26908379/</v>
      </c>
      <c r="C964" s="1">
        <v>3.0</v>
      </c>
      <c r="D964" s="4">
        <v>1.0</v>
      </c>
      <c r="E964" s="1">
        <v>3.0</v>
      </c>
      <c r="F964" s="1">
        <v>1.0</v>
      </c>
      <c r="G964" s="2"/>
    </row>
    <row r="965" ht="12.75" customHeight="1">
      <c r="A965" t="s">
        <v>362</v>
      </c>
      <c r="B965" s="3" t="str">
        <f>HYPERLINK("https://stackoverflow.com/questions/28388413/")</f>
        <v>https://stackoverflow.com/questions/28388413/</v>
      </c>
      <c r="C965" s="1">
        <v>3.0</v>
      </c>
      <c r="D965" s="4">
        <v>1.0</v>
      </c>
      <c r="E965" s="1">
        <v>3.0</v>
      </c>
      <c r="F965" s="1">
        <v>1.0</v>
      </c>
      <c r="G965" s="2"/>
    </row>
    <row r="966" ht="12.75" customHeight="1">
      <c r="A966" t="s">
        <v>363</v>
      </c>
      <c r="B966" s="3" t="str">
        <f>HYPERLINK("https://stackoverflow.com/questions/909376/")</f>
        <v>https://stackoverflow.com/questions/909376/</v>
      </c>
      <c r="C966" s="1">
        <v>3.0</v>
      </c>
      <c r="D966" s="4">
        <v>1.0</v>
      </c>
      <c r="E966" s="1">
        <v>3.0</v>
      </c>
      <c r="F966" s="1">
        <v>1.0</v>
      </c>
      <c r="G966" s="2"/>
    </row>
    <row r="967" ht="12.75" customHeight="1">
      <c r="A967" t="s">
        <v>363</v>
      </c>
      <c r="B967" s="3" t="str">
        <f>HYPERLINK("https://stackoverflow.com/questions/10914753/")</f>
        <v>https://stackoverflow.com/questions/10914753/</v>
      </c>
      <c r="C967" s="1">
        <v>4.0</v>
      </c>
      <c r="D967" s="4">
        <v>4.0</v>
      </c>
      <c r="E967" s="1">
        <v>4.0</v>
      </c>
      <c r="F967" s="1">
        <v>4.0</v>
      </c>
      <c r="G967" s="2"/>
    </row>
    <row r="968" ht="12.75" customHeight="1">
      <c r="A968" t="s">
        <v>364</v>
      </c>
      <c r="B968" s="3" t="str">
        <f>HYPERLINK("https://stackoverflow.com/questions/4310188/")</f>
        <v>https://stackoverflow.com/questions/4310188/</v>
      </c>
      <c r="C968" s="1">
        <v>2.0</v>
      </c>
      <c r="D968" s="4">
        <v>1.0</v>
      </c>
      <c r="E968" s="1">
        <v>2.0</v>
      </c>
      <c r="F968" s="1">
        <v>1.0</v>
      </c>
      <c r="G968" s="2"/>
    </row>
    <row r="969" ht="12.75" customHeight="1">
      <c r="A969" t="s">
        <v>364</v>
      </c>
      <c r="B969" s="3" t="str">
        <f>HYPERLINK("https://stackoverflow.com/questions/5023767/")</f>
        <v>https://stackoverflow.com/questions/5023767/</v>
      </c>
      <c r="C969" s="1">
        <v>2.0</v>
      </c>
      <c r="D969" s="4">
        <v>1.0</v>
      </c>
      <c r="E969" s="1">
        <v>2.0</v>
      </c>
      <c r="F969" s="1">
        <v>1.0</v>
      </c>
      <c r="G969" s="2"/>
    </row>
    <row r="970" ht="12.75" customHeight="1">
      <c r="A970" t="s">
        <v>364</v>
      </c>
      <c r="B970" s="3" t="str">
        <f>HYPERLINK("https://stackoverflow.com/questions/5451161/")</f>
        <v>https://stackoverflow.com/questions/5451161/</v>
      </c>
      <c r="C970" s="1">
        <v>2.0</v>
      </c>
      <c r="D970" s="4">
        <v>1.0</v>
      </c>
      <c r="E970" s="1">
        <v>2.0</v>
      </c>
      <c r="F970" s="1">
        <v>1.0</v>
      </c>
      <c r="G970" s="2"/>
    </row>
    <row r="971" ht="12.75" customHeight="1">
      <c r="A971" t="s">
        <v>364</v>
      </c>
      <c r="B971" s="3" t="str">
        <f>HYPERLINK("https://stackoverflow.com/questions/13064530/")</f>
        <v>https://stackoverflow.com/questions/13064530/</v>
      </c>
      <c r="C971" s="1">
        <v>2.0</v>
      </c>
      <c r="D971" s="4">
        <v>1.0</v>
      </c>
      <c r="E971" s="1">
        <v>2.0</v>
      </c>
      <c r="F971" s="1">
        <v>1.0</v>
      </c>
      <c r="G971" s="2"/>
    </row>
    <row r="972" ht="12.75" customHeight="1">
      <c r="A972" t="s">
        <v>364</v>
      </c>
      <c r="B972" s="3" t="str">
        <f>HYPERLINK("https://stackoverflow.com/questions/13426024/")</f>
        <v>https://stackoverflow.com/questions/13426024/</v>
      </c>
      <c r="C972" s="1">
        <v>2.0</v>
      </c>
      <c r="D972" s="4">
        <v>1.0</v>
      </c>
      <c r="E972" s="1">
        <v>2.0</v>
      </c>
      <c r="F972" s="1">
        <v>1.0</v>
      </c>
      <c r="G972" s="2"/>
    </row>
    <row r="973" ht="12.75" customHeight="1">
      <c r="A973" t="s">
        <v>364</v>
      </c>
      <c r="B973" s="3" t="str">
        <f>HYPERLINK("https://stackoverflow.com/questions/14123384/")</f>
        <v>https://stackoverflow.com/questions/14123384/</v>
      </c>
      <c r="C973" s="1">
        <v>2.0</v>
      </c>
      <c r="D973" s="4">
        <v>1.0</v>
      </c>
      <c r="E973" s="1">
        <v>2.0</v>
      </c>
      <c r="F973" s="1">
        <v>1.0</v>
      </c>
      <c r="G973" s="2"/>
    </row>
    <row r="974" ht="12.75" customHeight="1">
      <c r="A974" t="s">
        <v>364</v>
      </c>
      <c r="B974" s="3" t="str">
        <f>HYPERLINK("https://stackoverflow.com/questions/22803039/")</f>
        <v>https://stackoverflow.com/questions/22803039/</v>
      </c>
      <c r="C974" s="1">
        <v>2.0</v>
      </c>
      <c r="D974" s="4">
        <v>1.0</v>
      </c>
      <c r="E974" s="1">
        <v>2.0</v>
      </c>
      <c r="F974" s="1">
        <v>1.0</v>
      </c>
      <c r="G974" s="2"/>
    </row>
    <row r="975" ht="12.75" customHeight="1">
      <c r="A975" t="s">
        <v>365</v>
      </c>
      <c r="B975" s="3" t="str">
        <f>HYPERLINK("https://stackoverflow.com/questions/1914626/")</f>
        <v>https://stackoverflow.com/questions/1914626/</v>
      </c>
      <c r="C975" s="1">
        <v>2.0</v>
      </c>
      <c r="D975" s="4">
        <v>1.0</v>
      </c>
      <c r="E975" s="1">
        <v>2.0</v>
      </c>
      <c r="F975" s="1">
        <v>1.0</v>
      </c>
      <c r="G975" s="2"/>
    </row>
    <row r="976" ht="12.75" customHeight="1">
      <c r="A976" t="s">
        <v>365</v>
      </c>
      <c r="B976" s="3" t="str">
        <f>HYPERLINK("https://stackoverflow.com/questions/1914665/")</f>
        <v>https://stackoverflow.com/questions/1914665/</v>
      </c>
      <c r="C976" s="1">
        <v>2.0</v>
      </c>
      <c r="D976" s="4">
        <v>1.0</v>
      </c>
      <c r="E976" s="1">
        <v>2.0</v>
      </c>
      <c r="F976" s="1">
        <v>1.0</v>
      </c>
      <c r="G976" s="2"/>
    </row>
    <row r="977" ht="12.75" customHeight="1">
      <c r="A977" t="s">
        <v>365</v>
      </c>
      <c r="B977" s="3" t="str">
        <f>HYPERLINK("https://stackoverflow.com/questions/13363483/")</f>
        <v>https://stackoverflow.com/questions/13363483/</v>
      </c>
      <c r="C977" s="1">
        <v>2.0</v>
      </c>
      <c r="D977" s="4">
        <v>1.0</v>
      </c>
      <c r="E977" s="1">
        <v>2.0</v>
      </c>
      <c r="F977" s="1">
        <v>1.0</v>
      </c>
      <c r="G977" s="2"/>
    </row>
    <row r="978" ht="12.75" customHeight="1">
      <c r="A978" t="s">
        <v>366</v>
      </c>
      <c r="B978" s="3" t="str">
        <f>HYPERLINK("https://stackoverflow.com/questions/2548388/")</f>
        <v>https://stackoverflow.com/questions/2548388/</v>
      </c>
      <c r="C978" s="1">
        <v>3.0</v>
      </c>
      <c r="D978" s="4">
        <v>1.0</v>
      </c>
      <c r="E978" s="1">
        <v>3.0</v>
      </c>
      <c r="F978" s="1">
        <v>1.0</v>
      </c>
      <c r="G978" s="2"/>
    </row>
    <row r="979" ht="12.75" customHeight="1">
      <c r="A979" t="s">
        <v>367</v>
      </c>
      <c r="B979" s="3" t="str">
        <f>HYPERLINK("https://stackoverflow.com/questions/6580700/")</f>
        <v>https://stackoverflow.com/questions/6580700/</v>
      </c>
      <c r="C979" s="1">
        <v>1.0</v>
      </c>
      <c r="D979" s="4">
        <v>1.0</v>
      </c>
      <c r="E979" s="1">
        <v>1.0</v>
      </c>
      <c r="F979" s="1">
        <v>1.0</v>
      </c>
      <c r="G979" s="2"/>
    </row>
    <row r="980" ht="12.75" customHeight="1">
      <c r="A980" t="s">
        <v>367</v>
      </c>
      <c r="B980" s="3" t="str">
        <f>HYPERLINK("https://stackoverflow.com/questions/9888396/")</f>
        <v>https://stackoverflow.com/questions/9888396/</v>
      </c>
      <c r="C980" s="1">
        <v>1.0</v>
      </c>
      <c r="D980" s="4">
        <v>1.0</v>
      </c>
      <c r="E980" s="1">
        <v>1.0</v>
      </c>
      <c r="F980" s="1">
        <v>1.0</v>
      </c>
      <c r="G980" s="2"/>
    </row>
    <row r="981" ht="12.75" customHeight="1">
      <c r="A981" t="s">
        <v>367</v>
      </c>
      <c r="B981" s="3" t="str">
        <f>HYPERLINK("https://stackoverflow.com/questions/11277099/")</f>
        <v>https://stackoverflow.com/questions/11277099/</v>
      </c>
      <c r="C981" s="1">
        <v>1.0</v>
      </c>
      <c r="D981" s="4">
        <v>1.0</v>
      </c>
      <c r="E981" s="1">
        <v>1.0</v>
      </c>
      <c r="F981" s="1">
        <v>1.0</v>
      </c>
      <c r="G981" s="2"/>
    </row>
    <row r="982" ht="12.75" customHeight="1">
      <c r="A982" t="s">
        <v>368</v>
      </c>
      <c r="B982" s="3" t="str">
        <f>HYPERLINK("https://stackoverflow.com/questions/4645271/")</f>
        <v>https://stackoverflow.com/questions/4645271/</v>
      </c>
      <c r="C982" s="1">
        <v>5.0</v>
      </c>
      <c r="D982" s="4">
        <v>1.0</v>
      </c>
      <c r="E982" s="1">
        <v>5.0</v>
      </c>
      <c r="F982" s="1">
        <v>5.0</v>
      </c>
      <c r="G982" s="2" t="s">
        <v>369</v>
      </c>
    </row>
    <row r="983" ht="12.75" customHeight="1">
      <c r="A983" t="s">
        <v>368</v>
      </c>
      <c r="B983" s="3" t="str">
        <f>HYPERLINK("https://stackoverflow.com/questions/23812941/")</f>
        <v>https://stackoverflow.com/questions/23812941/</v>
      </c>
      <c r="C983" s="1">
        <v>5.0</v>
      </c>
      <c r="D983" s="4">
        <v>5.0</v>
      </c>
      <c r="E983" s="1">
        <v>5.0</v>
      </c>
      <c r="F983" s="1">
        <v>5.0</v>
      </c>
      <c r="G983" s="2"/>
    </row>
    <row r="984" ht="12.75" customHeight="1">
      <c r="A984" t="s">
        <v>368</v>
      </c>
      <c r="B984" s="3" t="str">
        <f>HYPERLINK("https://stackoverflow.com/questions/36007969/")</f>
        <v>https://stackoverflow.com/questions/36007969/</v>
      </c>
      <c r="C984" s="1">
        <v>5.0</v>
      </c>
      <c r="D984" s="4">
        <v>1.0</v>
      </c>
      <c r="E984" s="1">
        <v>4.0</v>
      </c>
      <c r="F984" s="1">
        <v>4.0</v>
      </c>
      <c r="G984" s="2" t="s">
        <v>291</v>
      </c>
    </row>
    <row r="985" ht="12.75" customHeight="1">
      <c r="A985" t="s">
        <v>368</v>
      </c>
      <c r="B985" s="3" t="str">
        <f>HYPERLINK("https://stackoverflow.com/questions/44426414/")</f>
        <v>https://stackoverflow.com/questions/44426414/</v>
      </c>
      <c r="C985" s="1">
        <v>4.0</v>
      </c>
      <c r="D985" s="4">
        <v>1.0</v>
      </c>
      <c r="E985" s="1">
        <v>4.0</v>
      </c>
      <c r="F985" s="1">
        <v>4.0</v>
      </c>
      <c r="G985" s="2" t="s">
        <v>354</v>
      </c>
    </row>
    <row r="986" ht="12.75" customHeight="1">
      <c r="A986" t="s">
        <v>370</v>
      </c>
      <c r="B986" s="3" t="str">
        <f>HYPERLINK("https://stackoverflow.com/questions/5730838/")</f>
        <v>https://stackoverflow.com/questions/5730838/</v>
      </c>
      <c r="C986" s="1">
        <v>1.0</v>
      </c>
      <c r="D986" s="4">
        <v>1.0</v>
      </c>
      <c r="E986" s="1">
        <v>1.0</v>
      </c>
      <c r="F986" s="1">
        <v>1.0</v>
      </c>
      <c r="G986" s="2"/>
    </row>
    <row r="987" ht="12.75" customHeight="1">
      <c r="A987" t="s">
        <v>370</v>
      </c>
      <c r="B987" s="3" t="str">
        <f>HYPERLINK("https://stackoverflow.com/questions/10519763/")</f>
        <v>https://stackoverflow.com/questions/10519763/</v>
      </c>
      <c r="C987" s="1">
        <v>1.0</v>
      </c>
      <c r="D987" s="4">
        <v>1.0</v>
      </c>
      <c r="E987" s="1">
        <v>1.0</v>
      </c>
      <c r="F987" s="1">
        <v>1.0</v>
      </c>
      <c r="G987" s="2"/>
    </row>
    <row r="988" ht="12.75" customHeight="1">
      <c r="A988" t="s">
        <v>370</v>
      </c>
      <c r="B988" s="3" t="str">
        <f>HYPERLINK("https://stackoverflow.com/questions/26131474/")</f>
        <v>https://stackoverflow.com/questions/26131474/</v>
      </c>
      <c r="C988" s="1">
        <v>1.0</v>
      </c>
      <c r="D988" s="4">
        <v>1.0</v>
      </c>
      <c r="E988" s="1">
        <v>1.0</v>
      </c>
      <c r="F988" s="1">
        <v>1.0</v>
      </c>
      <c r="G988" s="2"/>
    </row>
    <row r="989" ht="12.75" customHeight="1">
      <c r="A989" t="s">
        <v>370</v>
      </c>
      <c r="B989" s="3" t="str">
        <f>HYPERLINK("https://stackoverflow.com/questions/31025631/")</f>
        <v>https://stackoverflow.com/questions/31025631/</v>
      </c>
      <c r="C989" s="1">
        <v>1.0</v>
      </c>
      <c r="D989" s="4">
        <v>1.0</v>
      </c>
      <c r="E989" s="1">
        <v>1.0</v>
      </c>
      <c r="F989" s="1">
        <v>1.0</v>
      </c>
      <c r="G989" s="2"/>
    </row>
    <row r="990" ht="12.75" customHeight="1">
      <c r="A990" t="s">
        <v>370</v>
      </c>
      <c r="B990" s="3" t="str">
        <f>HYPERLINK("https://stackoverflow.com/questions/38042849/")</f>
        <v>https://stackoverflow.com/questions/38042849/</v>
      </c>
      <c r="C990" s="1">
        <v>1.0</v>
      </c>
      <c r="D990" s="4">
        <v>1.0</v>
      </c>
      <c r="E990" s="1">
        <v>1.0</v>
      </c>
      <c r="F990" s="1">
        <v>1.0</v>
      </c>
      <c r="G990" s="2"/>
    </row>
    <row r="991" ht="12.75" customHeight="1">
      <c r="A991" t="s">
        <v>371</v>
      </c>
      <c r="B991" s="3" t="str">
        <f>HYPERLINK("https://stackoverflow.com/questions/6210583/")</f>
        <v>https://stackoverflow.com/questions/6210583/</v>
      </c>
      <c r="C991" s="1">
        <v>4.0</v>
      </c>
      <c r="D991" s="4">
        <v>5.0</v>
      </c>
      <c r="E991" s="1">
        <v>4.0</v>
      </c>
      <c r="F991" s="1">
        <v>5.0</v>
      </c>
      <c r="G991" s="2"/>
    </row>
    <row r="992" ht="12.75" customHeight="1">
      <c r="A992" t="s">
        <v>372</v>
      </c>
      <c r="B992" s="3" t="str">
        <f>HYPERLINK("https://stackoverflow.com/questions/10915692/")</f>
        <v>https://stackoverflow.com/questions/10915692/</v>
      </c>
      <c r="C992" s="1">
        <v>1.0</v>
      </c>
      <c r="D992" s="4">
        <v>1.0</v>
      </c>
      <c r="E992" s="1">
        <v>1.0</v>
      </c>
      <c r="F992" s="1">
        <v>1.0</v>
      </c>
      <c r="G992" s="2"/>
    </row>
    <row r="993" ht="12.75" customHeight="1">
      <c r="A993" t="s">
        <v>372</v>
      </c>
      <c r="B993" s="3" t="str">
        <f>HYPERLINK("https://stackoverflow.com/questions/20005591/")</f>
        <v>https://stackoverflow.com/questions/20005591/</v>
      </c>
      <c r="C993" s="1">
        <v>1.0</v>
      </c>
      <c r="D993" s="4">
        <v>1.0</v>
      </c>
      <c r="E993" s="1">
        <v>1.0</v>
      </c>
      <c r="F993" s="1">
        <v>1.0</v>
      </c>
      <c r="G993" s="2"/>
    </row>
    <row r="994" ht="12.75" customHeight="1">
      <c r="A994" t="s">
        <v>372</v>
      </c>
      <c r="B994" s="3" t="str">
        <f>HYPERLINK("https://stackoverflow.com/questions/30699960/")</f>
        <v>https://stackoverflow.com/questions/30699960/</v>
      </c>
      <c r="C994" s="1">
        <v>1.0</v>
      </c>
      <c r="D994" s="4">
        <v>1.0</v>
      </c>
      <c r="E994" s="1">
        <v>1.0</v>
      </c>
      <c r="F994" s="1">
        <v>1.0</v>
      </c>
      <c r="G994" s="2"/>
    </row>
    <row r="995" ht="12.75" customHeight="1">
      <c r="A995" t="s">
        <v>372</v>
      </c>
      <c r="B995" s="3" t="str">
        <f>HYPERLINK("https://stackoverflow.com/questions/33311710/")</f>
        <v>https://stackoverflow.com/questions/33311710/</v>
      </c>
      <c r="C995" s="1">
        <v>1.0</v>
      </c>
      <c r="D995" s="4">
        <v>1.0</v>
      </c>
      <c r="E995" s="1">
        <v>1.0</v>
      </c>
      <c r="F995" s="1">
        <v>1.0</v>
      </c>
      <c r="G995" s="2"/>
    </row>
    <row r="996" ht="12.75" customHeight="1">
      <c r="A996" t="s">
        <v>372</v>
      </c>
      <c r="B996" s="3" t="str">
        <f>HYPERLINK("https://stackoverflow.com/questions/36147986/")</f>
        <v>https://stackoverflow.com/questions/36147986/</v>
      </c>
      <c r="C996" s="1">
        <v>1.0</v>
      </c>
      <c r="D996" s="4">
        <v>1.0</v>
      </c>
      <c r="E996" s="1">
        <v>1.0</v>
      </c>
      <c r="F996" s="1">
        <v>1.0</v>
      </c>
      <c r="G996" s="2"/>
    </row>
    <row r="997" ht="12.75" customHeight="1">
      <c r="A997" t="s">
        <v>372</v>
      </c>
      <c r="B997" s="3" t="str">
        <f>HYPERLINK("https://stackoverflow.com/questions/36305610/")</f>
        <v>https://stackoverflow.com/questions/36305610/</v>
      </c>
      <c r="C997" s="1">
        <v>1.0</v>
      </c>
      <c r="D997" s="4">
        <v>1.0</v>
      </c>
      <c r="E997" s="1">
        <v>1.0</v>
      </c>
      <c r="F997" s="1">
        <v>1.0</v>
      </c>
      <c r="G997" s="2"/>
    </row>
    <row r="998" ht="12.75" customHeight="1">
      <c r="A998" t="s">
        <v>372</v>
      </c>
      <c r="B998" s="3" t="str">
        <f>HYPERLINK("https://stackoverflow.com/questions/37537169/")</f>
        <v>https://stackoverflow.com/questions/37537169/</v>
      </c>
      <c r="C998" s="1">
        <v>1.0</v>
      </c>
      <c r="D998" s="4">
        <v>1.0</v>
      </c>
      <c r="E998" s="1">
        <v>1.0</v>
      </c>
      <c r="F998" s="1">
        <v>1.0</v>
      </c>
      <c r="G998" s="2"/>
    </row>
    <row r="999" ht="12.75" customHeight="1">
      <c r="A999" t="s">
        <v>372</v>
      </c>
      <c r="B999" s="3" t="str">
        <f>HYPERLINK("https://stackoverflow.com/questions/44908840/")</f>
        <v>https://stackoverflow.com/questions/44908840/</v>
      </c>
      <c r="C999" s="1">
        <v>1.0</v>
      </c>
      <c r="D999" s="4">
        <v>1.0</v>
      </c>
      <c r="E999" s="1">
        <v>1.0</v>
      </c>
      <c r="F999" s="1">
        <v>1.0</v>
      </c>
      <c r="G999" s="2"/>
    </row>
    <row r="1000" ht="12.75" customHeight="1">
      <c r="A1000" t="s">
        <v>372</v>
      </c>
      <c r="B1000" s="3" t="str">
        <f>HYPERLINK("https://stackoverflow.com/questions/45496332/")</f>
        <v>https://stackoverflow.com/questions/45496332/</v>
      </c>
      <c r="C1000" s="1">
        <v>1.0</v>
      </c>
      <c r="D1000" s="4">
        <v>1.0</v>
      </c>
      <c r="E1000" s="1">
        <v>1.0</v>
      </c>
      <c r="F1000" s="1">
        <v>1.0</v>
      </c>
      <c r="G1000" s="2"/>
    </row>
    <row r="1001" ht="12.75" customHeight="1">
      <c r="A1001" t="s">
        <v>372</v>
      </c>
      <c r="B1001" s="3" t="str">
        <f>HYPERLINK("https://stackoverflow.com/questions/46369183/")</f>
        <v>https://stackoverflow.com/questions/46369183/</v>
      </c>
      <c r="C1001" s="1">
        <v>1.0</v>
      </c>
      <c r="D1001" s="4">
        <v>1.0</v>
      </c>
      <c r="E1001" s="1">
        <v>1.0</v>
      </c>
      <c r="F1001" s="1">
        <v>1.0</v>
      </c>
      <c r="G1001" s="2"/>
    </row>
    <row r="1002" ht="12.75" customHeight="1">
      <c r="A1002" t="s">
        <v>372</v>
      </c>
      <c r="B1002" s="3" t="str">
        <f>HYPERLINK("https://stackoverflow.com/questions/47001608/")</f>
        <v>https://stackoverflow.com/questions/47001608/</v>
      </c>
      <c r="C1002" s="1">
        <v>1.0</v>
      </c>
      <c r="D1002" s="4">
        <v>1.0</v>
      </c>
      <c r="E1002" s="1">
        <v>1.0</v>
      </c>
      <c r="F1002" s="1">
        <v>1.0</v>
      </c>
      <c r="G1002" s="2"/>
    </row>
    <row r="1003" ht="12.75" customHeight="1">
      <c r="A1003" t="s">
        <v>372</v>
      </c>
      <c r="B1003" s="3" t="str">
        <f>HYPERLINK("https://stackoverflow.com/questions/50103533/")</f>
        <v>https://stackoverflow.com/questions/50103533/</v>
      </c>
      <c r="C1003" s="1">
        <v>1.0</v>
      </c>
      <c r="D1003" s="4">
        <v>1.0</v>
      </c>
      <c r="E1003" s="1">
        <v>1.0</v>
      </c>
      <c r="F1003" s="1">
        <v>1.0</v>
      </c>
      <c r="G1003" s="2"/>
    </row>
    <row r="1004" ht="12.75" customHeight="1">
      <c r="A1004" t="s">
        <v>373</v>
      </c>
      <c r="B1004" s="3" t="str">
        <f>HYPERLINK("https://stackoverflow.com/questions/9082947/")</f>
        <v>https://stackoverflow.com/questions/9082947/</v>
      </c>
      <c r="C1004" s="1">
        <v>1.0</v>
      </c>
      <c r="D1004" s="4">
        <v>1.0</v>
      </c>
      <c r="E1004" s="1">
        <v>1.0</v>
      </c>
      <c r="F1004" s="1">
        <v>1.0</v>
      </c>
      <c r="G1004" s="2"/>
    </row>
    <row r="1005" ht="12.75" customHeight="1">
      <c r="A1005" t="s">
        <v>40</v>
      </c>
      <c r="B1005" s="3" t="str">
        <f>HYPERLINK("https://stackoverflow.com/questions/9325036/")</f>
        <v>https://stackoverflow.com/questions/9325036/</v>
      </c>
      <c r="C1005" s="1">
        <v>1.0</v>
      </c>
      <c r="D1005" s="4">
        <v>1.0</v>
      </c>
      <c r="E1005" s="1">
        <v>1.0</v>
      </c>
      <c r="F1005" s="1">
        <v>1.0</v>
      </c>
      <c r="G1005" s="2"/>
    </row>
    <row r="1006" ht="12.75" customHeight="1">
      <c r="A1006" t="s">
        <v>40</v>
      </c>
      <c r="B1006" s="3" t="str">
        <f>HYPERLINK("https://stackoverflow.com/questions/9325098/")</f>
        <v>https://stackoverflow.com/questions/9325098/</v>
      </c>
      <c r="C1006" s="1">
        <v>1.0</v>
      </c>
      <c r="D1006" s="4">
        <v>1.0</v>
      </c>
      <c r="E1006" s="1">
        <v>1.0</v>
      </c>
      <c r="F1006" s="1">
        <v>1.0</v>
      </c>
      <c r="G1006" s="2"/>
    </row>
    <row r="1007" ht="12.75" customHeight="1">
      <c r="A1007" t="s">
        <v>40</v>
      </c>
      <c r="B1007" s="3" t="str">
        <f>HYPERLINK("https://stackoverflow.com/questions/13912353/")</f>
        <v>https://stackoverflow.com/questions/13912353/</v>
      </c>
      <c r="C1007" s="1">
        <v>1.0</v>
      </c>
      <c r="D1007" s="4">
        <v>1.0</v>
      </c>
      <c r="E1007" s="1">
        <v>1.0</v>
      </c>
      <c r="F1007" s="1">
        <v>1.0</v>
      </c>
      <c r="G1007" s="2"/>
    </row>
    <row r="1008" ht="12.75" customHeight="1">
      <c r="A1008" t="s">
        <v>40</v>
      </c>
      <c r="B1008" s="3" t="str">
        <f>HYPERLINK("https://stackoverflow.com/questions/14656534/")</f>
        <v>https://stackoverflow.com/questions/14656534/</v>
      </c>
      <c r="C1008" s="1">
        <v>1.0</v>
      </c>
      <c r="D1008" s="4">
        <v>1.0</v>
      </c>
      <c r="E1008" s="1">
        <v>1.0</v>
      </c>
      <c r="F1008" s="1">
        <v>1.0</v>
      </c>
      <c r="G1008" s="2"/>
    </row>
    <row r="1009" ht="12.75" customHeight="1">
      <c r="A1009" t="s">
        <v>40</v>
      </c>
      <c r="B1009" s="3" t="str">
        <f>HYPERLINK("https://stackoverflow.com/questions/29116934/")</f>
        <v>https://stackoverflow.com/questions/29116934/</v>
      </c>
      <c r="C1009" s="1">
        <v>1.0</v>
      </c>
      <c r="D1009" s="4">
        <v>1.0</v>
      </c>
      <c r="E1009" s="1">
        <v>1.0</v>
      </c>
      <c r="F1009" s="1">
        <v>1.0</v>
      </c>
      <c r="G1009" s="2"/>
    </row>
    <row r="1010" ht="12.75" customHeight="1">
      <c r="A1010" t="s">
        <v>374</v>
      </c>
      <c r="B1010" s="3" t="str">
        <f>HYPERLINK("https://stackoverflow.com/questions/10250140/")</f>
        <v>https://stackoverflow.com/questions/10250140/</v>
      </c>
      <c r="C1010" s="1">
        <v>4.0</v>
      </c>
      <c r="D1010" s="4">
        <v>3.0</v>
      </c>
      <c r="E1010" s="1">
        <v>4.0</v>
      </c>
      <c r="F1010" s="1">
        <v>3.0</v>
      </c>
      <c r="G1010" s="2"/>
    </row>
    <row r="1011" ht="12.75" customHeight="1">
      <c r="A1011" t="s">
        <v>375</v>
      </c>
      <c r="B1011" s="3" t="str">
        <f>HYPERLINK("https://stackoverflow.com/questions/10374886/")</f>
        <v>https://stackoverflow.com/questions/10374886/</v>
      </c>
      <c r="C1011" s="1">
        <v>1.0</v>
      </c>
      <c r="D1011" s="4">
        <v>1.0</v>
      </c>
      <c r="E1011" s="1">
        <v>1.0</v>
      </c>
      <c r="F1011" s="1">
        <v>1.0</v>
      </c>
      <c r="G1011" s="2"/>
    </row>
    <row r="1012" ht="12.75" customHeight="1">
      <c r="A1012" t="s">
        <v>375</v>
      </c>
      <c r="B1012" s="3" t="str">
        <f>HYPERLINK("https://stackoverflow.com/questions/14771035/")</f>
        <v>https://stackoverflow.com/questions/14771035/</v>
      </c>
      <c r="C1012" s="1">
        <v>1.0</v>
      </c>
      <c r="D1012" s="4">
        <v>1.0</v>
      </c>
      <c r="E1012" s="1">
        <v>1.0</v>
      </c>
      <c r="F1012" s="1">
        <v>1.0</v>
      </c>
      <c r="G1012" s="2"/>
    </row>
    <row r="1013" ht="12.75" customHeight="1">
      <c r="A1013" t="s">
        <v>375</v>
      </c>
      <c r="B1013" s="3" t="str">
        <f>HYPERLINK("https://stackoverflow.com/questions/19567667/")</f>
        <v>https://stackoverflow.com/questions/19567667/</v>
      </c>
      <c r="C1013" s="1">
        <v>1.0</v>
      </c>
      <c r="D1013" s="4">
        <v>1.0</v>
      </c>
      <c r="E1013" s="1">
        <v>1.0</v>
      </c>
      <c r="F1013" s="1">
        <v>1.0</v>
      </c>
      <c r="G1013" s="2"/>
    </row>
    <row r="1014" ht="12.75" customHeight="1">
      <c r="A1014" t="s">
        <v>375</v>
      </c>
      <c r="B1014" s="3" t="str">
        <f>HYPERLINK("https://stackoverflow.com/questions/19605234/")</f>
        <v>https://stackoverflow.com/questions/19605234/</v>
      </c>
      <c r="C1014" s="1">
        <v>1.0</v>
      </c>
      <c r="D1014" s="4">
        <v>1.0</v>
      </c>
      <c r="E1014" s="1">
        <v>1.0</v>
      </c>
      <c r="F1014" s="1">
        <v>1.0</v>
      </c>
      <c r="G1014" s="2"/>
    </row>
    <row r="1015" ht="12.75" customHeight="1">
      <c r="A1015" t="s">
        <v>375</v>
      </c>
      <c r="B1015" s="3" t="str">
        <f>HYPERLINK("https://stackoverflow.com/questions/19788060/")</f>
        <v>https://stackoverflow.com/questions/19788060/</v>
      </c>
      <c r="C1015" s="1">
        <v>1.0</v>
      </c>
      <c r="D1015" s="4">
        <v>1.0</v>
      </c>
      <c r="E1015" s="1">
        <v>1.0</v>
      </c>
      <c r="F1015" s="1">
        <v>1.0</v>
      </c>
      <c r="G1015" s="2"/>
    </row>
    <row r="1016" ht="12.75" customHeight="1">
      <c r="A1016" t="s">
        <v>375</v>
      </c>
      <c r="B1016" s="3" t="str">
        <f>HYPERLINK("https://stackoverflow.com/questions/20609249/")</f>
        <v>https://stackoverflow.com/questions/20609249/</v>
      </c>
      <c r="C1016" s="1">
        <v>1.0</v>
      </c>
      <c r="D1016" s="4">
        <v>1.0</v>
      </c>
      <c r="E1016" s="1">
        <v>1.0</v>
      </c>
      <c r="F1016" s="1">
        <v>1.0</v>
      </c>
      <c r="G1016" s="2"/>
    </row>
    <row r="1017" ht="12.75" customHeight="1">
      <c r="A1017" t="s">
        <v>376</v>
      </c>
      <c r="B1017" s="3" t="str">
        <f>HYPERLINK("https://stackoverflow.com/questions/13230819/")</f>
        <v>https://stackoverflow.com/questions/13230819/</v>
      </c>
      <c r="C1017" s="1">
        <v>1.0</v>
      </c>
      <c r="D1017" s="4">
        <v>1.0</v>
      </c>
      <c r="E1017" s="1">
        <v>1.0</v>
      </c>
      <c r="F1017" s="1">
        <v>1.0</v>
      </c>
      <c r="G1017" s="2"/>
    </row>
    <row r="1018" ht="12.75" customHeight="1">
      <c r="A1018" t="s">
        <v>376</v>
      </c>
      <c r="B1018" s="3" t="str">
        <f>HYPERLINK("https://stackoverflow.com/questions/13231226/")</f>
        <v>https://stackoverflow.com/questions/13231226/</v>
      </c>
      <c r="C1018" s="1">
        <v>1.0</v>
      </c>
      <c r="D1018" s="4">
        <v>1.0</v>
      </c>
      <c r="E1018" s="1">
        <v>1.0</v>
      </c>
      <c r="F1018" s="1">
        <v>1.0</v>
      </c>
      <c r="G1018" s="2"/>
    </row>
    <row r="1019" ht="12.75" customHeight="1">
      <c r="A1019" t="s">
        <v>377</v>
      </c>
      <c r="B1019" s="3" t="str">
        <f>HYPERLINK("https://stackoverflow.com/questions/16433947/")</f>
        <v>https://stackoverflow.com/questions/16433947/</v>
      </c>
      <c r="C1019" s="1">
        <v>3.0</v>
      </c>
      <c r="D1019" s="4">
        <v>1.0</v>
      </c>
      <c r="E1019" s="1">
        <v>3.0</v>
      </c>
      <c r="F1019" s="1">
        <v>1.0</v>
      </c>
      <c r="G1019" s="2"/>
    </row>
    <row r="1020" ht="12.75" customHeight="1">
      <c r="A1020" t="s">
        <v>377</v>
      </c>
      <c r="B1020" s="3" t="str">
        <f>HYPERLINK("https://stackoverflow.com/questions/18692612/")</f>
        <v>https://stackoverflow.com/questions/18692612/</v>
      </c>
      <c r="C1020" s="1">
        <v>3.0</v>
      </c>
      <c r="D1020" s="4">
        <v>1.0</v>
      </c>
      <c r="E1020" s="1">
        <v>3.0</v>
      </c>
      <c r="F1020" s="1">
        <v>1.0</v>
      </c>
      <c r="G1020" s="2"/>
    </row>
    <row r="1021" ht="12.75" customHeight="1">
      <c r="A1021" t="s">
        <v>377</v>
      </c>
      <c r="B1021" s="3" t="str">
        <f>HYPERLINK("https://stackoverflow.com/questions/30327959/")</f>
        <v>https://stackoverflow.com/questions/30327959/</v>
      </c>
      <c r="C1021" s="1">
        <v>3.0</v>
      </c>
      <c r="D1021" s="4">
        <v>1.0</v>
      </c>
      <c r="E1021" s="1">
        <v>3.0</v>
      </c>
      <c r="F1021" s="1">
        <v>1.0</v>
      </c>
      <c r="G1021" s="2"/>
    </row>
    <row r="1022" ht="12.75" customHeight="1">
      <c r="A1022" t="s">
        <v>377</v>
      </c>
      <c r="B1022" s="3" t="str">
        <f>HYPERLINK("https://stackoverflow.com/questions/32652909/")</f>
        <v>https://stackoverflow.com/questions/32652909/</v>
      </c>
      <c r="C1022" s="1">
        <v>3.0</v>
      </c>
      <c r="D1022" s="4">
        <v>1.0</v>
      </c>
      <c r="E1022" s="1">
        <v>3.0</v>
      </c>
      <c r="F1022" s="1">
        <v>1.0</v>
      </c>
      <c r="G1022" s="2"/>
    </row>
    <row r="1023" ht="12.75" customHeight="1">
      <c r="A1023" t="s">
        <v>378</v>
      </c>
      <c r="B1023" s="3" t="str">
        <f>HYPERLINK("https://stackoverflow.com/questions/17169576/")</f>
        <v>https://stackoverflow.com/questions/17169576/</v>
      </c>
      <c r="C1023" s="1">
        <v>3.0</v>
      </c>
      <c r="D1023" s="4">
        <v>1.0</v>
      </c>
      <c r="E1023" s="1">
        <v>3.0</v>
      </c>
      <c r="F1023" s="1">
        <v>1.0</v>
      </c>
      <c r="G1023" s="2"/>
    </row>
    <row r="1024" ht="12.75" customHeight="1">
      <c r="A1024" t="s">
        <v>378</v>
      </c>
      <c r="B1024" s="3" t="str">
        <f>HYPERLINK("https://stackoverflow.com/questions/17169700/")</f>
        <v>https://stackoverflow.com/questions/17169700/</v>
      </c>
      <c r="C1024" s="1">
        <v>2.0</v>
      </c>
      <c r="D1024" s="4">
        <v>1.0</v>
      </c>
      <c r="E1024" s="1">
        <v>2.0</v>
      </c>
      <c r="F1024" s="1">
        <v>1.0</v>
      </c>
      <c r="G1024" s="2"/>
    </row>
    <row r="1025" ht="12.75" customHeight="1">
      <c r="A1025" t="s">
        <v>379</v>
      </c>
      <c r="B1025" s="3" t="str">
        <f>HYPERLINK("https://stackoverflow.com/questions/19694585/")</f>
        <v>https://stackoverflow.com/questions/19694585/</v>
      </c>
      <c r="C1025" s="1">
        <v>3.0</v>
      </c>
      <c r="D1025" s="4">
        <v>1.0</v>
      </c>
      <c r="E1025" s="1">
        <v>3.0</v>
      </c>
      <c r="F1025" s="1">
        <v>1.0</v>
      </c>
      <c r="G1025" s="2"/>
    </row>
    <row r="1026" ht="12.75" customHeight="1">
      <c r="A1026" t="s">
        <v>379</v>
      </c>
      <c r="B1026" s="3" t="str">
        <f>HYPERLINK("https://stackoverflow.com/questions/23460759/")</f>
        <v>https://stackoverflow.com/questions/23460759/</v>
      </c>
      <c r="C1026" s="1">
        <v>3.0</v>
      </c>
      <c r="D1026" s="4">
        <v>1.0</v>
      </c>
      <c r="E1026" s="1">
        <v>3.0</v>
      </c>
      <c r="F1026" s="1">
        <v>1.0</v>
      </c>
      <c r="G1026" s="2"/>
    </row>
    <row r="1027" ht="12.75" customHeight="1">
      <c r="A1027" t="s">
        <v>380</v>
      </c>
      <c r="B1027" s="3" t="str">
        <f>HYPERLINK("https://stackoverflow.com/questions/26088279/")</f>
        <v>https://stackoverflow.com/questions/26088279/</v>
      </c>
      <c r="C1027" s="1">
        <v>2.0</v>
      </c>
      <c r="D1027" s="4">
        <v>1.0</v>
      </c>
      <c r="E1027" s="1">
        <v>2.0</v>
      </c>
      <c r="F1027" s="1">
        <v>1.0</v>
      </c>
      <c r="G1027" s="2"/>
    </row>
    <row r="1028" ht="12.75" customHeight="1">
      <c r="A1028" t="s">
        <v>381</v>
      </c>
      <c r="B1028" s="3" t="str">
        <f>HYPERLINK("https://stackoverflow.com/questions/35881879/")</f>
        <v>https://stackoverflow.com/questions/35881879/</v>
      </c>
      <c r="C1028" s="1">
        <v>1.0</v>
      </c>
      <c r="D1028" s="4">
        <v>1.0</v>
      </c>
      <c r="E1028" s="1">
        <v>1.0</v>
      </c>
      <c r="F1028" s="1">
        <v>1.0</v>
      </c>
      <c r="G1028" s="2"/>
    </row>
    <row r="1029" ht="12.75" customHeight="1">
      <c r="A1029" t="s">
        <v>381</v>
      </c>
      <c r="B1029" s="3" t="str">
        <f>HYPERLINK("https://stackoverflow.com/questions/35884352/")</f>
        <v>https://stackoverflow.com/questions/35884352/</v>
      </c>
      <c r="C1029" s="1">
        <v>1.0</v>
      </c>
      <c r="D1029" s="4">
        <v>1.0</v>
      </c>
      <c r="E1029" s="1">
        <v>1.0</v>
      </c>
      <c r="F1029" s="1">
        <v>1.0</v>
      </c>
      <c r="G1029" s="2"/>
    </row>
    <row r="1030" ht="12.75" customHeight="1">
      <c r="A1030" t="s">
        <v>381</v>
      </c>
      <c r="B1030" s="3" t="str">
        <f>HYPERLINK("https://stackoverflow.com/questions/43253251/")</f>
        <v>https://stackoverflow.com/questions/43253251/</v>
      </c>
      <c r="C1030" s="1">
        <v>1.0</v>
      </c>
      <c r="D1030" s="4">
        <v>1.0</v>
      </c>
      <c r="E1030" s="1">
        <v>1.0</v>
      </c>
      <c r="F1030" s="1">
        <v>1.0</v>
      </c>
      <c r="G1030" s="2"/>
    </row>
    <row r="1031" ht="12.75" customHeight="1">
      <c r="C1031" s="1"/>
      <c r="D1031" s="1"/>
      <c r="E1031" s="1"/>
      <c r="F1031" s="1"/>
      <c r="G1031" s="2"/>
    </row>
    <row r="1032" ht="12.75" customHeight="1">
      <c r="C1032" s="1"/>
      <c r="D1032" s="1"/>
      <c r="E1032" s="1"/>
      <c r="F1032" s="1"/>
      <c r="G1032" s="2"/>
    </row>
    <row r="1033" ht="12.75" customHeight="1">
      <c r="C1033" s="1"/>
      <c r="D1033" s="1"/>
      <c r="E1033" s="1"/>
      <c r="F1033" s="1"/>
      <c r="G1033" s="2"/>
    </row>
    <row r="1034" ht="12.75" customHeight="1">
      <c r="A1034" t="s">
        <v>382</v>
      </c>
      <c r="C1034" s="1"/>
      <c r="D1034" s="1"/>
      <c r="E1034" s="1"/>
      <c r="F1034" s="1"/>
      <c r="G1034" s="2"/>
    </row>
    <row r="1035" ht="12.75" customHeight="1">
      <c r="C1035" s="1"/>
      <c r="D1035" s="1"/>
      <c r="E1035" s="1"/>
      <c r="F1035" s="1"/>
      <c r="G1035" s="2"/>
    </row>
    <row r="1036" ht="12.75" customHeight="1">
      <c r="A1036" t="s">
        <v>363</v>
      </c>
      <c r="B1036" s="3" t="str">
        <f>HYPERLINK("https://stackoverflow.com/questions/909376/")</f>
        <v>https://stackoverflow.com/questions/909376/</v>
      </c>
      <c r="C1036" s="1">
        <v>2.0</v>
      </c>
      <c r="D1036" s="4">
        <v>2.0</v>
      </c>
      <c r="E1036" s="1">
        <v>2.0</v>
      </c>
      <c r="F1036" s="1">
        <v>2.0</v>
      </c>
      <c r="G1036" s="2"/>
    </row>
    <row r="1037" ht="12.75" customHeight="1">
      <c r="A1037" t="s">
        <v>363</v>
      </c>
      <c r="B1037" s="3" t="str">
        <f>HYPERLINK("https://stackoverflow.com/questions/10914753/")</f>
        <v>https://stackoverflow.com/questions/10914753/</v>
      </c>
      <c r="C1037" s="1">
        <v>2.0</v>
      </c>
      <c r="D1037" s="4">
        <v>1.0</v>
      </c>
      <c r="E1037" s="1">
        <v>2.0</v>
      </c>
      <c r="F1037" s="1">
        <v>1.0</v>
      </c>
      <c r="G1037" s="2"/>
    </row>
    <row r="1038" ht="12.75" customHeight="1">
      <c r="A1038" t="s">
        <v>194</v>
      </c>
      <c r="B1038" s="3" t="str">
        <f>HYPERLINK("https://stackoverflow.com/questions/326413/")</f>
        <v>https://stackoverflow.com/questions/326413/</v>
      </c>
      <c r="C1038" s="1">
        <v>1.0</v>
      </c>
      <c r="D1038" s="4">
        <v>1.0</v>
      </c>
      <c r="E1038" s="1">
        <v>1.0</v>
      </c>
      <c r="F1038" s="1">
        <v>1.0</v>
      </c>
      <c r="G1038" s="2"/>
    </row>
    <row r="1039" ht="12.75" customHeight="1">
      <c r="A1039" t="s">
        <v>194</v>
      </c>
      <c r="B1039" s="3" t="str">
        <f>HYPERLINK("https://stackoverflow.com/questions/326440/")</f>
        <v>https://stackoverflow.com/questions/326440/</v>
      </c>
      <c r="C1039" s="1">
        <v>1.0</v>
      </c>
      <c r="D1039" s="4">
        <v>1.0</v>
      </c>
      <c r="E1039" s="1">
        <v>1.0</v>
      </c>
      <c r="F1039" s="1">
        <v>1.0</v>
      </c>
      <c r="G1039" s="2"/>
    </row>
    <row r="1040" ht="12.75" customHeight="1">
      <c r="A1040" t="s">
        <v>194</v>
      </c>
      <c r="B1040" s="3" t="str">
        <f>HYPERLINK("https://stackoverflow.com/questions/326448/")</f>
        <v>https://stackoverflow.com/questions/326448/</v>
      </c>
      <c r="C1040" s="1">
        <v>1.0</v>
      </c>
      <c r="D1040" s="4">
        <v>1.0</v>
      </c>
      <c r="E1040" s="1">
        <v>1.0</v>
      </c>
      <c r="F1040" s="1">
        <v>1.0</v>
      </c>
      <c r="G1040" s="2"/>
    </row>
    <row r="1041" ht="12.75" customHeight="1">
      <c r="A1041" t="s">
        <v>194</v>
      </c>
      <c r="B1041" s="3" t="str">
        <f>HYPERLINK("https://stackoverflow.com/questions/326531/")</f>
        <v>https://stackoverflow.com/questions/326531/</v>
      </c>
      <c r="C1041" s="1">
        <v>1.0</v>
      </c>
      <c r="D1041" s="4">
        <v>1.0</v>
      </c>
      <c r="E1041" s="1">
        <v>1.0</v>
      </c>
      <c r="F1041" s="1">
        <v>1.0</v>
      </c>
      <c r="G1041" s="2"/>
    </row>
    <row r="1042" ht="12.75" customHeight="1">
      <c r="A1042" t="s">
        <v>194</v>
      </c>
      <c r="B1042" s="3" t="str">
        <f>HYPERLINK("https://stackoverflow.com/questions/326612/")</f>
        <v>https://stackoverflow.com/questions/326612/</v>
      </c>
      <c r="C1042" s="1">
        <v>1.0</v>
      </c>
      <c r="D1042" s="4">
        <v>1.0</v>
      </c>
      <c r="E1042" s="1">
        <v>1.0</v>
      </c>
      <c r="F1042" s="1">
        <v>1.0</v>
      </c>
      <c r="G1042" s="2"/>
    </row>
    <row r="1043" ht="12.75" customHeight="1">
      <c r="A1043" t="s">
        <v>194</v>
      </c>
      <c r="B1043" s="3" t="str">
        <f>HYPERLINK("https://stackoverflow.com/questions/2224417/")</f>
        <v>https://stackoverflow.com/questions/2224417/</v>
      </c>
      <c r="C1043" s="1">
        <v>1.0</v>
      </c>
      <c r="D1043" s="4">
        <v>1.0</v>
      </c>
      <c r="E1043" s="1">
        <v>1.0</v>
      </c>
      <c r="F1043" s="1">
        <v>1.0</v>
      </c>
      <c r="G1043" s="2"/>
    </row>
    <row r="1044" ht="12.75" customHeight="1">
      <c r="A1044" t="s">
        <v>194</v>
      </c>
      <c r="B1044" s="3" t="str">
        <f>HYPERLINK("https://stackoverflow.com/questions/2224519/")</f>
        <v>https://stackoverflow.com/questions/2224519/</v>
      </c>
      <c r="C1044" s="1">
        <v>1.0</v>
      </c>
      <c r="D1044" s="4">
        <v>1.0</v>
      </c>
      <c r="E1044" s="1">
        <v>1.0</v>
      </c>
      <c r="F1044" s="1">
        <v>1.0</v>
      </c>
      <c r="G1044" s="2"/>
    </row>
    <row r="1045" ht="12.75" customHeight="1">
      <c r="A1045" t="s">
        <v>194</v>
      </c>
      <c r="B1045" s="3" t="str">
        <f>HYPERLINK("https://stackoverflow.com/questions/2661480/")</f>
        <v>https://stackoverflow.com/questions/2661480/</v>
      </c>
      <c r="C1045" s="1">
        <v>1.0</v>
      </c>
      <c r="D1045" s="4">
        <v>1.0</v>
      </c>
      <c r="E1045" s="1">
        <v>1.0</v>
      </c>
      <c r="F1045" s="1">
        <v>1.0</v>
      </c>
      <c r="G1045" s="2"/>
    </row>
    <row r="1046" ht="12.75" customHeight="1">
      <c r="A1046" t="s">
        <v>194</v>
      </c>
      <c r="B1046" s="3" t="str">
        <f>HYPERLINK("https://stackoverflow.com/questions/7449797/")</f>
        <v>https://stackoverflow.com/questions/7449797/</v>
      </c>
      <c r="C1046" s="1">
        <v>1.0</v>
      </c>
      <c r="D1046" s="4">
        <v>1.0</v>
      </c>
      <c r="E1046" s="1">
        <v>1.0</v>
      </c>
      <c r="F1046" s="1">
        <v>1.0</v>
      </c>
      <c r="G1046" s="2"/>
    </row>
    <row r="1047" ht="12.75" customHeight="1">
      <c r="A1047" t="s">
        <v>194</v>
      </c>
      <c r="B1047" s="3" t="str">
        <f>HYPERLINK("https://stackoverflow.com/questions/7796072/")</f>
        <v>https://stackoverflow.com/questions/7796072/</v>
      </c>
      <c r="C1047" s="1">
        <v>1.0</v>
      </c>
      <c r="D1047" s="4">
        <v>1.0</v>
      </c>
      <c r="E1047" s="1">
        <v>1.0</v>
      </c>
      <c r="F1047" s="1">
        <v>1.0</v>
      </c>
      <c r="G1047" s="2"/>
    </row>
    <row r="1048" ht="12.75" customHeight="1">
      <c r="A1048" t="s">
        <v>194</v>
      </c>
      <c r="B1048" s="3" t="str">
        <f>HYPERLINK("https://stackoverflow.com/questions/7864972/")</f>
        <v>https://stackoverflow.com/questions/7864972/</v>
      </c>
      <c r="C1048" s="1">
        <v>1.0</v>
      </c>
      <c r="D1048" s="4">
        <v>1.0</v>
      </c>
      <c r="E1048" s="1">
        <v>1.0</v>
      </c>
      <c r="F1048" s="1">
        <v>1.0</v>
      </c>
      <c r="G1048" s="2"/>
    </row>
    <row r="1049" ht="12.75" customHeight="1">
      <c r="A1049" t="s">
        <v>194</v>
      </c>
      <c r="B1049" s="3" t="str">
        <f>HYPERLINK("https://stackoverflow.com/questions/9291920/")</f>
        <v>https://stackoverflow.com/questions/9291920/</v>
      </c>
      <c r="C1049" s="1">
        <v>1.0</v>
      </c>
      <c r="D1049" s="4">
        <v>1.0</v>
      </c>
      <c r="E1049" s="1">
        <v>1.0</v>
      </c>
      <c r="F1049" s="1">
        <v>1.0</v>
      </c>
      <c r="G1049" s="2"/>
    </row>
    <row r="1050" ht="12.75" customHeight="1">
      <c r="A1050" t="s">
        <v>194</v>
      </c>
      <c r="B1050" s="3" t="str">
        <f>HYPERLINK("https://stackoverflow.com/questions/10176143/")</f>
        <v>https://stackoverflow.com/questions/10176143/</v>
      </c>
      <c r="C1050" s="1">
        <v>1.0</v>
      </c>
      <c r="D1050" s="4">
        <v>1.0</v>
      </c>
      <c r="E1050" s="1">
        <v>1.0</v>
      </c>
      <c r="F1050" s="1">
        <v>1.0</v>
      </c>
      <c r="G1050" s="2"/>
    </row>
    <row r="1051" ht="12.75" customHeight="1">
      <c r="A1051" t="s">
        <v>194</v>
      </c>
      <c r="B1051" s="3" t="str">
        <f>HYPERLINK("https://stackoverflow.com/questions/15428420/")</f>
        <v>https://stackoverflow.com/questions/15428420/</v>
      </c>
      <c r="C1051" s="1">
        <v>1.0</v>
      </c>
      <c r="D1051" s="4">
        <v>1.0</v>
      </c>
      <c r="E1051" s="1">
        <v>1.0</v>
      </c>
      <c r="F1051" s="1">
        <v>1.0</v>
      </c>
      <c r="G1051" s="2"/>
    </row>
    <row r="1052" ht="12.75" customHeight="1">
      <c r="A1052" t="s">
        <v>194</v>
      </c>
      <c r="B1052" s="3" t="str">
        <f>HYPERLINK("https://stackoverflow.com/questions/20563130/")</f>
        <v>https://stackoverflow.com/questions/20563130/</v>
      </c>
      <c r="C1052" s="1">
        <v>1.0</v>
      </c>
      <c r="D1052" s="4">
        <v>1.0</v>
      </c>
      <c r="E1052" s="1">
        <v>1.0</v>
      </c>
      <c r="F1052" s="1">
        <v>1.0</v>
      </c>
      <c r="G1052" s="2"/>
    </row>
    <row r="1053" ht="12.75" customHeight="1">
      <c r="A1053" t="s">
        <v>194</v>
      </c>
      <c r="B1053" s="3" t="str">
        <f>HYPERLINK("https://stackoverflow.com/questions/26626047/")</f>
        <v>https://stackoverflow.com/questions/26626047/</v>
      </c>
      <c r="C1053" s="1">
        <v>1.0</v>
      </c>
      <c r="D1053" s="4">
        <v>1.0</v>
      </c>
      <c r="E1053" s="1">
        <v>1.0</v>
      </c>
      <c r="F1053" s="1">
        <v>1.0</v>
      </c>
      <c r="G1053" s="2"/>
    </row>
    <row r="1054" ht="12.75" customHeight="1">
      <c r="A1054" t="s">
        <v>194</v>
      </c>
      <c r="B1054" s="3" t="str">
        <f>HYPERLINK("https://stackoverflow.com/questions/27805207/")</f>
        <v>https://stackoverflow.com/questions/27805207/</v>
      </c>
      <c r="C1054" s="1">
        <v>1.0</v>
      </c>
      <c r="D1054" s="4">
        <v>1.0</v>
      </c>
      <c r="E1054" s="1">
        <v>1.0</v>
      </c>
      <c r="F1054" s="1">
        <v>1.0</v>
      </c>
      <c r="G1054" s="2"/>
    </row>
    <row r="1055" ht="12.75" customHeight="1">
      <c r="A1055" t="s">
        <v>194</v>
      </c>
      <c r="B1055" s="3" t="str">
        <f>HYPERLINK("https://stackoverflow.com/questions/33983716/")</f>
        <v>https://stackoverflow.com/questions/33983716/</v>
      </c>
      <c r="C1055" s="1">
        <v>1.0</v>
      </c>
      <c r="D1055" s="4">
        <v>1.0</v>
      </c>
      <c r="E1055" s="1">
        <v>1.0</v>
      </c>
      <c r="F1055" s="1">
        <v>1.0</v>
      </c>
      <c r="G1055" s="2"/>
    </row>
    <row r="1056" ht="12.75" customHeight="1">
      <c r="A1056" t="s">
        <v>194</v>
      </c>
      <c r="B1056" s="3" t="str">
        <f>HYPERLINK("https://stackoverflow.com/questions/36724425/")</f>
        <v>https://stackoverflow.com/questions/36724425/</v>
      </c>
      <c r="C1056" s="1">
        <v>1.0</v>
      </c>
      <c r="D1056" s="4">
        <v>1.0</v>
      </c>
      <c r="E1056" s="1">
        <v>1.0</v>
      </c>
      <c r="F1056" s="1">
        <v>1.0</v>
      </c>
      <c r="G1056" s="2"/>
    </row>
    <row r="1057" ht="12.75" customHeight="1">
      <c r="A1057" t="s">
        <v>194</v>
      </c>
      <c r="B1057" s="3" t="str">
        <f>HYPERLINK("https://stackoverflow.com/questions/40299794/")</f>
        <v>https://stackoverflow.com/questions/40299794/</v>
      </c>
      <c r="C1057" s="1">
        <v>1.0</v>
      </c>
      <c r="D1057" s="4">
        <v>1.0</v>
      </c>
      <c r="E1057" s="1">
        <v>1.0</v>
      </c>
      <c r="F1057" s="1">
        <v>1.0</v>
      </c>
      <c r="G1057" s="2"/>
    </row>
    <row r="1058" ht="12.75" customHeight="1">
      <c r="A1058" t="s">
        <v>194</v>
      </c>
      <c r="B1058" s="3" t="str">
        <f>HYPERLINK("https://stackoverflow.com/questions/41077389/")</f>
        <v>https://stackoverflow.com/questions/41077389/</v>
      </c>
      <c r="C1058" s="1">
        <v>1.0</v>
      </c>
      <c r="D1058" s="4">
        <v>1.0</v>
      </c>
      <c r="E1058" s="1">
        <v>1.0</v>
      </c>
      <c r="F1058" s="1">
        <v>1.0</v>
      </c>
      <c r="G1058" s="2"/>
    </row>
    <row r="1059" ht="12.75" customHeight="1">
      <c r="A1059" t="s">
        <v>194</v>
      </c>
      <c r="B1059" s="3" t="str">
        <f>HYPERLINK("https://stackoverflow.com/questions/42082895/")</f>
        <v>https://stackoverflow.com/questions/42082895/</v>
      </c>
      <c r="C1059" s="1">
        <v>1.0</v>
      </c>
      <c r="D1059" s="4">
        <v>1.0</v>
      </c>
      <c r="E1059" s="1">
        <v>1.0</v>
      </c>
      <c r="F1059" s="1">
        <v>1.0</v>
      </c>
      <c r="G1059" s="2"/>
    </row>
    <row r="1060" ht="12.75" customHeight="1">
      <c r="A1060" t="s">
        <v>194</v>
      </c>
      <c r="B1060" s="3" t="str">
        <f>HYPERLINK("https://stackoverflow.com/questions/42260208/")</f>
        <v>https://stackoverflow.com/questions/42260208/</v>
      </c>
      <c r="C1060" s="1">
        <v>1.0</v>
      </c>
      <c r="D1060" s="4">
        <v>1.0</v>
      </c>
      <c r="E1060" s="1">
        <v>1.0</v>
      </c>
      <c r="F1060" s="1">
        <v>1.0</v>
      </c>
      <c r="G1060" s="2"/>
    </row>
    <row r="1061" ht="12.75" customHeight="1">
      <c r="A1061" t="s">
        <v>194</v>
      </c>
      <c r="B1061" s="3" t="str">
        <f>HYPERLINK("https://stackoverflow.com/questions/42800158/")</f>
        <v>https://stackoverflow.com/questions/42800158/</v>
      </c>
      <c r="C1061" s="1">
        <v>1.0</v>
      </c>
      <c r="D1061" s="4">
        <v>1.0</v>
      </c>
      <c r="E1061" s="1">
        <v>1.0</v>
      </c>
      <c r="F1061" s="1">
        <v>1.0</v>
      </c>
      <c r="G1061" s="2"/>
    </row>
    <row r="1062" ht="12.75" customHeight="1">
      <c r="A1062" t="s">
        <v>194</v>
      </c>
      <c r="B1062" s="3" t="str">
        <f>HYPERLINK("https://stackoverflow.com/questions/49598618/")</f>
        <v>https://stackoverflow.com/questions/49598618/</v>
      </c>
      <c r="C1062" s="1">
        <v>1.0</v>
      </c>
      <c r="D1062" s="4">
        <v>1.0</v>
      </c>
      <c r="E1062" s="1">
        <v>1.0</v>
      </c>
      <c r="F1062" s="1">
        <v>1.0</v>
      </c>
      <c r="G1062" s="2"/>
    </row>
    <row r="1063" ht="12.75" customHeight="1">
      <c r="A1063" t="s">
        <v>194</v>
      </c>
      <c r="B1063" s="3" t="str">
        <f>HYPERLINK("https://stackoverflow.com/questions/50581691/")</f>
        <v>https://stackoverflow.com/questions/50581691/</v>
      </c>
      <c r="C1063" s="1">
        <v>1.0</v>
      </c>
      <c r="D1063" s="4">
        <v>1.0</v>
      </c>
      <c r="E1063" s="1">
        <v>1.0</v>
      </c>
      <c r="F1063" s="1">
        <v>1.0</v>
      </c>
      <c r="G1063" s="2"/>
    </row>
    <row r="1064" ht="12.75" customHeight="1">
      <c r="A1064" t="s">
        <v>383</v>
      </c>
      <c r="B1064" s="3" t="str">
        <f>HYPERLINK("https://stackoverflow.com/questions/375997/")</f>
        <v>https://stackoverflow.com/questions/375997/</v>
      </c>
      <c r="C1064" s="1">
        <v>3.0</v>
      </c>
      <c r="D1064" s="4">
        <v>1.0</v>
      </c>
      <c r="E1064" s="1">
        <v>3.0</v>
      </c>
      <c r="F1064" s="1">
        <v>1.0</v>
      </c>
      <c r="G1064" s="2"/>
    </row>
    <row r="1065" ht="12.75" customHeight="1">
      <c r="A1065" t="s">
        <v>383</v>
      </c>
      <c r="B1065" s="3" t="str">
        <f>HYPERLINK("https://stackoverflow.com/questions/617438/")</f>
        <v>https://stackoverflow.com/questions/617438/</v>
      </c>
      <c r="C1065" s="1">
        <v>3.0</v>
      </c>
      <c r="D1065" s="4">
        <v>1.0</v>
      </c>
      <c r="E1065" s="1">
        <v>3.0</v>
      </c>
      <c r="F1065" s="1">
        <v>1.0</v>
      </c>
      <c r="G1065" s="2"/>
    </row>
    <row r="1066" ht="12.75" customHeight="1">
      <c r="A1066" t="s">
        <v>383</v>
      </c>
      <c r="B1066" s="3" t="str">
        <f>HYPERLINK("https://stackoverflow.com/questions/1305966/")</f>
        <v>https://stackoverflow.com/questions/1305966/</v>
      </c>
      <c r="C1066" s="1">
        <v>3.0</v>
      </c>
      <c r="D1066" s="4">
        <v>1.0</v>
      </c>
      <c r="E1066" s="1">
        <v>3.0</v>
      </c>
      <c r="F1066" s="1">
        <v>1.0</v>
      </c>
      <c r="G1066" s="2"/>
    </row>
    <row r="1067" ht="12.75" customHeight="1">
      <c r="A1067" t="s">
        <v>383</v>
      </c>
      <c r="B1067" s="3" t="str">
        <f>HYPERLINK("https://stackoverflow.com/questions/6185359/")</f>
        <v>https://stackoverflow.com/questions/6185359/</v>
      </c>
      <c r="C1067" s="1">
        <v>3.0</v>
      </c>
      <c r="D1067" s="4">
        <v>1.0</v>
      </c>
      <c r="E1067" s="1">
        <v>3.0</v>
      </c>
      <c r="F1067" s="1">
        <v>1.0</v>
      </c>
      <c r="G1067" s="2"/>
    </row>
    <row r="1068" ht="12.75" customHeight="1">
      <c r="A1068" t="s">
        <v>383</v>
      </c>
      <c r="B1068" s="3" t="str">
        <f>HYPERLINK("https://stackoverflow.com/questions/6403880/")</f>
        <v>https://stackoverflow.com/questions/6403880/</v>
      </c>
      <c r="C1068" s="1">
        <v>3.0</v>
      </c>
      <c r="D1068" s="4">
        <v>1.0</v>
      </c>
      <c r="E1068" s="1">
        <v>3.0</v>
      </c>
      <c r="F1068" s="1">
        <v>1.0</v>
      </c>
      <c r="G1068" s="2"/>
    </row>
    <row r="1069" ht="12.75" customHeight="1">
      <c r="A1069" t="s">
        <v>383</v>
      </c>
      <c r="B1069" s="3" t="str">
        <f>HYPERLINK("https://stackoverflow.com/questions/7803748/")</f>
        <v>https://stackoverflow.com/questions/7803748/</v>
      </c>
      <c r="C1069" s="1">
        <v>3.0</v>
      </c>
      <c r="D1069" s="4">
        <v>1.0</v>
      </c>
      <c r="E1069" s="1">
        <v>3.0</v>
      </c>
      <c r="F1069" s="1">
        <v>1.0</v>
      </c>
      <c r="G1069" s="2"/>
    </row>
    <row r="1070" ht="12.75" customHeight="1">
      <c r="A1070" t="s">
        <v>383</v>
      </c>
      <c r="B1070" s="3" t="str">
        <f>HYPERLINK("https://stackoverflow.com/questions/8998916/")</f>
        <v>https://stackoverflow.com/questions/8998916/</v>
      </c>
      <c r="C1070" s="1">
        <v>3.0</v>
      </c>
      <c r="D1070" s="4">
        <v>1.0</v>
      </c>
      <c r="E1070" s="1">
        <v>3.0</v>
      </c>
      <c r="F1070" s="1">
        <v>1.0</v>
      </c>
      <c r="G1070" s="2"/>
    </row>
    <row r="1071" ht="12.75" customHeight="1">
      <c r="A1071" t="s">
        <v>383</v>
      </c>
      <c r="B1071" s="3" t="str">
        <f>HYPERLINK("https://stackoverflow.com/questions/14574100/")</f>
        <v>https://stackoverflow.com/questions/14574100/</v>
      </c>
      <c r="C1071" s="1">
        <v>3.0</v>
      </c>
      <c r="D1071" s="4">
        <v>1.0</v>
      </c>
      <c r="E1071" s="1">
        <v>3.0</v>
      </c>
      <c r="F1071" s="1">
        <v>1.0</v>
      </c>
      <c r="G1071" s="2"/>
    </row>
    <row r="1072" ht="12.75" customHeight="1">
      <c r="A1072" t="s">
        <v>383</v>
      </c>
      <c r="B1072" s="3" t="str">
        <f>HYPERLINK("https://stackoverflow.com/questions/24384306/")</f>
        <v>https://stackoverflow.com/questions/24384306/</v>
      </c>
      <c r="C1072" s="1">
        <v>3.0</v>
      </c>
      <c r="D1072" s="4">
        <v>1.0</v>
      </c>
      <c r="E1072" s="1">
        <v>3.0</v>
      </c>
      <c r="F1072" s="1">
        <v>1.0</v>
      </c>
      <c r="G1072" s="2"/>
    </row>
    <row r="1073" ht="12.75" customHeight="1">
      <c r="A1073" t="s">
        <v>383</v>
      </c>
      <c r="B1073" s="3" t="str">
        <f>HYPERLINK("https://stackoverflow.com/questions/37945114/")</f>
        <v>https://stackoverflow.com/questions/37945114/</v>
      </c>
      <c r="C1073" s="1">
        <v>3.0</v>
      </c>
      <c r="D1073" s="4">
        <v>1.0</v>
      </c>
      <c r="E1073" s="1">
        <v>3.0</v>
      </c>
      <c r="F1073" s="1">
        <v>1.0</v>
      </c>
      <c r="G1073" s="2"/>
    </row>
    <row r="1074" ht="12.75" customHeight="1">
      <c r="A1074" t="s">
        <v>383</v>
      </c>
      <c r="B1074" s="3" t="str">
        <f>HYPERLINK("https://stackoverflow.com/questions/43975187/")</f>
        <v>https://stackoverflow.com/questions/43975187/</v>
      </c>
      <c r="C1074" s="1">
        <v>3.0</v>
      </c>
      <c r="D1074" s="4">
        <v>1.0</v>
      </c>
      <c r="E1074" s="1">
        <v>3.0</v>
      </c>
      <c r="F1074" s="1">
        <v>1.0</v>
      </c>
      <c r="G1074" s="2"/>
    </row>
    <row r="1075" ht="12.75" customHeight="1">
      <c r="A1075" t="s">
        <v>384</v>
      </c>
      <c r="B1075" s="3" t="str">
        <f>HYPERLINK("https://stackoverflow.com/questions/779529/")</f>
        <v>https://stackoverflow.com/questions/779529/</v>
      </c>
      <c r="C1075" s="1">
        <v>4.0</v>
      </c>
      <c r="D1075" s="4">
        <v>1.0</v>
      </c>
      <c r="E1075" s="1">
        <v>3.0</v>
      </c>
      <c r="F1075" s="1">
        <v>1.0</v>
      </c>
      <c r="G1075" s="2" t="s">
        <v>385</v>
      </c>
    </row>
    <row r="1076" ht="12.75" customHeight="1">
      <c r="A1076" t="s">
        <v>384</v>
      </c>
      <c r="B1076" s="3" t="str">
        <f>HYPERLINK("https://stackoverflow.com/questions/779555/")</f>
        <v>https://stackoverflow.com/questions/779555/</v>
      </c>
      <c r="C1076" s="1">
        <v>3.0</v>
      </c>
      <c r="D1076" s="4">
        <v>1.0</v>
      </c>
      <c r="E1076" s="1">
        <v>3.0</v>
      </c>
      <c r="F1076" s="1">
        <v>1.0</v>
      </c>
      <c r="G1076" s="2"/>
    </row>
    <row r="1077" ht="12.75" customHeight="1">
      <c r="A1077" t="s">
        <v>384</v>
      </c>
      <c r="B1077" s="3" t="str">
        <f>HYPERLINK("https://stackoverflow.com/questions/783635/")</f>
        <v>https://stackoverflow.com/questions/783635/</v>
      </c>
      <c r="C1077" s="1">
        <v>4.0</v>
      </c>
      <c r="D1077" s="4">
        <v>1.0</v>
      </c>
      <c r="E1077" s="1">
        <v>4.0</v>
      </c>
      <c r="F1077" s="1">
        <v>4.0</v>
      </c>
      <c r="G1077" s="2" t="s">
        <v>386</v>
      </c>
    </row>
    <row r="1078" ht="12.75" customHeight="1">
      <c r="A1078" t="s">
        <v>384</v>
      </c>
      <c r="B1078" s="3" t="str">
        <f>HYPERLINK("https://stackoverflow.com/questions/4026761/")</f>
        <v>https://stackoverflow.com/questions/4026761/</v>
      </c>
      <c r="C1078" s="1">
        <v>4.0</v>
      </c>
      <c r="D1078" s="4">
        <v>1.0</v>
      </c>
      <c r="E1078" s="1">
        <v>4.0</v>
      </c>
      <c r="F1078" s="1">
        <v>4.0</v>
      </c>
      <c r="G1078" s="2" t="s">
        <v>387</v>
      </c>
    </row>
    <row r="1079" ht="12.75" customHeight="1">
      <c r="A1079" t="s">
        <v>384</v>
      </c>
      <c r="B1079" s="3" t="str">
        <f>HYPERLINK("https://stackoverflow.com/questions/5993886/")</f>
        <v>https://stackoverflow.com/questions/5993886/</v>
      </c>
      <c r="C1079" s="1">
        <v>2.0</v>
      </c>
      <c r="D1079" s="4">
        <v>1.0</v>
      </c>
      <c r="E1079" s="1">
        <v>2.0</v>
      </c>
      <c r="F1079" s="1">
        <v>1.0</v>
      </c>
      <c r="G1079" s="2"/>
    </row>
    <row r="1080" ht="12.75" customHeight="1">
      <c r="A1080" t="s">
        <v>384</v>
      </c>
      <c r="B1080" s="3" t="str">
        <f>HYPERLINK("https://stackoverflow.com/questions/6514188/")</f>
        <v>https://stackoverflow.com/questions/6514188/</v>
      </c>
      <c r="C1080" s="1">
        <v>4.0</v>
      </c>
      <c r="D1080" s="4">
        <v>1.0</v>
      </c>
      <c r="E1080" s="1">
        <v>4.0</v>
      </c>
      <c r="F1080" s="1">
        <v>4.0</v>
      </c>
      <c r="G1080" s="2" t="s">
        <v>387</v>
      </c>
    </row>
    <row r="1081" ht="12.75" customHeight="1">
      <c r="A1081" t="s">
        <v>384</v>
      </c>
      <c r="B1081" s="3" t="str">
        <f>HYPERLINK("https://stackoverflow.com/questions/8631463/")</f>
        <v>https://stackoverflow.com/questions/8631463/</v>
      </c>
      <c r="C1081" s="1">
        <v>4.0</v>
      </c>
      <c r="D1081" s="4">
        <v>1.0</v>
      </c>
      <c r="E1081" s="1">
        <v>4.0</v>
      </c>
      <c r="F1081" s="1">
        <v>4.0</v>
      </c>
      <c r="G1081" s="2" t="s">
        <v>291</v>
      </c>
    </row>
    <row r="1082" ht="12.75" customHeight="1">
      <c r="A1082" t="s">
        <v>384</v>
      </c>
      <c r="B1082" s="3" t="str">
        <f>HYPERLINK("https://stackoverflow.com/questions/8685959/")</f>
        <v>https://stackoverflow.com/questions/8685959/</v>
      </c>
      <c r="C1082" s="1">
        <v>4.0</v>
      </c>
      <c r="D1082" s="4">
        <v>1.0</v>
      </c>
      <c r="E1082" s="1">
        <v>3.0</v>
      </c>
      <c r="F1082" s="1">
        <v>1.0</v>
      </c>
      <c r="G1082" s="2" t="s">
        <v>325</v>
      </c>
    </row>
    <row r="1083" ht="12.75" customHeight="1">
      <c r="A1083" t="s">
        <v>384</v>
      </c>
      <c r="B1083" s="3" t="str">
        <f>HYPERLINK("https://stackoverflow.com/questions/10337535/")</f>
        <v>https://stackoverflow.com/questions/10337535/</v>
      </c>
      <c r="C1083" s="1">
        <v>4.0</v>
      </c>
      <c r="D1083" s="4">
        <v>1.0</v>
      </c>
      <c r="E1083" s="1">
        <v>4.0</v>
      </c>
      <c r="F1083" s="1">
        <v>4.0</v>
      </c>
      <c r="G1083" s="2" t="s">
        <v>291</v>
      </c>
    </row>
    <row r="1084" ht="12.75" customHeight="1">
      <c r="A1084" t="s">
        <v>384</v>
      </c>
      <c r="B1084" s="3" t="str">
        <f>HYPERLINK("https://stackoverflow.com/questions/26610944/")</f>
        <v>https://stackoverflow.com/questions/26610944/</v>
      </c>
      <c r="C1084" s="1">
        <v>4.0</v>
      </c>
      <c r="D1084" s="4">
        <v>1.0</v>
      </c>
      <c r="E1084" s="1">
        <v>3.0</v>
      </c>
      <c r="F1084" s="1">
        <v>1.0</v>
      </c>
      <c r="G1084" s="2" t="s">
        <v>325</v>
      </c>
    </row>
    <row r="1085" ht="12.75" customHeight="1">
      <c r="A1085" t="s">
        <v>384</v>
      </c>
      <c r="B1085" s="3" t="str">
        <f>HYPERLINK("https://stackoverflow.com/questions/27917071/")</f>
        <v>https://stackoverflow.com/questions/27917071/</v>
      </c>
      <c r="C1085" s="1">
        <v>4.0</v>
      </c>
      <c r="D1085" s="4">
        <v>1.0</v>
      </c>
      <c r="E1085" s="1">
        <v>3.0</v>
      </c>
      <c r="F1085" s="1">
        <v>1.0</v>
      </c>
      <c r="G1085" s="2" t="s">
        <v>325</v>
      </c>
    </row>
    <row r="1086" ht="12.75" customHeight="1">
      <c r="A1086" t="s">
        <v>384</v>
      </c>
      <c r="B1086" s="3" t="str">
        <f>HYPERLINK("https://stackoverflow.com/questions/27935411/")</f>
        <v>https://stackoverflow.com/questions/27935411/</v>
      </c>
      <c r="C1086" s="1">
        <v>4.0</v>
      </c>
      <c r="D1086" s="4">
        <v>1.0</v>
      </c>
      <c r="E1086" s="1">
        <v>3.0</v>
      </c>
      <c r="F1086" s="1">
        <v>1.0</v>
      </c>
      <c r="G1086" s="2" t="s">
        <v>325</v>
      </c>
    </row>
    <row r="1087" ht="12.75" customHeight="1">
      <c r="A1087" t="s">
        <v>384</v>
      </c>
      <c r="B1087" s="3" t="str">
        <f>HYPERLINK("https://stackoverflow.com/questions/32655090/")</f>
        <v>https://stackoverflow.com/questions/32655090/</v>
      </c>
      <c r="C1087" s="1">
        <v>4.0</v>
      </c>
      <c r="D1087" s="4">
        <v>1.0</v>
      </c>
      <c r="E1087" s="1">
        <v>4.0</v>
      </c>
      <c r="F1087" s="1">
        <v>4.0</v>
      </c>
      <c r="G1087" s="2" t="s">
        <v>387</v>
      </c>
    </row>
    <row r="1088" ht="12.75" customHeight="1">
      <c r="A1088" t="s">
        <v>384</v>
      </c>
      <c r="B1088" s="3" t="str">
        <f>HYPERLINK("https://stackoverflow.com/questions/37256624/")</f>
        <v>https://stackoverflow.com/questions/37256624/</v>
      </c>
      <c r="C1088" s="1">
        <v>4.0</v>
      </c>
      <c r="D1088" s="4">
        <v>1.0</v>
      </c>
      <c r="E1088" s="1">
        <v>4.0</v>
      </c>
      <c r="F1088" s="1">
        <v>4.0</v>
      </c>
      <c r="G1088" s="2" t="s">
        <v>387</v>
      </c>
    </row>
    <row r="1089" ht="12.75" customHeight="1">
      <c r="A1089" t="s">
        <v>384</v>
      </c>
      <c r="B1089" s="3" t="str">
        <f>HYPERLINK("https://stackoverflow.com/questions/42267494/")</f>
        <v>https://stackoverflow.com/questions/42267494/</v>
      </c>
      <c r="C1089" s="1">
        <v>4.0</v>
      </c>
      <c r="D1089" s="4">
        <v>1.0</v>
      </c>
      <c r="E1089" s="1">
        <v>3.0</v>
      </c>
      <c r="F1089" s="1">
        <v>1.0</v>
      </c>
      <c r="G1089" s="2" t="s">
        <v>325</v>
      </c>
    </row>
    <row r="1090" ht="12.75" customHeight="1">
      <c r="A1090" t="s">
        <v>384</v>
      </c>
      <c r="B1090" s="3" t="str">
        <f>HYPERLINK("https://stackoverflow.com/questions/47964817/")</f>
        <v>https://stackoverflow.com/questions/47964817/</v>
      </c>
      <c r="C1090" s="1">
        <v>4.0</v>
      </c>
      <c r="D1090" s="4">
        <v>1.0</v>
      </c>
      <c r="E1090" s="1">
        <v>3.0</v>
      </c>
      <c r="F1090" s="1">
        <v>1.0</v>
      </c>
      <c r="G1090" s="2" t="s">
        <v>325</v>
      </c>
    </row>
    <row r="1091" ht="12.75" customHeight="1">
      <c r="A1091" t="s">
        <v>384</v>
      </c>
      <c r="B1091" s="3" t="str">
        <f>HYPERLINK("https://stackoverflow.com/questions/49209332/")</f>
        <v>https://stackoverflow.com/questions/49209332/</v>
      </c>
      <c r="C1091" s="1">
        <v>4.0</v>
      </c>
      <c r="D1091" s="4">
        <v>1.0</v>
      </c>
      <c r="E1091" s="1">
        <v>3.0</v>
      </c>
      <c r="F1091" s="1">
        <v>1.0</v>
      </c>
      <c r="G1091" s="2" t="s">
        <v>325</v>
      </c>
    </row>
    <row r="1092" ht="12.75" customHeight="1">
      <c r="A1092" t="s">
        <v>388</v>
      </c>
      <c r="B1092" s="3" t="str">
        <f>HYPERLINK("https://stackoverflow.com/questions/991507/")</f>
        <v>https://stackoverflow.com/questions/991507/</v>
      </c>
      <c r="C1092" s="1">
        <v>4.0</v>
      </c>
      <c r="D1092" s="4">
        <v>1.0</v>
      </c>
      <c r="E1092" s="1">
        <v>4.0</v>
      </c>
      <c r="F1092" s="1">
        <v>4.0</v>
      </c>
      <c r="G1092" s="2" t="s">
        <v>386</v>
      </c>
    </row>
    <row r="1093" ht="12.75" customHeight="1">
      <c r="A1093" t="s">
        <v>388</v>
      </c>
      <c r="B1093" s="3" t="str">
        <f>HYPERLINK("https://stackoverflow.com/questions/992267/")</f>
        <v>https://stackoverflow.com/questions/992267/</v>
      </c>
      <c r="C1093" s="1">
        <v>2.0</v>
      </c>
      <c r="D1093" s="4">
        <v>1.0</v>
      </c>
      <c r="E1093" s="1">
        <v>2.0</v>
      </c>
      <c r="F1093" s="1">
        <v>1.0</v>
      </c>
      <c r="G1093" s="2"/>
    </row>
    <row r="1094" ht="12.75" customHeight="1">
      <c r="A1094" t="s">
        <v>388</v>
      </c>
      <c r="B1094" s="3" t="str">
        <f>HYPERLINK("https://stackoverflow.com/questions/1706362/")</f>
        <v>https://stackoverflow.com/questions/1706362/</v>
      </c>
      <c r="C1094" s="1">
        <v>2.0</v>
      </c>
      <c r="D1094" s="4">
        <v>1.0</v>
      </c>
      <c r="E1094" s="1">
        <v>2.0</v>
      </c>
      <c r="F1094" s="1">
        <v>1.0</v>
      </c>
      <c r="G1094" s="2"/>
    </row>
    <row r="1095" ht="12.75" customHeight="1">
      <c r="A1095" t="s">
        <v>388</v>
      </c>
      <c r="B1095" s="3" t="str">
        <f>HYPERLINK("https://stackoverflow.com/questions/4213208/")</f>
        <v>https://stackoverflow.com/questions/4213208/</v>
      </c>
      <c r="C1095" s="1">
        <v>2.0</v>
      </c>
      <c r="D1095" s="4">
        <v>1.0</v>
      </c>
      <c r="E1095" s="1">
        <v>2.0</v>
      </c>
      <c r="F1095" s="1">
        <v>1.0</v>
      </c>
      <c r="G1095" s="2"/>
    </row>
    <row r="1096" ht="12.75" customHeight="1">
      <c r="A1096" t="s">
        <v>388</v>
      </c>
      <c r="B1096" s="3" t="str">
        <f>HYPERLINK("https://stackoverflow.com/questions/6090310/")</f>
        <v>https://stackoverflow.com/questions/6090310/</v>
      </c>
      <c r="C1096" s="1">
        <v>3.0</v>
      </c>
      <c r="D1096" s="4">
        <v>1.0</v>
      </c>
      <c r="E1096" s="1">
        <v>3.0</v>
      </c>
      <c r="F1096" s="1">
        <v>1.0</v>
      </c>
      <c r="G1096" s="2"/>
    </row>
    <row r="1097" ht="12.75" customHeight="1">
      <c r="A1097" t="s">
        <v>365</v>
      </c>
      <c r="B1097" s="3" t="str">
        <f>HYPERLINK("https://stackoverflow.com/questions/1914626/")</f>
        <v>https://stackoverflow.com/questions/1914626/</v>
      </c>
      <c r="C1097" s="1">
        <v>2.0</v>
      </c>
      <c r="D1097" s="4">
        <v>1.0</v>
      </c>
      <c r="E1097" s="1">
        <v>2.0</v>
      </c>
      <c r="F1097" s="1">
        <v>1.0</v>
      </c>
      <c r="G1097" s="2"/>
    </row>
    <row r="1098" ht="12.75" customHeight="1">
      <c r="A1098" t="s">
        <v>365</v>
      </c>
      <c r="B1098" s="3" t="str">
        <f>HYPERLINK("https://stackoverflow.com/questions/1914665/")</f>
        <v>https://stackoverflow.com/questions/1914665/</v>
      </c>
      <c r="C1098" s="1">
        <v>2.0</v>
      </c>
      <c r="D1098" s="4">
        <v>1.0</v>
      </c>
      <c r="E1098" s="1">
        <v>2.0</v>
      </c>
      <c r="F1098" s="1">
        <v>1.0</v>
      </c>
      <c r="G1098" s="2"/>
    </row>
    <row r="1099" ht="12.75" customHeight="1">
      <c r="A1099" t="s">
        <v>365</v>
      </c>
      <c r="B1099" s="3" t="str">
        <f>HYPERLINK("https://stackoverflow.com/questions/13363483/")</f>
        <v>https://stackoverflow.com/questions/13363483/</v>
      </c>
      <c r="C1099" s="1">
        <v>2.0</v>
      </c>
      <c r="D1099" s="4">
        <v>1.0</v>
      </c>
      <c r="E1099" s="1">
        <v>2.0</v>
      </c>
      <c r="F1099" s="1">
        <v>1.0</v>
      </c>
      <c r="G1099" s="2"/>
    </row>
    <row r="1100" ht="12.75" customHeight="1">
      <c r="A1100" t="s">
        <v>389</v>
      </c>
      <c r="B1100" s="3" t="str">
        <f>HYPERLINK("https://stackoverflow.com/questions/2885224/")</f>
        <v>https://stackoverflow.com/questions/2885224/</v>
      </c>
      <c r="C1100" s="1">
        <v>5.0</v>
      </c>
      <c r="D1100" s="4">
        <v>2.0</v>
      </c>
      <c r="E1100" s="1">
        <v>5.0</v>
      </c>
      <c r="F1100" s="1">
        <v>5.0</v>
      </c>
      <c r="G1100" s="2" t="s">
        <v>390</v>
      </c>
    </row>
    <row r="1101" ht="12.75" customHeight="1">
      <c r="A1101" t="s">
        <v>389</v>
      </c>
      <c r="B1101" s="3" t="str">
        <f>HYPERLINK("https://stackoverflow.com/questions/2885241/")</f>
        <v>https://stackoverflow.com/questions/2885241/</v>
      </c>
      <c r="C1101" s="1">
        <v>5.0</v>
      </c>
      <c r="D1101" s="4">
        <v>1.0</v>
      </c>
      <c r="E1101" s="1">
        <v>5.0</v>
      </c>
      <c r="F1101" s="1">
        <v>5.0</v>
      </c>
      <c r="G1101" s="2" t="s">
        <v>260</v>
      </c>
    </row>
    <row r="1102" ht="12.75" customHeight="1">
      <c r="A1102" t="s">
        <v>389</v>
      </c>
      <c r="B1102" s="3" t="str">
        <f>HYPERLINK("https://stackoverflow.com/questions/2885243/")</f>
        <v>https://stackoverflow.com/questions/2885243/</v>
      </c>
      <c r="C1102" s="1">
        <v>5.0</v>
      </c>
      <c r="D1102" s="4">
        <v>1.0</v>
      </c>
      <c r="E1102" s="1">
        <v>5.0</v>
      </c>
      <c r="F1102" s="1">
        <v>5.0</v>
      </c>
      <c r="G1102" s="2" t="s">
        <v>260</v>
      </c>
    </row>
    <row r="1103" ht="12.75" customHeight="1">
      <c r="A1103" t="s">
        <v>389</v>
      </c>
      <c r="B1103" s="3" t="str">
        <f>HYPERLINK("https://stackoverflow.com/questions/2885261/")</f>
        <v>https://stackoverflow.com/questions/2885261/</v>
      </c>
      <c r="C1103" s="1">
        <v>5.0</v>
      </c>
      <c r="D1103" s="4">
        <v>2.0</v>
      </c>
      <c r="E1103" s="1">
        <v>5.0</v>
      </c>
      <c r="F1103" s="1">
        <v>5.0</v>
      </c>
      <c r="G1103" s="2" t="s">
        <v>260</v>
      </c>
    </row>
    <row r="1104" ht="12.75" customHeight="1">
      <c r="A1104" t="s">
        <v>389</v>
      </c>
      <c r="B1104" s="3" t="str">
        <f>HYPERLINK("https://stackoverflow.com/questions/15909287/")</f>
        <v>https://stackoverflow.com/questions/15909287/</v>
      </c>
      <c r="C1104" s="1">
        <v>5.0</v>
      </c>
      <c r="D1104" s="4">
        <v>1.0</v>
      </c>
      <c r="E1104" s="1">
        <v>5.0</v>
      </c>
      <c r="F1104" s="1">
        <v>5.0</v>
      </c>
      <c r="G1104" s="2"/>
    </row>
    <row r="1105" ht="12.75" customHeight="1">
      <c r="A1105" t="s">
        <v>389</v>
      </c>
      <c r="B1105" s="3" t="str">
        <f>HYPERLINK("https://stackoverflow.com/questions/16107128/")</f>
        <v>https://stackoverflow.com/questions/16107128/</v>
      </c>
      <c r="C1105" s="1">
        <v>5.0</v>
      </c>
      <c r="D1105" s="4">
        <v>1.0</v>
      </c>
      <c r="E1105" s="1">
        <v>5.0</v>
      </c>
      <c r="F1105" s="1">
        <v>5.0</v>
      </c>
      <c r="G1105" s="2"/>
    </row>
    <row r="1106" ht="12.75" customHeight="1">
      <c r="A1106" t="s">
        <v>389</v>
      </c>
      <c r="B1106" s="3" t="str">
        <f>HYPERLINK("https://stackoverflow.com/questions/23221771/")</f>
        <v>https://stackoverflow.com/questions/23221771/</v>
      </c>
      <c r="C1106" s="1">
        <v>5.0</v>
      </c>
      <c r="D1106" s="4">
        <v>1.0</v>
      </c>
      <c r="E1106" s="1">
        <v>5.0</v>
      </c>
      <c r="F1106" s="1">
        <v>5.0</v>
      </c>
      <c r="G1106" s="2"/>
    </row>
    <row r="1107" ht="12.75" customHeight="1">
      <c r="A1107" t="s">
        <v>389</v>
      </c>
      <c r="B1107" s="3" t="str">
        <f>HYPERLINK("https://stackoverflow.com/questions/24140343/")</f>
        <v>https://stackoverflow.com/questions/24140343/</v>
      </c>
      <c r="C1107" s="1">
        <v>5.0</v>
      </c>
      <c r="D1107" s="4">
        <v>1.0</v>
      </c>
      <c r="E1107" s="1">
        <v>5.0</v>
      </c>
      <c r="F1107" s="1">
        <v>5.0</v>
      </c>
      <c r="G1107" s="2"/>
    </row>
    <row r="1108" ht="12.75" customHeight="1">
      <c r="A1108" t="s">
        <v>389</v>
      </c>
      <c r="B1108" s="3" t="str">
        <f>HYPERLINK("https://stackoverflow.com/questions/24476204/")</f>
        <v>https://stackoverflow.com/questions/24476204/</v>
      </c>
      <c r="C1108" s="1">
        <v>4.0</v>
      </c>
      <c r="D1108" s="4">
        <v>1.0</v>
      </c>
      <c r="E1108" s="1">
        <v>4.0</v>
      </c>
      <c r="F1108" s="1">
        <v>4.0</v>
      </c>
      <c r="G1108" s="2"/>
    </row>
    <row r="1109" ht="12.75" customHeight="1">
      <c r="A1109" t="s">
        <v>389</v>
      </c>
      <c r="B1109" s="3" t="str">
        <f>HYPERLINK("https://stackoverflow.com/questions/24761200/")</f>
        <v>https://stackoverflow.com/questions/24761200/</v>
      </c>
      <c r="C1109" s="1">
        <v>4.0</v>
      </c>
      <c r="D1109" s="4">
        <v>1.0</v>
      </c>
      <c r="E1109" s="1">
        <v>4.0</v>
      </c>
      <c r="F1109" s="1">
        <v>4.0</v>
      </c>
      <c r="G1109" s="2"/>
    </row>
    <row r="1110" ht="12.75" customHeight="1">
      <c r="A1110" t="s">
        <v>389</v>
      </c>
      <c r="B1110" s="3" t="str">
        <f>HYPERLINK("https://stackoverflow.com/questions/26805827/")</f>
        <v>https://stackoverflow.com/questions/26805827/</v>
      </c>
      <c r="C1110" s="1">
        <v>4.0</v>
      </c>
      <c r="D1110" s="4">
        <v>2.0</v>
      </c>
      <c r="E1110" s="1">
        <v>4.0</v>
      </c>
      <c r="F1110" s="1">
        <v>4.0</v>
      </c>
      <c r="G1110" s="2"/>
    </row>
    <row r="1111" ht="12.75" customHeight="1">
      <c r="A1111" t="s">
        <v>389</v>
      </c>
      <c r="B1111" s="3" t="str">
        <f>HYPERLINK("https://stackoverflow.com/questions/26809552/")</f>
        <v>https://stackoverflow.com/questions/26809552/</v>
      </c>
      <c r="C1111" s="1">
        <v>5.0</v>
      </c>
      <c r="D1111" s="4">
        <v>1.0</v>
      </c>
      <c r="E1111" s="1">
        <v>5.0</v>
      </c>
      <c r="F1111" s="1">
        <v>5.0</v>
      </c>
      <c r="G1111" s="2"/>
    </row>
    <row r="1112" ht="12.75" customHeight="1">
      <c r="A1112" t="s">
        <v>389</v>
      </c>
      <c r="B1112" s="3" t="str">
        <f>HYPERLINK("https://stackoverflow.com/questions/26941784/")</f>
        <v>https://stackoverflow.com/questions/26941784/</v>
      </c>
      <c r="C1112" s="1">
        <v>4.0</v>
      </c>
      <c r="D1112" s="4">
        <v>1.0</v>
      </c>
      <c r="E1112" s="1">
        <v>4.0</v>
      </c>
      <c r="F1112" s="1">
        <v>4.0</v>
      </c>
      <c r="G1112" s="2"/>
    </row>
    <row r="1113" ht="12.75" customHeight="1">
      <c r="A1113" t="s">
        <v>389</v>
      </c>
      <c r="B1113" s="3" t="str">
        <f>HYPERLINK("https://stackoverflow.com/questions/27417013/")</f>
        <v>https://stackoverflow.com/questions/27417013/</v>
      </c>
      <c r="C1113" s="1">
        <v>4.0</v>
      </c>
      <c r="D1113" s="4">
        <v>1.0</v>
      </c>
      <c r="E1113" s="1">
        <v>3.0</v>
      </c>
      <c r="F1113" s="1">
        <v>1.0</v>
      </c>
      <c r="G1113" s="2"/>
    </row>
    <row r="1114" ht="12.75" customHeight="1">
      <c r="A1114" t="s">
        <v>389</v>
      </c>
      <c r="B1114" s="3" t="str">
        <f>HYPERLINK("https://stackoverflow.com/questions/27520244/")</f>
        <v>https://stackoverflow.com/questions/27520244/</v>
      </c>
      <c r="C1114" s="1">
        <v>5.0</v>
      </c>
      <c r="D1114" s="4">
        <v>1.0</v>
      </c>
      <c r="E1114" s="1">
        <v>5.0</v>
      </c>
      <c r="F1114" s="1">
        <v>5.0</v>
      </c>
      <c r="G1114" s="2"/>
    </row>
    <row r="1115" ht="12.75" customHeight="1">
      <c r="A1115" t="s">
        <v>389</v>
      </c>
      <c r="B1115" s="3" t="str">
        <f>HYPERLINK("https://stackoverflow.com/questions/30153312/")</f>
        <v>https://stackoverflow.com/questions/30153312/</v>
      </c>
      <c r="C1115" s="1">
        <v>3.0</v>
      </c>
      <c r="D1115" s="4">
        <v>1.0</v>
      </c>
      <c r="E1115" s="1">
        <v>3.0</v>
      </c>
      <c r="F1115" s="1">
        <v>1.0</v>
      </c>
      <c r="G1115" s="2"/>
    </row>
    <row r="1116" ht="12.75" customHeight="1">
      <c r="A1116" t="s">
        <v>389</v>
      </c>
      <c r="B1116" s="3" t="str">
        <f>HYPERLINK("https://stackoverflow.com/questions/30205812/")</f>
        <v>https://stackoverflow.com/questions/30205812/</v>
      </c>
      <c r="C1116" s="1">
        <v>4.0</v>
      </c>
      <c r="D1116" s="4">
        <v>1.0</v>
      </c>
      <c r="E1116" s="1">
        <v>3.0</v>
      </c>
      <c r="F1116" s="1">
        <v>1.0</v>
      </c>
      <c r="G1116" s="2"/>
    </row>
    <row r="1117" ht="12.75" customHeight="1">
      <c r="A1117" t="s">
        <v>389</v>
      </c>
      <c r="B1117" s="3" t="str">
        <f>HYPERLINK("https://stackoverflow.com/questions/30712566/")</f>
        <v>https://stackoverflow.com/questions/30712566/</v>
      </c>
      <c r="C1117" s="1">
        <v>4.0</v>
      </c>
      <c r="D1117" s="4">
        <v>2.0</v>
      </c>
      <c r="E1117" s="1">
        <v>4.0</v>
      </c>
      <c r="F1117" s="1">
        <v>4.0</v>
      </c>
      <c r="G1117" s="2"/>
    </row>
    <row r="1118" ht="12.75" customHeight="1">
      <c r="A1118" t="s">
        <v>389</v>
      </c>
      <c r="B1118" s="3" t="str">
        <f>HYPERLINK("https://stackoverflow.com/questions/30962080/")</f>
        <v>https://stackoverflow.com/questions/30962080/</v>
      </c>
      <c r="C1118" s="1">
        <v>5.0</v>
      </c>
      <c r="D1118" s="4">
        <v>1.0</v>
      </c>
      <c r="E1118" s="1">
        <v>5.0</v>
      </c>
      <c r="F1118" s="1">
        <v>5.0</v>
      </c>
      <c r="G1118" s="2"/>
    </row>
    <row r="1119" ht="12.75" customHeight="1">
      <c r="A1119" t="s">
        <v>389</v>
      </c>
      <c r="B1119" s="3" t="str">
        <f>HYPERLINK("https://stackoverflow.com/questions/33116800/")</f>
        <v>https://stackoverflow.com/questions/33116800/</v>
      </c>
      <c r="C1119" s="1">
        <v>5.0</v>
      </c>
      <c r="D1119" s="4">
        <v>1.0</v>
      </c>
      <c r="E1119" s="1">
        <v>5.0</v>
      </c>
      <c r="F1119" s="1">
        <v>5.0</v>
      </c>
      <c r="G1119" s="2"/>
    </row>
    <row r="1120" ht="12.75" customHeight="1">
      <c r="A1120" t="s">
        <v>389</v>
      </c>
      <c r="B1120" s="3" t="str">
        <f>HYPERLINK("https://stackoverflow.com/questions/33808856/")</f>
        <v>https://stackoverflow.com/questions/33808856/</v>
      </c>
      <c r="C1120" s="1">
        <v>5.0</v>
      </c>
      <c r="D1120" s="4">
        <v>2.0</v>
      </c>
      <c r="E1120" s="1">
        <v>5.0</v>
      </c>
      <c r="F1120" s="1">
        <v>5.0</v>
      </c>
      <c r="G1120" s="2"/>
    </row>
    <row r="1121" ht="12.75" customHeight="1">
      <c r="A1121" t="s">
        <v>389</v>
      </c>
      <c r="B1121" s="3" t="str">
        <f>HYPERLINK("https://stackoverflow.com/questions/35817523/")</f>
        <v>https://stackoverflow.com/questions/35817523/</v>
      </c>
      <c r="C1121" s="1">
        <v>4.0</v>
      </c>
      <c r="D1121" s="4">
        <v>1.0</v>
      </c>
      <c r="E1121" s="1">
        <v>4.0</v>
      </c>
      <c r="F1121" s="1">
        <v>4.0</v>
      </c>
      <c r="G1121" s="2"/>
    </row>
    <row r="1122" ht="12.75" customHeight="1">
      <c r="A1122" t="s">
        <v>389</v>
      </c>
      <c r="B1122" s="3" t="str">
        <f>HYPERLINK("https://stackoverflow.com/questions/37522808/")</f>
        <v>https://stackoverflow.com/questions/37522808/</v>
      </c>
      <c r="C1122" s="1">
        <v>5.0</v>
      </c>
      <c r="D1122" s="4">
        <v>1.0</v>
      </c>
      <c r="E1122" s="1">
        <v>5.0</v>
      </c>
      <c r="F1122" s="1">
        <v>5.0</v>
      </c>
      <c r="G1122" s="2"/>
    </row>
    <row r="1123" ht="12.75" customHeight="1">
      <c r="A1123" t="s">
        <v>389</v>
      </c>
      <c r="B1123" s="3" t="str">
        <f>HYPERLINK("https://stackoverflow.com/questions/37559588/")</f>
        <v>https://stackoverflow.com/questions/37559588/</v>
      </c>
      <c r="C1123" s="1">
        <v>3.0</v>
      </c>
      <c r="D1123" s="4">
        <v>1.0</v>
      </c>
      <c r="E1123" s="1">
        <v>3.0</v>
      </c>
      <c r="F1123" s="1">
        <v>1.0</v>
      </c>
      <c r="G1123" s="2"/>
    </row>
    <row r="1124" ht="12.75" customHeight="1">
      <c r="A1124" t="s">
        <v>389</v>
      </c>
      <c r="B1124" s="3" t="str">
        <f>HYPERLINK("https://stackoverflow.com/questions/38956193/")</f>
        <v>https://stackoverflow.com/questions/38956193/</v>
      </c>
      <c r="C1124" s="1">
        <v>5.0</v>
      </c>
      <c r="D1124" s="4">
        <v>1.0</v>
      </c>
      <c r="E1124" s="1">
        <v>5.0</v>
      </c>
      <c r="F1124" s="1">
        <v>5.0</v>
      </c>
      <c r="G1124" s="2"/>
    </row>
    <row r="1125" ht="12.75" customHeight="1">
      <c r="A1125" t="s">
        <v>389</v>
      </c>
      <c r="B1125" s="3" t="str">
        <f>HYPERLINK("https://stackoverflow.com/questions/39015112/")</f>
        <v>https://stackoverflow.com/questions/39015112/</v>
      </c>
      <c r="C1125" s="1">
        <v>4.0</v>
      </c>
      <c r="D1125" s="4">
        <v>1.0</v>
      </c>
      <c r="E1125" s="1">
        <v>4.0</v>
      </c>
      <c r="F1125" s="1">
        <v>4.0</v>
      </c>
      <c r="G1125" s="2"/>
    </row>
    <row r="1126" ht="12.75" customHeight="1">
      <c r="A1126" t="s">
        <v>389</v>
      </c>
      <c r="B1126" s="3" t="str">
        <f>HYPERLINK("https://stackoverflow.com/questions/49655398/")</f>
        <v>https://stackoverflow.com/questions/49655398/</v>
      </c>
      <c r="C1126" s="1">
        <v>4.0</v>
      </c>
      <c r="D1126" s="4">
        <v>1.0</v>
      </c>
      <c r="E1126" s="1">
        <v>4.0</v>
      </c>
      <c r="F1126" s="1">
        <v>4.0</v>
      </c>
      <c r="G1126" s="2"/>
    </row>
    <row r="1127" ht="12.75" customHeight="1">
      <c r="A1127" t="s">
        <v>391</v>
      </c>
      <c r="B1127" s="3" t="str">
        <f>HYPERLINK("https://stackoverflow.com/questions/3775718/")</f>
        <v>https://stackoverflow.com/questions/3775718/</v>
      </c>
      <c r="C1127" s="1">
        <v>4.0</v>
      </c>
      <c r="D1127" s="4">
        <v>1.0</v>
      </c>
      <c r="E1127" s="1">
        <v>3.0</v>
      </c>
      <c r="F1127" s="1">
        <v>1.0</v>
      </c>
      <c r="G1127" s="2" t="s">
        <v>392</v>
      </c>
    </row>
    <row r="1128" ht="12.75" customHeight="1">
      <c r="A1128" t="s">
        <v>391</v>
      </c>
      <c r="B1128" s="3" t="str">
        <f>HYPERLINK("https://stackoverflow.com/questions/3775723/")</f>
        <v>https://stackoverflow.com/questions/3775723/</v>
      </c>
      <c r="C1128" s="1">
        <v>4.0</v>
      </c>
      <c r="D1128" s="4">
        <v>1.0</v>
      </c>
      <c r="E1128" s="1">
        <v>3.0</v>
      </c>
      <c r="F1128" s="1">
        <v>1.0</v>
      </c>
      <c r="G1128" s="2" t="s">
        <v>260</v>
      </c>
    </row>
    <row r="1129" ht="12.75" customHeight="1">
      <c r="A1129" t="s">
        <v>391</v>
      </c>
      <c r="B1129" s="3" t="str">
        <f>HYPERLINK("https://stackoverflow.com/questions/3775746/")</f>
        <v>https://stackoverflow.com/questions/3775746/</v>
      </c>
      <c r="C1129" s="1">
        <v>3.0</v>
      </c>
      <c r="D1129" s="4">
        <v>1.0</v>
      </c>
      <c r="E1129" s="1">
        <v>3.0</v>
      </c>
      <c r="F1129" s="1">
        <v>1.0</v>
      </c>
      <c r="G1129" s="2"/>
    </row>
    <row r="1130" ht="12.75" customHeight="1">
      <c r="A1130" t="s">
        <v>391</v>
      </c>
      <c r="B1130" s="3" t="str">
        <f>HYPERLINK("https://stackoverflow.com/questions/3775775/")</f>
        <v>https://stackoverflow.com/questions/3775775/</v>
      </c>
      <c r="C1130" s="1">
        <v>4.0</v>
      </c>
      <c r="D1130" s="4">
        <v>1.0</v>
      </c>
      <c r="E1130" s="1">
        <v>3.0</v>
      </c>
      <c r="F1130" s="1">
        <v>1.0</v>
      </c>
      <c r="G1130" s="2"/>
    </row>
    <row r="1131" ht="12.75" customHeight="1">
      <c r="A1131" t="s">
        <v>391</v>
      </c>
      <c r="B1131" s="3" t="str">
        <f>HYPERLINK("https://stackoverflow.com/questions/3775864/")</f>
        <v>https://stackoverflow.com/questions/3775864/</v>
      </c>
      <c r="C1131" s="1">
        <v>4.0</v>
      </c>
      <c r="D1131" s="4">
        <v>1.0</v>
      </c>
      <c r="E1131" s="1">
        <v>3.0</v>
      </c>
      <c r="F1131" s="1">
        <v>1.0</v>
      </c>
      <c r="G1131" s="2"/>
    </row>
    <row r="1132" ht="12.75" customHeight="1">
      <c r="A1132" t="s">
        <v>391</v>
      </c>
      <c r="B1132" s="3" t="str">
        <f>HYPERLINK("https://stackoverflow.com/questions/3775893/")</f>
        <v>https://stackoverflow.com/questions/3775893/</v>
      </c>
      <c r="C1132" s="1">
        <v>4.0</v>
      </c>
      <c r="D1132" s="4">
        <v>1.0</v>
      </c>
      <c r="E1132" s="1">
        <v>3.0</v>
      </c>
      <c r="F1132" s="1">
        <v>1.0</v>
      </c>
      <c r="G1132" s="2"/>
    </row>
    <row r="1133" ht="12.75" customHeight="1">
      <c r="A1133" t="s">
        <v>391</v>
      </c>
      <c r="B1133" s="3" t="str">
        <f>HYPERLINK("https://stackoverflow.com/questions/19467659/")</f>
        <v>https://stackoverflow.com/questions/19467659/</v>
      </c>
      <c r="C1133" s="1">
        <v>4.0</v>
      </c>
      <c r="D1133" s="4">
        <v>1.0</v>
      </c>
      <c r="E1133" s="1">
        <v>3.0</v>
      </c>
      <c r="F1133" s="1">
        <v>1.0</v>
      </c>
      <c r="G1133" s="2"/>
    </row>
    <row r="1134" ht="12.75" customHeight="1">
      <c r="A1134" t="s">
        <v>393</v>
      </c>
      <c r="B1134" s="3" t="str">
        <f>HYPERLINK("https://stackoverflow.com/questions/48296025/")</f>
        <v>https://stackoverflow.com/questions/48296025/</v>
      </c>
      <c r="C1134" s="1">
        <v>5.0</v>
      </c>
      <c r="D1134" s="4">
        <v>2.0</v>
      </c>
      <c r="E1134" s="1">
        <v>4.0</v>
      </c>
      <c r="F1134" s="1">
        <v>4.0</v>
      </c>
      <c r="G1134" s="2" t="s">
        <v>301</v>
      </c>
    </row>
    <row r="1135" ht="12.75" customHeight="1">
      <c r="A1135" t="s">
        <v>394</v>
      </c>
      <c r="B1135" s="3" t="str">
        <f>HYPERLINK("https://stackoverflow.com/questions/7988743/")</f>
        <v>https://stackoverflow.com/questions/7988743/</v>
      </c>
      <c r="C1135" s="1">
        <v>3.0</v>
      </c>
      <c r="D1135" s="4">
        <v>1.0</v>
      </c>
      <c r="E1135" s="1">
        <v>3.0</v>
      </c>
      <c r="F1135" s="1">
        <v>1.0</v>
      </c>
      <c r="G1135" s="2"/>
    </row>
    <row r="1136" ht="12.75" customHeight="1">
      <c r="A1136" t="s">
        <v>395</v>
      </c>
      <c r="B1136" s="3" t="str">
        <f>HYPERLINK("https://stackoverflow.com/questions/9148901/")</f>
        <v>https://stackoverflow.com/questions/9148901/</v>
      </c>
      <c r="C1136" s="1">
        <v>2.0</v>
      </c>
      <c r="D1136" s="4">
        <v>1.0</v>
      </c>
      <c r="E1136" s="1">
        <v>2.0</v>
      </c>
      <c r="F1136" s="1">
        <v>1.0</v>
      </c>
      <c r="G1136" s="2"/>
    </row>
    <row r="1137" ht="12.75" customHeight="1">
      <c r="A1137" t="s">
        <v>395</v>
      </c>
      <c r="B1137" s="3" t="str">
        <f>HYPERLINK("https://stackoverflow.com/questions/14164134/")</f>
        <v>https://stackoverflow.com/questions/14164134/</v>
      </c>
      <c r="C1137" s="1">
        <v>2.0</v>
      </c>
      <c r="D1137" s="4">
        <v>1.0</v>
      </c>
      <c r="E1137" s="1">
        <v>2.0</v>
      </c>
      <c r="F1137" s="1">
        <v>1.0</v>
      </c>
      <c r="G1137" s="2"/>
    </row>
    <row r="1138" ht="12.75" customHeight="1">
      <c r="A1138" t="s">
        <v>396</v>
      </c>
      <c r="B1138" s="3" t="str">
        <f>HYPERLINK("https://stackoverflow.com/questions/14972672/")</f>
        <v>https://stackoverflow.com/questions/14972672/</v>
      </c>
      <c r="C1138" s="1">
        <v>2.0</v>
      </c>
      <c r="D1138" s="4">
        <v>1.0</v>
      </c>
      <c r="E1138" s="1">
        <v>2.0</v>
      </c>
      <c r="F1138" s="1">
        <v>1.0</v>
      </c>
      <c r="G1138" s="2"/>
    </row>
    <row r="1139" ht="12.75" customHeight="1">
      <c r="A1139" t="s">
        <v>397</v>
      </c>
      <c r="B1139" s="3" t="str">
        <f>HYPERLINK("https://stackoverflow.com/questions/15042885/")</f>
        <v>https://stackoverflow.com/questions/15042885/</v>
      </c>
      <c r="C1139" s="1">
        <v>4.0</v>
      </c>
      <c r="D1139" s="4">
        <v>1.0</v>
      </c>
      <c r="E1139" s="1">
        <v>3.0</v>
      </c>
      <c r="F1139" s="1">
        <v>1.0</v>
      </c>
      <c r="G1139" s="2" t="s">
        <v>325</v>
      </c>
    </row>
    <row r="1140" ht="12.75" customHeight="1">
      <c r="A1140" t="s">
        <v>397</v>
      </c>
      <c r="B1140" s="3" t="str">
        <f>HYPERLINK("https://stackoverflow.com/questions/15042943/")</f>
        <v>https://stackoverflow.com/questions/15042943/</v>
      </c>
      <c r="C1140" s="1">
        <v>3.0</v>
      </c>
      <c r="D1140" s="4">
        <v>1.0</v>
      </c>
      <c r="E1140" s="1">
        <v>3.0</v>
      </c>
      <c r="F1140" s="1">
        <v>1.0</v>
      </c>
      <c r="G1140" s="2"/>
    </row>
    <row r="1141" ht="12.75" customHeight="1">
      <c r="A1141" t="s">
        <v>397</v>
      </c>
      <c r="B1141" s="3" t="str">
        <f>HYPERLINK("https://stackoverflow.com/questions/15046814/")</f>
        <v>https://stackoverflow.com/questions/15046814/</v>
      </c>
      <c r="C1141" s="1">
        <v>4.0</v>
      </c>
      <c r="D1141" s="4">
        <v>1.0</v>
      </c>
      <c r="E1141" s="1">
        <v>3.0</v>
      </c>
      <c r="F1141" s="1">
        <v>1.0</v>
      </c>
      <c r="G1141" s="2"/>
    </row>
    <row r="1142" ht="12.75" customHeight="1">
      <c r="A1142" t="s">
        <v>397</v>
      </c>
      <c r="B1142" s="3" t="str">
        <f>HYPERLINK("https://stackoverflow.com/questions/28330300/")</f>
        <v>https://stackoverflow.com/questions/28330300/</v>
      </c>
      <c r="C1142" s="1">
        <v>4.0</v>
      </c>
      <c r="D1142" s="4">
        <v>1.0</v>
      </c>
      <c r="E1142" s="1">
        <v>3.0</v>
      </c>
      <c r="F1142" s="1">
        <v>1.0</v>
      </c>
      <c r="G1142" s="2"/>
    </row>
    <row r="1143" ht="12.75" customHeight="1">
      <c r="A1143" t="s">
        <v>397</v>
      </c>
      <c r="B1143" s="3" t="str">
        <f>HYPERLINK("https://stackoverflow.com/questions/32469745/")</f>
        <v>https://stackoverflow.com/questions/32469745/</v>
      </c>
      <c r="C1143" s="1">
        <v>3.0</v>
      </c>
      <c r="D1143" s="4">
        <v>1.0</v>
      </c>
      <c r="E1143" s="1">
        <v>3.0</v>
      </c>
      <c r="F1143" s="1">
        <v>1.0</v>
      </c>
      <c r="G1143" s="2"/>
    </row>
    <row r="1144" ht="12.75" customHeight="1">
      <c r="A1144" t="s">
        <v>397</v>
      </c>
      <c r="B1144" s="3" t="str">
        <f>HYPERLINK("https://stackoverflow.com/questions/33725953/")</f>
        <v>https://stackoverflow.com/questions/33725953/</v>
      </c>
      <c r="C1144" s="1">
        <v>4.0</v>
      </c>
      <c r="D1144" s="4">
        <v>1.0</v>
      </c>
      <c r="E1144" s="1">
        <v>3.0</v>
      </c>
      <c r="F1144" s="1">
        <v>1.0</v>
      </c>
      <c r="G1144" s="2"/>
    </row>
    <row r="1145" ht="12.75" customHeight="1">
      <c r="A1145" t="s">
        <v>397</v>
      </c>
      <c r="B1145" s="3" t="str">
        <f>HYPERLINK("https://stackoverflow.com/questions/38684226/")</f>
        <v>https://stackoverflow.com/questions/38684226/</v>
      </c>
      <c r="C1145" s="1">
        <v>4.0</v>
      </c>
      <c r="D1145" s="4">
        <v>1.0</v>
      </c>
      <c r="E1145" s="1">
        <v>3.0</v>
      </c>
      <c r="F1145" s="1">
        <v>1.0</v>
      </c>
      <c r="G1145" s="2"/>
    </row>
    <row r="1146" ht="12.75" customHeight="1">
      <c r="A1146" t="s">
        <v>397</v>
      </c>
      <c r="B1146" s="3" t="str">
        <f>HYPERLINK("https://stackoverflow.com/questions/46791681/")</f>
        <v>https://stackoverflow.com/questions/46791681/</v>
      </c>
      <c r="C1146" s="1">
        <v>4.0</v>
      </c>
      <c r="D1146" s="4">
        <v>1.0</v>
      </c>
      <c r="E1146" s="1">
        <v>3.0</v>
      </c>
      <c r="F1146" s="1">
        <v>1.0</v>
      </c>
      <c r="G1146" s="2"/>
    </row>
    <row r="1147" ht="12.75" customHeight="1">
      <c r="A1147" t="s">
        <v>398</v>
      </c>
      <c r="B1147" s="3" t="str">
        <f>HYPERLINK("https://stackoverflow.com/questions/30595647/")</f>
        <v>https://stackoverflow.com/questions/30595647/</v>
      </c>
      <c r="C1147" s="1">
        <v>3.0</v>
      </c>
      <c r="D1147" s="4">
        <v>1.0</v>
      </c>
      <c r="E1147" s="1">
        <v>3.0</v>
      </c>
      <c r="F1147" s="1">
        <v>1.0</v>
      </c>
      <c r="G1147" s="2"/>
    </row>
    <row r="1148" ht="12.75" customHeight="1">
      <c r="A1148" t="s">
        <v>399</v>
      </c>
      <c r="B1148" s="3" t="str">
        <f>HYPERLINK("https://stackoverflow.com/questions/20281925/")</f>
        <v>https://stackoverflow.com/questions/20281925/</v>
      </c>
      <c r="C1148" s="1">
        <v>3.0</v>
      </c>
      <c r="D1148" s="4">
        <v>1.0</v>
      </c>
      <c r="E1148" s="1">
        <v>3.0</v>
      </c>
      <c r="F1148" s="1">
        <v>1.0</v>
      </c>
      <c r="G1148" s="2"/>
    </row>
    <row r="1149" ht="12.75" customHeight="1">
      <c r="A1149" t="s">
        <v>399</v>
      </c>
      <c r="B1149" s="3" t="str">
        <f>HYPERLINK("https://stackoverflow.com/questions/20281958/")</f>
        <v>https://stackoverflow.com/questions/20281958/</v>
      </c>
      <c r="C1149" s="1">
        <v>4.0</v>
      </c>
      <c r="D1149" s="4">
        <v>1.0</v>
      </c>
      <c r="E1149" s="1">
        <v>3.0</v>
      </c>
      <c r="F1149" s="1">
        <v>1.0</v>
      </c>
      <c r="G1149" s="2"/>
    </row>
    <row r="1150" ht="12.75" customHeight="1">
      <c r="A1150" t="s">
        <v>399</v>
      </c>
      <c r="B1150" s="3" t="str">
        <f>HYPERLINK("https://stackoverflow.com/questions/20282002/")</f>
        <v>https://stackoverflow.com/questions/20282002/</v>
      </c>
      <c r="C1150" s="1">
        <v>4.0</v>
      </c>
      <c r="D1150" s="4">
        <v>1.0</v>
      </c>
      <c r="E1150" s="1">
        <v>3.0</v>
      </c>
      <c r="F1150" s="1">
        <v>1.0</v>
      </c>
      <c r="G1150" s="2"/>
    </row>
    <row r="1151" ht="12.75" customHeight="1">
      <c r="A1151" t="s">
        <v>399</v>
      </c>
      <c r="B1151" s="3" t="str">
        <f>HYPERLINK("https://stackoverflow.com/questions/22562676/")</f>
        <v>https://stackoverflow.com/questions/22562676/</v>
      </c>
      <c r="C1151" s="1">
        <v>4.0</v>
      </c>
      <c r="D1151" s="4">
        <v>1.0</v>
      </c>
      <c r="E1151" s="1">
        <v>3.0</v>
      </c>
      <c r="F1151" s="1">
        <v>1.0</v>
      </c>
      <c r="G1151" s="2"/>
    </row>
    <row r="1152" ht="12.75" customHeight="1">
      <c r="A1152" t="s">
        <v>399</v>
      </c>
      <c r="B1152" s="3" t="str">
        <f>HYPERLINK("https://stackoverflow.com/questions/23678498/")</f>
        <v>https://stackoverflow.com/questions/23678498/</v>
      </c>
      <c r="C1152" s="1">
        <v>4.0</v>
      </c>
      <c r="D1152" s="4">
        <v>1.0</v>
      </c>
      <c r="E1152" s="1">
        <v>3.0</v>
      </c>
      <c r="F1152" s="1">
        <v>1.0</v>
      </c>
      <c r="G1152" s="2" t="s">
        <v>400</v>
      </c>
    </row>
    <row r="1153" ht="12.75" customHeight="1">
      <c r="A1153" t="s">
        <v>399</v>
      </c>
      <c r="B1153" s="3" t="str">
        <f>HYPERLINK("https://stackoverflow.com/questions/27923134/")</f>
        <v>https://stackoverflow.com/questions/27923134/</v>
      </c>
      <c r="C1153" s="1">
        <v>4.0</v>
      </c>
      <c r="D1153" s="4">
        <v>1.0</v>
      </c>
      <c r="E1153" s="1">
        <v>3.0</v>
      </c>
      <c r="F1153" s="1">
        <v>1.0</v>
      </c>
      <c r="G1153" s="2"/>
    </row>
    <row r="1154" ht="12.75" customHeight="1">
      <c r="A1154" t="s">
        <v>399</v>
      </c>
      <c r="B1154" s="3" t="str">
        <f>HYPERLINK("https://stackoverflow.com/questions/29175213/")</f>
        <v>https://stackoverflow.com/questions/29175213/</v>
      </c>
      <c r="C1154" s="1">
        <v>4.0</v>
      </c>
      <c r="D1154" s="4">
        <v>1.0</v>
      </c>
      <c r="E1154" s="1">
        <v>3.0</v>
      </c>
      <c r="F1154" s="1">
        <v>1.0</v>
      </c>
      <c r="G1154" s="2"/>
    </row>
    <row r="1155" ht="12.75" customHeight="1">
      <c r="A1155" t="s">
        <v>399</v>
      </c>
      <c r="B1155" s="3" t="str">
        <f>HYPERLINK("https://stackoverflow.com/questions/29230012/")</f>
        <v>https://stackoverflow.com/questions/29230012/</v>
      </c>
      <c r="C1155" s="1">
        <v>5.0</v>
      </c>
      <c r="D1155" s="4">
        <v>1.0</v>
      </c>
      <c r="E1155" s="1">
        <v>3.0</v>
      </c>
      <c r="F1155" s="1">
        <v>1.0</v>
      </c>
      <c r="G1155" s="2"/>
    </row>
    <row r="1156" ht="12.75" customHeight="1">
      <c r="A1156" t="s">
        <v>399</v>
      </c>
      <c r="B1156" s="3" t="str">
        <f>HYPERLINK("https://stackoverflow.com/questions/36330841/")</f>
        <v>https://stackoverflow.com/questions/36330841/</v>
      </c>
      <c r="C1156" s="1">
        <v>4.0</v>
      </c>
      <c r="D1156" s="4">
        <v>1.0</v>
      </c>
      <c r="E1156" s="1">
        <v>3.0</v>
      </c>
      <c r="F1156" s="1">
        <v>1.0</v>
      </c>
      <c r="G1156" s="2"/>
    </row>
    <row r="1157" ht="12.75" customHeight="1">
      <c r="A1157" t="s">
        <v>399</v>
      </c>
      <c r="B1157" s="3" t="str">
        <f>HYPERLINK("https://stackoverflow.com/questions/42372854/")</f>
        <v>https://stackoverflow.com/questions/42372854/</v>
      </c>
      <c r="C1157" s="1">
        <v>4.0</v>
      </c>
      <c r="D1157" s="4">
        <v>1.0</v>
      </c>
      <c r="E1157" s="1">
        <v>3.0</v>
      </c>
      <c r="F1157" s="1">
        <v>1.0</v>
      </c>
      <c r="G1157" s="2"/>
    </row>
    <row r="1158" ht="12.75" customHeight="1">
      <c r="A1158" t="s">
        <v>399</v>
      </c>
      <c r="B1158" s="3" t="str">
        <f>HYPERLINK("https://stackoverflow.com/questions/42641329/")</f>
        <v>https://stackoverflow.com/questions/42641329/</v>
      </c>
      <c r="C1158" s="1">
        <v>4.0</v>
      </c>
      <c r="D1158" s="4">
        <v>1.0</v>
      </c>
      <c r="E1158" s="1">
        <v>3.0</v>
      </c>
      <c r="F1158" s="1">
        <v>1.0</v>
      </c>
      <c r="G1158" s="2"/>
    </row>
    <row r="1159" ht="12.75" customHeight="1">
      <c r="A1159" t="s">
        <v>399</v>
      </c>
      <c r="B1159" s="3" t="str">
        <f>HYPERLINK("https://stackoverflow.com/questions/45501457/")</f>
        <v>https://stackoverflow.com/questions/45501457/</v>
      </c>
      <c r="C1159" s="1">
        <v>4.0</v>
      </c>
      <c r="D1159" s="4">
        <v>1.0</v>
      </c>
      <c r="E1159" s="1">
        <v>3.0</v>
      </c>
      <c r="F1159" s="1">
        <v>1.0</v>
      </c>
      <c r="G1159" s="2"/>
    </row>
    <row r="1160" ht="12.75" customHeight="1">
      <c r="A1160" t="s">
        <v>399</v>
      </c>
      <c r="B1160" s="3" t="str">
        <f>HYPERLINK("https://stackoverflow.com/questions/46276320/")</f>
        <v>https://stackoverflow.com/questions/46276320/</v>
      </c>
      <c r="C1160" s="1">
        <v>4.0</v>
      </c>
      <c r="D1160" s="4">
        <v>1.0</v>
      </c>
      <c r="E1160" s="1">
        <v>3.0</v>
      </c>
      <c r="F1160" s="1">
        <v>1.0</v>
      </c>
      <c r="G1160" s="2"/>
    </row>
    <row r="1161" ht="12.75" customHeight="1">
      <c r="A1161" t="s">
        <v>399</v>
      </c>
      <c r="B1161" s="3" t="str">
        <f>HYPERLINK("https://stackoverflow.com/questions/46983076/")</f>
        <v>https://stackoverflow.com/questions/46983076/</v>
      </c>
      <c r="C1161" s="1">
        <v>3.0</v>
      </c>
      <c r="D1161" s="4">
        <v>1.0</v>
      </c>
      <c r="E1161" s="1">
        <v>3.0</v>
      </c>
      <c r="F1161" s="1">
        <v>1.0</v>
      </c>
      <c r="G1161" s="2"/>
    </row>
    <row r="1162" ht="12.75" customHeight="1">
      <c r="A1162" t="s">
        <v>401</v>
      </c>
      <c r="B1162" s="3" t="str">
        <f>HYPERLINK("https://stackoverflow.com/questions/22842806/")</f>
        <v>https://stackoverflow.com/questions/22842806/</v>
      </c>
      <c r="C1162" s="1">
        <v>1.0</v>
      </c>
      <c r="D1162" s="4">
        <v>1.0</v>
      </c>
      <c r="E1162" s="1">
        <v>1.0</v>
      </c>
      <c r="F1162" s="1">
        <v>1.0</v>
      </c>
      <c r="G1162" s="2"/>
    </row>
    <row r="1163" ht="12.75" customHeight="1">
      <c r="A1163" t="s">
        <v>401</v>
      </c>
      <c r="B1163" s="3" t="str">
        <f>HYPERLINK("https://stackoverflow.com/questions/26456579/")</f>
        <v>https://stackoverflow.com/questions/26456579/</v>
      </c>
      <c r="C1163" s="1">
        <v>1.0</v>
      </c>
      <c r="D1163" s="4">
        <v>1.0</v>
      </c>
      <c r="E1163" s="1">
        <v>1.0</v>
      </c>
      <c r="F1163" s="1">
        <v>1.0</v>
      </c>
      <c r="G1163" s="2"/>
    </row>
    <row r="1164" ht="12.75" customHeight="1">
      <c r="A1164" t="s">
        <v>401</v>
      </c>
      <c r="B1164" s="3" t="str">
        <f>HYPERLINK("https://stackoverflow.com/questions/40565559/")</f>
        <v>https://stackoverflow.com/questions/40565559/</v>
      </c>
      <c r="C1164" s="1">
        <v>1.0</v>
      </c>
      <c r="D1164" s="4">
        <v>1.0</v>
      </c>
      <c r="E1164" s="1">
        <v>1.0</v>
      </c>
      <c r="F1164" s="1">
        <v>1.0</v>
      </c>
      <c r="G1164" s="2"/>
    </row>
    <row r="1165" ht="12.75" customHeight="1">
      <c r="A1165" t="s">
        <v>402</v>
      </c>
      <c r="B1165" s="3" t="str">
        <f>HYPERLINK("https://stackoverflow.com/questions/41678310/")</f>
        <v>https://stackoverflow.com/questions/41678310/</v>
      </c>
      <c r="C1165" s="1">
        <v>4.0</v>
      </c>
      <c r="D1165" s="4">
        <v>2.0</v>
      </c>
      <c r="E1165" s="1">
        <v>3.0</v>
      </c>
      <c r="F1165" s="1">
        <v>2.0</v>
      </c>
      <c r="G1165" s="2" t="s">
        <v>403</v>
      </c>
    </row>
    <row r="1166" ht="12.75" customHeight="1">
      <c r="C1166" s="1"/>
      <c r="D1166" s="1"/>
      <c r="E1166" s="1"/>
      <c r="F1166" s="1"/>
      <c r="G1166" s="2"/>
    </row>
    <row r="1167" ht="12.75" customHeight="1">
      <c r="C1167" s="1"/>
      <c r="D1167" s="1"/>
      <c r="E1167" s="1"/>
      <c r="F1167" s="1"/>
      <c r="G1167" s="2"/>
    </row>
    <row r="1168" ht="12.75" customHeight="1">
      <c r="C1168" s="1"/>
      <c r="D1168" s="1"/>
      <c r="E1168" s="1"/>
      <c r="F1168" s="1"/>
      <c r="G1168" s="2"/>
    </row>
    <row r="1169" ht="12.75" customHeight="1">
      <c r="A1169" t="s">
        <v>404</v>
      </c>
      <c r="C1169" s="1"/>
      <c r="D1169" s="1"/>
      <c r="E1169" s="1"/>
      <c r="F1169" s="1"/>
      <c r="G1169" s="2"/>
    </row>
    <row r="1170" ht="12.75" customHeight="1">
      <c r="C1170" s="1"/>
      <c r="D1170" s="1"/>
      <c r="E1170" s="1"/>
      <c r="F1170" s="1"/>
      <c r="G1170" s="2"/>
    </row>
    <row r="1171" ht="12.75" customHeight="1">
      <c r="A1171" t="s">
        <v>405</v>
      </c>
      <c r="B1171" s="3" t="str">
        <f>HYPERLINK("https://stackoverflow.com/questions/1384961/")</f>
        <v>https://stackoverflow.com/questions/1384961/</v>
      </c>
      <c r="C1171" s="1">
        <v>5.0</v>
      </c>
      <c r="D1171" s="4">
        <v>1.0</v>
      </c>
      <c r="E1171" s="1">
        <v>5.0</v>
      </c>
      <c r="F1171" s="1">
        <v>5.0</v>
      </c>
      <c r="G1171" s="2" t="s">
        <v>406</v>
      </c>
    </row>
    <row r="1172" ht="12.75" customHeight="1">
      <c r="A1172" t="s">
        <v>405</v>
      </c>
      <c r="B1172" s="3" t="str">
        <f>HYPERLINK("https://stackoverflow.com/questions/1385015/")</f>
        <v>https://stackoverflow.com/questions/1385015/</v>
      </c>
      <c r="C1172" s="1">
        <v>5.0</v>
      </c>
      <c r="D1172" s="4">
        <v>1.0</v>
      </c>
      <c r="E1172" s="1">
        <v>5.0</v>
      </c>
      <c r="F1172" s="1">
        <v>5.0</v>
      </c>
      <c r="G1172" s="2" t="s">
        <v>260</v>
      </c>
    </row>
    <row r="1173" ht="12.75" customHeight="1">
      <c r="A1173" t="s">
        <v>405</v>
      </c>
      <c r="B1173" s="3" t="str">
        <f>HYPERLINK("https://stackoverflow.com/questions/7346577/")</f>
        <v>https://stackoverflow.com/questions/7346577/</v>
      </c>
      <c r="C1173" s="1">
        <v>3.0</v>
      </c>
      <c r="D1173" s="4">
        <v>1.0</v>
      </c>
      <c r="E1173" s="1">
        <v>3.0</v>
      </c>
      <c r="F1173" s="1">
        <v>1.0</v>
      </c>
      <c r="G1173" s="2"/>
    </row>
    <row r="1174" ht="12.75" customHeight="1">
      <c r="A1174" t="s">
        <v>405</v>
      </c>
      <c r="B1174" s="3" t="str">
        <f>HYPERLINK("https://stackoverflow.com/questions/12337798/")</f>
        <v>https://stackoverflow.com/questions/12337798/</v>
      </c>
      <c r="C1174" s="1">
        <v>4.0</v>
      </c>
      <c r="D1174" s="4">
        <v>1.0</v>
      </c>
      <c r="E1174" s="1">
        <v>4.0</v>
      </c>
      <c r="F1174" s="1">
        <v>4.0</v>
      </c>
      <c r="G1174" s="2" t="s">
        <v>260</v>
      </c>
    </row>
    <row r="1175" ht="12.75" customHeight="1">
      <c r="A1175" t="s">
        <v>405</v>
      </c>
      <c r="B1175" s="3" t="str">
        <f>HYPERLINK("https://stackoverflow.com/questions/14051951/")</f>
        <v>https://stackoverflow.com/questions/14051951/</v>
      </c>
      <c r="C1175" s="1">
        <v>4.0</v>
      </c>
      <c r="D1175" s="4">
        <v>1.0</v>
      </c>
      <c r="E1175" s="1">
        <v>4.0</v>
      </c>
      <c r="F1175" s="1">
        <v>4.0</v>
      </c>
      <c r="G1175" s="2" t="s">
        <v>260</v>
      </c>
    </row>
    <row r="1176" ht="12.75" customHeight="1">
      <c r="A1176" t="s">
        <v>405</v>
      </c>
      <c r="B1176" s="3" t="str">
        <f>HYPERLINK("https://stackoverflow.com/questions/16245503/")</f>
        <v>https://stackoverflow.com/questions/16245503/</v>
      </c>
      <c r="C1176" s="1">
        <v>4.0</v>
      </c>
      <c r="D1176" s="4">
        <v>5.0</v>
      </c>
      <c r="E1176" s="1">
        <v>4.0</v>
      </c>
      <c r="F1176" s="1">
        <v>5.0</v>
      </c>
      <c r="G1176" s="2"/>
    </row>
    <row r="1177" ht="12.75" customHeight="1">
      <c r="A1177" t="s">
        <v>407</v>
      </c>
      <c r="B1177" s="3" t="str">
        <f>HYPERLINK("https://stackoverflow.com/questions/1455427/")</f>
        <v>https://stackoverflow.com/questions/1455427/</v>
      </c>
      <c r="C1177" s="1">
        <v>4.0</v>
      </c>
      <c r="D1177" s="4">
        <v>2.0</v>
      </c>
      <c r="E1177" s="1">
        <v>3.0</v>
      </c>
      <c r="F1177" s="1">
        <v>2.0</v>
      </c>
      <c r="G1177" s="2" t="s">
        <v>325</v>
      </c>
    </row>
    <row r="1178" ht="12.75" customHeight="1">
      <c r="A1178" t="s">
        <v>407</v>
      </c>
      <c r="B1178" s="3" t="str">
        <f>HYPERLINK("https://stackoverflow.com/questions/1455441/")</f>
        <v>https://stackoverflow.com/questions/1455441/</v>
      </c>
      <c r="C1178" s="1">
        <v>4.0</v>
      </c>
      <c r="D1178" s="4">
        <v>2.0</v>
      </c>
      <c r="E1178" s="1">
        <v>4.0</v>
      </c>
      <c r="F1178" s="1">
        <v>3.0</v>
      </c>
      <c r="G1178" s="2" t="s">
        <v>336</v>
      </c>
    </row>
    <row r="1179" ht="12.75" customHeight="1">
      <c r="A1179" t="s">
        <v>407</v>
      </c>
      <c r="B1179" s="3" t="str">
        <f>HYPERLINK("https://stackoverflow.com/questions/1455546/")</f>
        <v>https://stackoverflow.com/questions/1455546/</v>
      </c>
      <c r="C1179" s="1">
        <v>3.0</v>
      </c>
      <c r="D1179" s="4">
        <v>1.0</v>
      </c>
      <c r="E1179" s="1">
        <v>3.0</v>
      </c>
      <c r="F1179" s="1">
        <v>1.0</v>
      </c>
      <c r="G1179" s="2"/>
    </row>
    <row r="1180" ht="12.75" customHeight="1">
      <c r="A1180" t="s">
        <v>407</v>
      </c>
      <c r="B1180" s="3" t="str">
        <f>HYPERLINK("https://stackoverflow.com/questions/30955348/")</f>
        <v>https://stackoverflow.com/questions/30955348/</v>
      </c>
      <c r="C1180" s="1">
        <v>3.0</v>
      </c>
      <c r="D1180" s="4">
        <v>1.0</v>
      </c>
      <c r="E1180" s="1">
        <v>3.0</v>
      </c>
      <c r="F1180" s="1">
        <v>1.0</v>
      </c>
      <c r="G1180" s="2"/>
    </row>
    <row r="1181" ht="12.75" customHeight="1">
      <c r="A1181" t="s">
        <v>408</v>
      </c>
      <c r="B1181" s="3" t="str">
        <f>HYPERLINK("https://stackoverflow.com/questions/1844695/")</f>
        <v>https://stackoverflow.com/questions/1844695/</v>
      </c>
      <c r="C1181" s="1">
        <v>3.0</v>
      </c>
      <c r="D1181" s="4">
        <v>1.0</v>
      </c>
      <c r="E1181" s="1">
        <v>3.0</v>
      </c>
      <c r="F1181" s="1">
        <v>1.0</v>
      </c>
      <c r="G1181" s="2"/>
    </row>
    <row r="1182" ht="12.75" customHeight="1">
      <c r="A1182" t="s">
        <v>408</v>
      </c>
      <c r="B1182" s="3" t="str">
        <f>HYPERLINK("https://stackoverflow.com/questions/1846349/")</f>
        <v>https://stackoverflow.com/questions/1846349/</v>
      </c>
      <c r="C1182" s="1">
        <v>3.0</v>
      </c>
      <c r="D1182" s="4">
        <v>3.0</v>
      </c>
      <c r="E1182" s="1">
        <v>3.0</v>
      </c>
      <c r="F1182" s="1">
        <v>3.0</v>
      </c>
      <c r="G1182" s="2"/>
    </row>
    <row r="1183" ht="12.75" customHeight="1">
      <c r="A1183" t="s">
        <v>408</v>
      </c>
      <c r="B1183" s="3" t="str">
        <f>HYPERLINK("https://stackoverflow.com/questions/5632895/")</f>
        <v>https://stackoverflow.com/questions/5632895/</v>
      </c>
      <c r="C1183" s="1">
        <v>3.0</v>
      </c>
      <c r="D1183" s="4">
        <v>1.0</v>
      </c>
      <c r="E1183" s="1">
        <v>3.0</v>
      </c>
      <c r="F1183" s="1">
        <v>1.0</v>
      </c>
      <c r="G1183" s="2"/>
    </row>
    <row r="1184" ht="12.75" customHeight="1">
      <c r="A1184" t="s">
        <v>408</v>
      </c>
      <c r="B1184" s="3" t="str">
        <f>HYPERLINK("https://stackoverflow.com/questions/13532147/")</f>
        <v>https://stackoverflow.com/questions/13532147/</v>
      </c>
      <c r="C1184" s="1">
        <v>3.0</v>
      </c>
      <c r="D1184" s="4">
        <v>3.0</v>
      </c>
      <c r="E1184" s="1">
        <v>3.0</v>
      </c>
      <c r="F1184" s="1">
        <v>3.0</v>
      </c>
      <c r="G1184" s="2"/>
    </row>
    <row r="1185" ht="12.75" customHeight="1">
      <c r="A1185" t="s">
        <v>408</v>
      </c>
      <c r="B1185" s="3" t="str">
        <f>HYPERLINK("https://stackoverflow.com/questions/16561438/")</f>
        <v>https://stackoverflow.com/questions/16561438/</v>
      </c>
      <c r="C1185" s="1">
        <v>3.0</v>
      </c>
      <c r="D1185" s="4">
        <v>1.0</v>
      </c>
      <c r="E1185" s="1">
        <v>3.0</v>
      </c>
      <c r="F1185" s="1">
        <v>1.0</v>
      </c>
      <c r="G1185" s="2"/>
    </row>
    <row r="1186" ht="12.75" customHeight="1">
      <c r="A1186" t="s">
        <v>408</v>
      </c>
      <c r="B1186" s="3" t="str">
        <f>HYPERLINK("https://stackoverflow.com/questions/18054106/")</f>
        <v>https://stackoverflow.com/questions/18054106/</v>
      </c>
      <c r="C1186" s="1">
        <v>3.0</v>
      </c>
      <c r="D1186" s="4">
        <v>1.0</v>
      </c>
      <c r="E1186" s="1">
        <v>3.0</v>
      </c>
      <c r="F1186" s="1">
        <v>1.0</v>
      </c>
      <c r="G1186" s="2"/>
    </row>
    <row r="1187" ht="12.75" customHeight="1">
      <c r="A1187" t="s">
        <v>408</v>
      </c>
      <c r="B1187" s="3" t="str">
        <f>HYPERLINK("https://stackoverflow.com/questions/18276514/")</f>
        <v>https://stackoverflow.com/questions/18276514/</v>
      </c>
      <c r="C1187" s="1">
        <v>3.0</v>
      </c>
      <c r="D1187" s="4">
        <v>1.0</v>
      </c>
      <c r="E1187" s="1">
        <v>3.0</v>
      </c>
      <c r="F1187" s="1">
        <v>1.0</v>
      </c>
      <c r="G1187" s="2"/>
    </row>
    <row r="1188" ht="12.75" customHeight="1">
      <c r="A1188" t="s">
        <v>408</v>
      </c>
      <c r="B1188" s="3" t="str">
        <f>HYPERLINK("https://stackoverflow.com/questions/18989390/")</f>
        <v>https://stackoverflow.com/questions/18989390/</v>
      </c>
      <c r="C1188" s="1">
        <v>3.0</v>
      </c>
      <c r="D1188" s="4">
        <v>3.0</v>
      </c>
      <c r="E1188" s="1">
        <v>3.0</v>
      </c>
      <c r="F1188" s="1">
        <v>3.0</v>
      </c>
      <c r="G1188" s="2"/>
    </row>
    <row r="1189" ht="12.75" customHeight="1">
      <c r="A1189" t="s">
        <v>408</v>
      </c>
      <c r="B1189" s="3" t="str">
        <f>HYPERLINK("https://stackoverflow.com/questions/20228234/")</f>
        <v>https://stackoverflow.com/questions/20228234/</v>
      </c>
      <c r="C1189" s="1">
        <v>3.0</v>
      </c>
      <c r="D1189" s="4">
        <v>1.0</v>
      </c>
      <c r="E1189" s="1">
        <v>3.0</v>
      </c>
      <c r="F1189" s="1">
        <v>1.0</v>
      </c>
      <c r="G1189" s="2"/>
    </row>
    <row r="1190" ht="12.75" customHeight="1">
      <c r="A1190" t="s">
        <v>408</v>
      </c>
      <c r="B1190" s="3" t="str">
        <f>HYPERLINK("https://stackoverflow.com/questions/20738556/")</f>
        <v>https://stackoverflow.com/questions/20738556/</v>
      </c>
      <c r="C1190" s="1">
        <v>3.0</v>
      </c>
      <c r="D1190" s="4">
        <v>3.0</v>
      </c>
      <c r="E1190" s="1">
        <v>3.0</v>
      </c>
      <c r="F1190" s="1">
        <v>3.0</v>
      </c>
      <c r="G1190" s="2"/>
    </row>
    <row r="1191" ht="12.75" customHeight="1">
      <c r="A1191" t="s">
        <v>408</v>
      </c>
      <c r="B1191" s="3" t="str">
        <f>HYPERLINK("https://stackoverflow.com/questions/23814217/")</f>
        <v>https://stackoverflow.com/questions/23814217/</v>
      </c>
      <c r="C1191" s="1">
        <v>3.0</v>
      </c>
      <c r="D1191" s="4">
        <v>3.0</v>
      </c>
      <c r="E1191" s="1">
        <v>3.0</v>
      </c>
      <c r="F1191" s="1">
        <v>3.0</v>
      </c>
      <c r="G1191" s="2"/>
    </row>
    <row r="1192" ht="12.75" customHeight="1">
      <c r="A1192" t="s">
        <v>408</v>
      </c>
      <c r="B1192" s="3" t="str">
        <f>HYPERLINK("https://stackoverflow.com/questions/26215931/")</f>
        <v>https://stackoverflow.com/questions/26215931/</v>
      </c>
      <c r="C1192" s="1">
        <v>3.0</v>
      </c>
      <c r="D1192" s="4">
        <v>1.0</v>
      </c>
      <c r="E1192" s="1">
        <v>3.0</v>
      </c>
      <c r="F1192" s="1">
        <v>1.0</v>
      </c>
      <c r="G1192" s="2"/>
    </row>
    <row r="1193" ht="12.75" customHeight="1">
      <c r="A1193" t="s">
        <v>408</v>
      </c>
      <c r="B1193" s="3" t="str">
        <f>HYPERLINK("https://stackoverflow.com/questions/28700793/")</f>
        <v>https://stackoverflow.com/questions/28700793/</v>
      </c>
      <c r="C1193" s="1">
        <v>2.0</v>
      </c>
      <c r="D1193" s="4">
        <v>1.0</v>
      </c>
      <c r="E1193" s="1">
        <v>2.0</v>
      </c>
      <c r="F1193" s="1">
        <v>1.0</v>
      </c>
      <c r="G1193" s="2"/>
    </row>
    <row r="1194" ht="12.75" customHeight="1">
      <c r="A1194" t="s">
        <v>408</v>
      </c>
      <c r="B1194" s="3" t="str">
        <f>HYPERLINK("https://stackoverflow.com/questions/34072431/")</f>
        <v>https://stackoverflow.com/questions/34072431/</v>
      </c>
      <c r="C1194" s="1">
        <v>3.0</v>
      </c>
      <c r="D1194" s="4">
        <v>1.0</v>
      </c>
      <c r="E1194" s="1">
        <v>3.0</v>
      </c>
      <c r="F1194" s="1">
        <v>1.0</v>
      </c>
      <c r="G1194" s="2"/>
    </row>
    <row r="1195" ht="12.75" customHeight="1">
      <c r="A1195" t="s">
        <v>408</v>
      </c>
      <c r="B1195" s="3" t="str">
        <f>HYPERLINK("https://stackoverflow.com/questions/41511741/")</f>
        <v>https://stackoverflow.com/questions/41511741/</v>
      </c>
      <c r="C1195" s="1">
        <v>3.0</v>
      </c>
      <c r="D1195" s="4">
        <v>3.0</v>
      </c>
      <c r="E1195" s="1">
        <v>3.0</v>
      </c>
      <c r="F1195" s="1">
        <v>3.0</v>
      </c>
      <c r="G1195" s="2"/>
    </row>
    <row r="1196" ht="12.75" customHeight="1">
      <c r="A1196" t="s">
        <v>408</v>
      </c>
      <c r="B1196" s="3" t="str">
        <f>HYPERLINK("https://stackoverflow.com/questions/44064976/")</f>
        <v>https://stackoverflow.com/questions/44064976/</v>
      </c>
      <c r="C1196" s="1">
        <v>2.0</v>
      </c>
      <c r="D1196" s="4">
        <v>1.0</v>
      </c>
      <c r="E1196" s="1">
        <v>2.0</v>
      </c>
      <c r="F1196" s="1">
        <v>1.0</v>
      </c>
      <c r="G1196" s="2"/>
    </row>
    <row r="1197" ht="12.75" customHeight="1">
      <c r="A1197" t="s">
        <v>408</v>
      </c>
      <c r="B1197" s="3" t="str">
        <f>HYPERLINK("https://stackoverflow.com/questions/44230745/")</f>
        <v>https://stackoverflow.com/questions/44230745/</v>
      </c>
      <c r="C1197" s="1">
        <v>3.0</v>
      </c>
      <c r="D1197" s="4">
        <v>3.0</v>
      </c>
      <c r="E1197" s="1">
        <v>3.0</v>
      </c>
      <c r="F1197" s="1">
        <v>3.0</v>
      </c>
      <c r="G1197" s="2"/>
    </row>
    <row r="1198" ht="12.75" customHeight="1">
      <c r="A1198" t="s">
        <v>409</v>
      </c>
      <c r="B1198" s="3" t="str">
        <f>HYPERLINK("https://stackoverflow.com/questions/2056257/")</f>
        <v>https://stackoverflow.com/questions/2056257/</v>
      </c>
      <c r="C1198" s="1">
        <v>3.0</v>
      </c>
      <c r="D1198" s="4">
        <v>1.0</v>
      </c>
      <c r="E1198" s="1">
        <v>3.0</v>
      </c>
      <c r="F1198" s="1">
        <v>1.0</v>
      </c>
      <c r="G1198" s="2"/>
    </row>
    <row r="1199" ht="12.75" customHeight="1">
      <c r="A1199" t="s">
        <v>409</v>
      </c>
      <c r="B1199" s="3" t="str">
        <f>HYPERLINK("https://stackoverflow.com/questions/2056259/")</f>
        <v>https://stackoverflow.com/questions/2056259/</v>
      </c>
      <c r="C1199" s="1">
        <v>3.0</v>
      </c>
      <c r="D1199" s="4">
        <v>3.0</v>
      </c>
      <c r="E1199" s="1">
        <v>3.0</v>
      </c>
      <c r="F1199" s="1">
        <v>3.0</v>
      </c>
      <c r="G1199" s="2"/>
    </row>
    <row r="1200" ht="12.75" customHeight="1">
      <c r="A1200" t="s">
        <v>409</v>
      </c>
      <c r="B1200" s="3" t="str">
        <f>HYPERLINK("https://stackoverflow.com/questions/2056276/")</f>
        <v>https://stackoverflow.com/questions/2056276/</v>
      </c>
      <c r="C1200" s="1">
        <v>3.0</v>
      </c>
      <c r="D1200" s="4">
        <v>3.0</v>
      </c>
      <c r="E1200" s="1">
        <v>3.0</v>
      </c>
      <c r="F1200" s="1">
        <v>3.0</v>
      </c>
      <c r="G1200" s="2"/>
    </row>
    <row r="1201" ht="12.75" customHeight="1">
      <c r="A1201" t="s">
        <v>409</v>
      </c>
      <c r="B1201" s="3" t="str">
        <f>HYPERLINK("https://stackoverflow.com/questions/2056326/")</f>
        <v>https://stackoverflow.com/questions/2056326/</v>
      </c>
      <c r="C1201" s="1">
        <v>3.0</v>
      </c>
      <c r="D1201" s="4">
        <v>1.0</v>
      </c>
      <c r="E1201" s="1">
        <v>3.0</v>
      </c>
      <c r="F1201" s="1">
        <v>1.0</v>
      </c>
      <c r="G1201" s="2"/>
    </row>
    <row r="1202" ht="12.75" customHeight="1">
      <c r="A1202" t="s">
        <v>409</v>
      </c>
      <c r="B1202" s="3" t="str">
        <f>HYPERLINK("https://stackoverflow.com/questions/2056708/")</f>
        <v>https://stackoverflow.com/questions/2056708/</v>
      </c>
      <c r="C1202" s="1">
        <v>3.0</v>
      </c>
      <c r="D1202" s="4">
        <v>3.0</v>
      </c>
      <c r="E1202" s="1">
        <v>3.0</v>
      </c>
      <c r="F1202" s="1">
        <v>3.0</v>
      </c>
      <c r="G1202" s="2"/>
    </row>
    <row r="1203" ht="12.75" customHeight="1">
      <c r="A1203" t="s">
        <v>409</v>
      </c>
      <c r="B1203" s="3" t="str">
        <f>HYPERLINK("https://stackoverflow.com/questions/10814316/")</f>
        <v>https://stackoverflow.com/questions/10814316/</v>
      </c>
      <c r="C1203" s="1">
        <v>3.0</v>
      </c>
      <c r="D1203" s="4">
        <v>1.0</v>
      </c>
      <c r="E1203" s="1">
        <v>3.0</v>
      </c>
      <c r="F1203" s="1">
        <v>1.0</v>
      </c>
      <c r="G1203" s="2"/>
    </row>
    <row r="1204" ht="12.75" customHeight="1">
      <c r="A1204" t="s">
        <v>409</v>
      </c>
      <c r="B1204" s="3" t="str">
        <f>HYPERLINK("https://stackoverflow.com/questions/11658192/")</f>
        <v>https://stackoverflow.com/questions/11658192/</v>
      </c>
      <c r="C1204" s="1">
        <v>3.0</v>
      </c>
      <c r="D1204" s="4">
        <v>1.0</v>
      </c>
      <c r="E1204" s="1">
        <v>3.0</v>
      </c>
      <c r="F1204" s="1">
        <v>1.0</v>
      </c>
      <c r="G1204" s="2"/>
    </row>
    <row r="1205" ht="12.75" customHeight="1">
      <c r="A1205" t="s">
        <v>409</v>
      </c>
      <c r="B1205" s="3" t="str">
        <f>HYPERLINK("https://stackoverflow.com/questions/18942722/")</f>
        <v>https://stackoverflow.com/questions/18942722/</v>
      </c>
      <c r="C1205" s="1">
        <v>3.0</v>
      </c>
      <c r="D1205" s="4">
        <v>1.0</v>
      </c>
      <c r="E1205" s="1">
        <v>3.0</v>
      </c>
      <c r="F1205" s="1">
        <v>1.0</v>
      </c>
      <c r="G1205" s="2"/>
    </row>
    <row r="1206" ht="12.75" customHeight="1">
      <c r="A1206" t="s">
        <v>409</v>
      </c>
      <c r="B1206" s="3" t="str">
        <f>HYPERLINK("https://stackoverflow.com/questions/24006711/")</f>
        <v>https://stackoverflow.com/questions/24006711/</v>
      </c>
      <c r="C1206" s="1">
        <v>3.0</v>
      </c>
      <c r="D1206" s="4">
        <v>1.0</v>
      </c>
      <c r="E1206" s="1">
        <v>3.0</v>
      </c>
      <c r="F1206" s="1">
        <v>1.0</v>
      </c>
      <c r="G1206" s="2"/>
    </row>
    <row r="1207" ht="12.75" customHeight="1">
      <c r="A1207" t="s">
        <v>409</v>
      </c>
      <c r="B1207" s="3" t="str">
        <f>HYPERLINK("https://stackoverflow.com/questions/26202639/")</f>
        <v>https://stackoverflow.com/questions/26202639/</v>
      </c>
      <c r="C1207" s="1">
        <v>3.0</v>
      </c>
      <c r="D1207" s="4">
        <v>1.0</v>
      </c>
      <c r="E1207" s="1">
        <v>3.0</v>
      </c>
      <c r="F1207" s="1">
        <v>1.0</v>
      </c>
      <c r="G1207" s="2"/>
    </row>
    <row r="1208" ht="12.75" customHeight="1">
      <c r="A1208" t="s">
        <v>409</v>
      </c>
      <c r="B1208" s="3" t="str">
        <f>HYPERLINK("https://stackoverflow.com/questions/27078924/")</f>
        <v>https://stackoverflow.com/questions/27078924/</v>
      </c>
      <c r="C1208" s="1">
        <v>3.0</v>
      </c>
      <c r="D1208" s="4">
        <v>3.0</v>
      </c>
      <c r="E1208" s="1">
        <v>3.0</v>
      </c>
      <c r="F1208" s="1">
        <v>3.0</v>
      </c>
      <c r="G1208" s="2"/>
    </row>
    <row r="1209" ht="12.75" customHeight="1">
      <c r="A1209" t="s">
        <v>409</v>
      </c>
      <c r="B1209" s="3" t="str">
        <f>HYPERLINK("https://stackoverflow.com/questions/33593796/")</f>
        <v>https://stackoverflow.com/questions/33593796/</v>
      </c>
      <c r="C1209" s="1">
        <v>3.0</v>
      </c>
      <c r="D1209" s="4">
        <v>1.0</v>
      </c>
      <c r="E1209" s="1">
        <v>3.0</v>
      </c>
      <c r="F1209" s="1">
        <v>1.0</v>
      </c>
      <c r="G1209" s="2"/>
    </row>
    <row r="1210" ht="12.75" customHeight="1">
      <c r="A1210" t="s">
        <v>409</v>
      </c>
      <c r="B1210" s="3" t="str">
        <f>HYPERLINK("https://stackoverflow.com/questions/44713656/")</f>
        <v>https://stackoverflow.com/questions/44713656/</v>
      </c>
      <c r="C1210" s="1">
        <v>3.0</v>
      </c>
      <c r="D1210" s="4">
        <v>3.0</v>
      </c>
      <c r="E1210" s="1">
        <v>3.0</v>
      </c>
      <c r="F1210" s="1">
        <v>3.0</v>
      </c>
      <c r="G1210" s="2"/>
    </row>
    <row r="1211" ht="12.75" customHeight="1">
      <c r="A1211" t="s">
        <v>409</v>
      </c>
      <c r="B1211" s="3" t="str">
        <f>HYPERLINK("https://stackoverflow.com/questions/47020817/")</f>
        <v>https://stackoverflow.com/questions/47020817/</v>
      </c>
      <c r="C1211" s="1">
        <v>3.0</v>
      </c>
      <c r="D1211" s="4">
        <v>3.0</v>
      </c>
      <c r="E1211" s="1">
        <v>3.0</v>
      </c>
      <c r="F1211" s="1">
        <v>3.0</v>
      </c>
      <c r="G1211" s="2"/>
    </row>
    <row r="1212" ht="12.75" customHeight="1">
      <c r="A1212" t="s">
        <v>410</v>
      </c>
      <c r="B1212" s="3" t="str">
        <f>HYPERLINK("https://stackoverflow.com/questions/2534643/")</f>
        <v>https://stackoverflow.com/questions/2534643/</v>
      </c>
      <c r="C1212" s="1">
        <v>3.0</v>
      </c>
      <c r="D1212" s="4">
        <v>1.0</v>
      </c>
      <c r="E1212" s="1">
        <v>3.0</v>
      </c>
      <c r="F1212" s="1">
        <v>1.0</v>
      </c>
      <c r="G1212" s="2"/>
    </row>
    <row r="1213" ht="12.75" customHeight="1">
      <c r="A1213" t="s">
        <v>410</v>
      </c>
      <c r="B1213" s="3" t="str">
        <f>HYPERLINK("https://stackoverflow.com/questions/15291433/")</f>
        <v>https://stackoverflow.com/questions/15291433/</v>
      </c>
      <c r="C1213" s="1">
        <v>2.0</v>
      </c>
      <c r="D1213" s="4">
        <v>1.0</v>
      </c>
      <c r="E1213" s="1">
        <v>2.0</v>
      </c>
      <c r="F1213" s="1">
        <v>1.0</v>
      </c>
      <c r="G1213" s="2"/>
    </row>
    <row r="1214" ht="12.75" customHeight="1">
      <c r="A1214" t="s">
        <v>410</v>
      </c>
      <c r="B1214" s="3" t="str">
        <f>HYPERLINK("https://stackoverflow.com/questions/15475784/")</f>
        <v>https://stackoverflow.com/questions/15475784/</v>
      </c>
      <c r="C1214" s="1">
        <v>3.0</v>
      </c>
      <c r="D1214" s="4">
        <v>1.0</v>
      </c>
      <c r="E1214" s="1">
        <v>3.0</v>
      </c>
      <c r="F1214" s="1">
        <v>1.0</v>
      </c>
      <c r="G1214" s="2"/>
    </row>
    <row r="1215" ht="12.75" customHeight="1">
      <c r="A1215" t="s">
        <v>410</v>
      </c>
      <c r="B1215" s="3" t="str">
        <f>HYPERLINK("https://stackoverflow.com/questions/18230733/")</f>
        <v>https://stackoverflow.com/questions/18230733/</v>
      </c>
      <c r="C1215" s="1">
        <v>3.0</v>
      </c>
      <c r="D1215" s="4">
        <v>4.0</v>
      </c>
      <c r="E1215" s="1">
        <v>3.0</v>
      </c>
      <c r="F1215" s="1">
        <v>4.0</v>
      </c>
      <c r="G1215" s="2"/>
    </row>
    <row r="1216" ht="12.75" customHeight="1">
      <c r="A1216" t="s">
        <v>410</v>
      </c>
      <c r="B1216" s="3" t="str">
        <f>HYPERLINK("https://stackoverflow.com/questions/24324367/")</f>
        <v>https://stackoverflow.com/questions/24324367/</v>
      </c>
      <c r="C1216" s="1">
        <v>3.0</v>
      </c>
      <c r="D1216" s="4">
        <v>1.0</v>
      </c>
      <c r="E1216" s="1">
        <v>3.0</v>
      </c>
      <c r="F1216" s="1">
        <v>1.0</v>
      </c>
      <c r="G1216" s="2"/>
    </row>
    <row r="1217" ht="12.75" customHeight="1">
      <c r="A1217" t="s">
        <v>410</v>
      </c>
      <c r="B1217" s="3" t="str">
        <f>HYPERLINK("https://stackoverflow.com/questions/28603067/")</f>
        <v>https://stackoverflow.com/questions/28603067/</v>
      </c>
      <c r="C1217" s="1">
        <v>3.0</v>
      </c>
      <c r="D1217" s="4">
        <v>3.0</v>
      </c>
      <c r="E1217" s="1">
        <v>3.0</v>
      </c>
      <c r="F1217" s="1">
        <v>3.0</v>
      </c>
      <c r="G1217" s="2"/>
    </row>
    <row r="1218" ht="12.75" customHeight="1">
      <c r="A1218" t="s">
        <v>410</v>
      </c>
      <c r="B1218" s="3" t="str">
        <f>HYPERLINK("https://stackoverflow.com/questions/29964733/")</f>
        <v>https://stackoverflow.com/questions/29964733/</v>
      </c>
      <c r="C1218" s="1">
        <v>3.0</v>
      </c>
      <c r="D1218" s="4">
        <v>3.0</v>
      </c>
      <c r="E1218" s="1">
        <v>3.0</v>
      </c>
      <c r="F1218" s="1">
        <v>3.0</v>
      </c>
      <c r="G1218" s="2"/>
    </row>
    <row r="1219" ht="12.75" customHeight="1">
      <c r="A1219" t="s">
        <v>410</v>
      </c>
      <c r="B1219" s="3" t="str">
        <f>HYPERLINK("https://stackoverflow.com/questions/30357161/")</f>
        <v>https://stackoverflow.com/questions/30357161/</v>
      </c>
      <c r="C1219" s="1">
        <v>3.0</v>
      </c>
      <c r="D1219" s="4">
        <v>1.0</v>
      </c>
      <c r="E1219" s="1">
        <v>3.0</v>
      </c>
      <c r="F1219" s="1">
        <v>1.0</v>
      </c>
      <c r="G1219" s="2"/>
    </row>
    <row r="1220" ht="12.75" customHeight="1">
      <c r="A1220" t="s">
        <v>410</v>
      </c>
      <c r="B1220" s="3" t="str">
        <f>HYPERLINK("https://stackoverflow.com/questions/33469854/")</f>
        <v>https://stackoverflow.com/questions/33469854/</v>
      </c>
      <c r="C1220" s="1">
        <v>3.0</v>
      </c>
      <c r="D1220" s="4">
        <v>1.0</v>
      </c>
      <c r="E1220" s="1">
        <v>3.0</v>
      </c>
      <c r="F1220" s="1">
        <v>1.0</v>
      </c>
      <c r="G1220" s="2"/>
    </row>
    <row r="1221" ht="12.75" customHeight="1">
      <c r="A1221" t="s">
        <v>411</v>
      </c>
      <c r="B1221" s="3" t="str">
        <f>HYPERLINK("https://stackoverflow.com/questions/2581194/")</f>
        <v>https://stackoverflow.com/questions/2581194/</v>
      </c>
      <c r="C1221" s="1">
        <v>3.0</v>
      </c>
      <c r="D1221" s="4">
        <v>1.0</v>
      </c>
      <c r="E1221" s="1">
        <v>3.0</v>
      </c>
      <c r="F1221" s="1">
        <v>1.0</v>
      </c>
      <c r="G1221" s="2"/>
    </row>
    <row r="1222" ht="12.75" customHeight="1">
      <c r="A1222" t="s">
        <v>411</v>
      </c>
      <c r="B1222" s="3" t="str">
        <f>HYPERLINK("https://stackoverflow.com/questions/2581295/")</f>
        <v>https://stackoverflow.com/questions/2581295/</v>
      </c>
      <c r="C1222" s="1">
        <v>3.0</v>
      </c>
      <c r="D1222" s="4">
        <v>1.0</v>
      </c>
      <c r="E1222" s="1">
        <v>3.0</v>
      </c>
      <c r="F1222" s="1">
        <v>1.0</v>
      </c>
      <c r="G1222" s="2"/>
    </row>
    <row r="1223" ht="12.75" customHeight="1">
      <c r="A1223" t="s">
        <v>411</v>
      </c>
      <c r="B1223" s="3" t="str">
        <f>HYPERLINK("https://stackoverflow.com/questions/4097700/")</f>
        <v>https://stackoverflow.com/questions/4097700/</v>
      </c>
      <c r="C1223" s="1">
        <v>3.0</v>
      </c>
      <c r="D1223" s="4">
        <v>1.0</v>
      </c>
      <c r="E1223" s="1">
        <v>3.0</v>
      </c>
      <c r="F1223" s="1">
        <v>1.0</v>
      </c>
      <c r="G1223" s="2"/>
    </row>
    <row r="1224" ht="12.75" customHeight="1">
      <c r="A1224" t="s">
        <v>412</v>
      </c>
      <c r="B1224" s="3" t="str">
        <f>HYPERLINK("https://stackoverflow.com/questions/6251894/")</f>
        <v>https://stackoverflow.com/questions/6251894/</v>
      </c>
      <c r="C1224" s="1">
        <v>3.0</v>
      </c>
      <c r="D1224" s="4">
        <v>2.0</v>
      </c>
      <c r="E1224" s="1">
        <v>3.0</v>
      </c>
      <c r="F1224" s="1">
        <v>2.0</v>
      </c>
      <c r="G1224" s="2"/>
    </row>
    <row r="1225" ht="12.75" customHeight="1">
      <c r="A1225" t="s">
        <v>412</v>
      </c>
      <c r="B1225" s="3" t="str">
        <f>HYPERLINK("https://stackoverflow.com/questions/6251899/")</f>
        <v>https://stackoverflow.com/questions/6251899/</v>
      </c>
      <c r="C1225" s="1">
        <v>3.0</v>
      </c>
      <c r="D1225" s="4">
        <v>2.0</v>
      </c>
      <c r="E1225" s="1">
        <v>3.0</v>
      </c>
      <c r="F1225" s="1">
        <v>2.0</v>
      </c>
      <c r="G1225" s="2"/>
    </row>
    <row r="1226" ht="12.75" customHeight="1">
      <c r="A1226" t="s">
        <v>413</v>
      </c>
      <c r="B1226" s="3" t="str">
        <f>HYPERLINK("https://stackoverflow.com/questions/6623214/")</f>
        <v>https://stackoverflow.com/questions/6623214/</v>
      </c>
      <c r="C1226" s="1">
        <v>1.0</v>
      </c>
      <c r="D1226" s="4">
        <v>1.0</v>
      </c>
      <c r="E1226" s="1">
        <v>1.0</v>
      </c>
      <c r="F1226" s="1">
        <v>1.0</v>
      </c>
      <c r="G1226" s="2"/>
    </row>
    <row r="1227" ht="12.75" customHeight="1">
      <c r="A1227" t="s">
        <v>413</v>
      </c>
      <c r="B1227" s="3" t="str">
        <f>HYPERLINK("https://stackoverflow.com/questions/8332169/")</f>
        <v>https://stackoverflow.com/questions/8332169/</v>
      </c>
      <c r="C1227" s="1">
        <v>1.0</v>
      </c>
      <c r="D1227" s="4">
        <v>1.0</v>
      </c>
      <c r="E1227" s="1">
        <v>1.0</v>
      </c>
      <c r="F1227" s="1">
        <v>1.0</v>
      </c>
      <c r="G1227" s="2"/>
    </row>
    <row r="1228" ht="12.75" customHeight="1">
      <c r="A1228" t="s">
        <v>413</v>
      </c>
      <c r="B1228" s="3" t="str">
        <f>HYPERLINK("https://stackoverflow.com/questions/8769536/")</f>
        <v>https://stackoverflow.com/questions/8769536/</v>
      </c>
      <c r="C1228" s="1">
        <v>1.0</v>
      </c>
      <c r="D1228" s="4">
        <v>1.0</v>
      </c>
      <c r="E1228" s="1">
        <v>1.0</v>
      </c>
      <c r="F1228" s="1">
        <v>1.0</v>
      </c>
      <c r="G1228" s="2"/>
    </row>
    <row r="1229" ht="12.75" customHeight="1">
      <c r="A1229" t="s">
        <v>413</v>
      </c>
      <c r="B1229" s="3" t="str">
        <f>HYPERLINK("https://stackoverflow.com/questions/20999840/")</f>
        <v>https://stackoverflow.com/questions/20999840/</v>
      </c>
      <c r="C1229" s="1">
        <v>1.0</v>
      </c>
      <c r="D1229" s="4">
        <v>1.0</v>
      </c>
      <c r="E1229" s="1">
        <v>1.0</v>
      </c>
      <c r="F1229" s="1">
        <v>1.0</v>
      </c>
      <c r="G1229" s="2"/>
    </row>
    <row r="1230" ht="12.75" customHeight="1">
      <c r="A1230" t="s">
        <v>413</v>
      </c>
      <c r="B1230" s="3" t="str">
        <f>HYPERLINK("https://stackoverflow.com/questions/29438033/")</f>
        <v>https://stackoverflow.com/questions/29438033/</v>
      </c>
      <c r="C1230" s="1">
        <v>1.0</v>
      </c>
      <c r="D1230" s="4">
        <v>1.0</v>
      </c>
      <c r="E1230" s="1">
        <v>1.0</v>
      </c>
      <c r="F1230" s="1">
        <v>1.0</v>
      </c>
      <c r="G1230" s="2"/>
    </row>
    <row r="1231" ht="12.75" customHeight="1">
      <c r="A1231" t="s">
        <v>414</v>
      </c>
      <c r="B1231" s="3" t="str">
        <f>HYPERLINK("https://stackoverflow.com/questions/8922035/")</f>
        <v>https://stackoverflow.com/questions/8922035/</v>
      </c>
      <c r="C1231" s="1">
        <v>5.0</v>
      </c>
      <c r="D1231" s="4">
        <v>2.0</v>
      </c>
      <c r="E1231" s="1">
        <v>4.0</v>
      </c>
      <c r="F1231" s="1">
        <v>3.0</v>
      </c>
      <c r="G1231" s="2" t="s">
        <v>242</v>
      </c>
    </row>
    <row r="1232" ht="12.75" customHeight="1">
      <c r="A1232" t="s">
        <v>414</v>
      </c>
      <c r="B1232" s="3" t="str">
        <f>HYPERLINK("https://stackoverflow.com/questions/8922067/")</f>
        <v>https://stackoverflow.com/questions/8922067/</v>
      </c>
      <c r="C1232" s="1">
        <v>4.0</v>
      </c>
      <c r="D1232" s="4">
        <v>2.0</v>
      </c>
      <c r="E1232" s="1">
        <v>4.0</v>
      </c>
      <c r="F1232" s="1">
        <v>3.0</v>
      </c>
      <c r="G1232" s="2" t="s">
        <v>260</v>
      </c>
    </row>
    <row r="1233" ht="12.75" customHeight="1">
      <c r="A1233" t="s">
        <v>414</v>
      </c>
      <c r="B1233" s="3" t="str">
        <f>HYPERLINK("https://stackoverflow.com/questions/8922190/")</f>
        <v>https://stackoverflow.com/questions/8922190/</v>
      </c>
      <c r="C1233" s="1">
        <v>3.0</v>
      </c>
      <c r="D1233" s="4">
        <v>1.0</v>
      </c>
      <c r="E1233" s="1">
        <v>3.0</v>
      </c>
      <c r="F1233" s="1">
        <v>1.0</v>
      </c>
      <c r="G1233" s="2"/>
    </row>
    <row r="1234" ht="12.75" customHeight="1">
      <c r="A1234" t="s">
        <v>414</v>
      </c>
      <c r="B1234" s="3" t="str">
        <f>HYPERLINK("https://stackoverflow.com/questions/8922683/")</f>
        <v>https://stackoverflow.com/questions/8922683/</v>
      </c>
      <c r="C1234" s="1">
        <v>4.0</v>
      </c>
      <c r="D1234" s="4">
        <v>1.0</v>
      </c>
      <c r="E1234" s="1">
        <v>4.0</v>
      </c>
      <c r="F1234" s="1">
        <v>3.0</v>
      </c>
      <c r="G1234" s="2" t="s">
        <v>260</v>
      </c>
    </row>
    <row r="1235" ht="12.75" customHeight="1">
      <c r="A1235" t="s">
        <v>415</v>
      </c>
      <c r="B1235" s="3" t="str">
        <f>HYPERLINK("https://stackoverflow.com/questions/10523685/")</f>
        <v>https://stackoverflow.com/questions/10523685/</v>
      </c>
      <c r="C1235" s="1">
        <v>3.0</v>
      </c>
      <c r="D1235" s="4">
        <v>4.0</v>
      </c>
      <c r="E1235" s="1">
        <v>3.0</v>
      </c>
      <c r="F1235" s="1">
        <v>4.0</v>
      </c>
      <c r="G1235" s="2"/>
    </row>
    <row r="1236" ht="12.75" customHeight="1">
      <c r="A1236" t="s">
        <v>416</v>
      </c>
      <c r="B1236" s="3" t="str">
        <f>HYPERLINK("https://stackoverflow.com/questions/10660468/")</f>
        <v>https://stackoverflow.com/questions/10660468/</v>
      </c>
      <c r="C1236" s="1">
        <v>1.0</v>
      </c>
      <c r="D1236" s="4">
        <v>1.0</v>
      </c>
      <c r="E1236" s="1">
        <v>1.0</v>
      </c>
      <c r="F1236" s="1">
        <v>1.0</v>
      </c>
      <c r="G1236" s="2"/>
    </row>
    <row r="1237" ht="12.75" customHeight="1">
      <c r="A1237" t="s">
        <v>417</v>
      </c>
      <c r="B1237" s="3" t="str">
        <f>HYPERLINK("https://stackoverflow.com/questions/10780881/")</f>
        <v>https://stackoverflow.com/questions/10780881/</v>
      </c>
      <c r="C1237" s="1">
        <v>3.0</v>
      </c>
      <c r="D1237" s="4">
        <v>3.0</v>
      </c>
      <c r="E1237" s="1">
        <v>3.0</v>
      </c>
      <c r="F1237" s="1">
        <v>3.0</v>
      </c>
      <c r="G1237" s="2"/>
    </row>
    <row r="1238" ht="12.75" customHeight="1">
      <c r="A1238" t="s">
        <v>417</v>
      </c>
      <c r="B1238" s="3" t="str">
        <f>HYPERLINK("https://stackoverflow.com/questions/24154093/")</f>
        <v>https://stackoverflow.com/questions/24154093/</v>
      </c>
      <c r="C1238" s="1">
        <v>3.0</v>
      </c>
      <c r="D1238" s="4">
        <v>1.0</v>
      </c>
      <c r="E1238" s="1">
        <v>3.0</v>
      </c>
      <c r="F1238" s="1">
        <v>1.0</v>
      </c>
      <c r="G1238" s="2"/>
    </row>
    <row r="1239" ht="12.75" customHeight="1">
      <c r="A1239" t="s">
        <v>418</v>
      </c>
      <c r="B1239" s="3" t="str">
        <f>HYPERLINK("https://stackoverflow.com/questions/12616202/")</f>
        <v>https://stackoverflow.com/questions/12616202/</v>
      </c>
      <c r="C1239" s="1">
        <v>2.0</v>
      </c>
      <c r="D1239" s="4">
        <v>3.0</v>
      </c>
      <c r="E1239" s="1">
        <v>2.0</v>
      </c>
      <c r="F1239" s="1">
        <v>3.0</v>
      </c>
      <c r="G1239" s="2"/>
    </row>
    <row r="1240" ht="12.75" customHeight="1">
      <c r="A1240" t="s">
        <v>418</v>
      </c>
      <c r="B1240" s="3" t="str">
        <f>HYPERLINK("https://stackoverflow.com/questions/12616204/")</f>
        <v>https://stackoverflow.com/questions/12616204/</v>
      </c>
      <c r="C1240" s="1">
        <v>2.0</v>
      </c>
      <c r="D1240" s="4">
        <v>1.0</v>
      </c>
      <c r="E1240" s="1">
        <v>2.0</v>
      </c>
      <c r="F1240" s="1">
        <v>1.0</v>
      </c>
      <c r="G1240" s="2"/>
    </row>
    <row r="1241" ht="12.75" customHeight="1">
      <c r="A1241" t="s">
        <v>418</v>
      </c>
      <c r="B1241" s="3" t="str">
        <f>HYPERLINK("https://stackoverflow.com/questions/12616208/")</f>
        <v>https://stackoverflow.com/questions/12616208/</v>
      </c>
      <c r="C1241" s="1">
        <v>2.0</v>
      </c>
      <c r="D1241" s="4">
        <v>1.0</v>
      </c>
      <c r="E1241" s="1">
        <v>2.0</v>
      </c>
      <c r="F1241" s="1">
        <v>1.0</v>
      </c>
      <c r="G1241" s="2"/>
    </row>
    <row r="1242" ht="12.75" customHeight="1">
      <c r="A1242" t="s">
        <v>418</v>
      </c>
      <c r="B1242" s="3" t="str">
        <f>HYPERLINK("https://stackoverflow.com/questions/12616223/")</f>
        <v>https://stackoverflow.com/questions/12616223/</v>
      </c>
      <c r="C1242" s="1">
        <v>2.0</v>
      </c>
      <c r="D1242" s="4">
        <v>1.0</v>
      </c>
      <c r="E1242" s="1">
        <v>2.0</v>
      </c>
      <c r="F1242" s="1">
        <v>1.0</v>
      </c>
      <c r="G1242" s="2"/>
    </row>
    <row r="1243" ht="12.75" customHeight="1">
      <c r="A1243" t="s">
        <v>418</v>
      </c>
      <c r="B1243" s="3" t="str">
        <f>HYPERLINK("https://stackoverflow.com/questions/12616244/")</f>
        <v>https://stackoverflow.com/questions/12616244/</v>
      </c>
      <c r="C1243" s="1">
        <v>2.0</v>
      </c>
      <c r="D1243" s="4">
        <v>1.0</v>
      </c>
      <c r="E1243" s="1">
        <v>2.0</v>
      </c>
      <c r="F1243" s="1">
        <v>1.0</v>
      </c>
      <c r="G1243" s="2"/>
    </row>
    <row r="1244" ht="12.75" customHeight="1">
      <c r="A1244" t="s">
        <v>418</v>
      </c>
      <c r="B1244" s="3" t="str">
        <f>HYPERLINK("https://stackoverflow.com/questions/20149844/")</f>
        <v>https://stackoverflow.com/questions/20149844/</v>
      </c>
      <c r="C1244" s="1">
        <v>2.0</v>
      </c>
      <c r="D1244" s="4">
        <v>1.0</v>
      </c>
      <c r="E1244" s="1">
        <v>2.0</v>
      </c>
      <c r="F1244" s="1">
        <v>1.0</v>
      </c>
      <c r="G1244" s="2"/>
    </row>
    <row r="1245" ht="12.75" customHeight="1">
      <c r="A1245" t="s">
        <v>418</v>
      </c>
      <c r="B1245" s="3" t="str">
        <f>HYPERLINK("https://stackoverflow.com/questions/23567711/")</f>
        <v>https://stackoverflow.com/questions/23567711/</v>
      </c>
      <c r="C1245" s="1">
        <v>2.0</v>
      </c>
      <c r="D1245" s="4">
        <v>1.0</v>
      </c>
      <c r="E1245" s="1">
        <v>2.0</v>
      </c>
      <c r="F1245" s="1">
        <v>1.0</v>
      </c>
      <c r="G1245" s="2"/>
    </row>
    <row r="1246" ht="12.75" customHeight="1">
      <c r="A1246" t="s">
        <v>418</v>
      </c>
      <c r="B1246" s="3" t="str">
        <f>HYPERLINK("https://stackoverflow.com/questions/34336749/")</f>
        <v>https://stackoverflow.com/questions/34336749/</v>
      </c>
      <c r="C1246" s="1">
        <v>2.0</v>
      </c>
      <c r="D1246" s="4">
        <v>1.0</v>
      </c>
      <c r="E1246" s="1">
        <v>2.0</v>
      </c>
      <c r="F1246" s="1">
        <v>1.0</v>
      </c>
      <c r="G1246" s="2"/>
    </row>
    <row r="1247" ht="12.75" customHeight="1">
      <c r="A1247" t="s">
        <v>418</v>
      </c>
      <c r="B1247" s="3" t="str">
        <f>HYPERLINK("https://stackoverflow.com/questions/39146224/")</f>
        <v>https://stackoverflow.com/questions/39146224/</v>
      </c>
      <c r="C1247" s="1">
        <v>2.0</v>
      </c>
      <c r="D1247" s="4">
        <v>1.0</v>
      </c>
      <c r="E1247" s="1">
        <v>2.0</v>
      </c>
      <c r="F1247" s="1">
        <v>1.0</v>
      </c>
      <c r="G1247" s="2"/>
    </row>
    <row r="1248" ht="12.75" customHeight="1">
      <c r="A1248" t="s">
        <v>418</v>
      </c>
      <c r="B1248" s="3" t="str">
        <f>HYPERLINK("https://stackoverflow.com/questions/41449174/")</f>
        <v>https://stackoverflow.com/questions/41449174/</v>
      </c>
      <c r="C1248" s="1">
        <v>2.0</v>
      </c>
      <c r="D1248" s="4">
        <v>1.0</v>
      </c>
      <c r="E1248" s="1">
        <v>2.0</v>
      </c>
      <c r="F1248" s="1">
        <v>1.0</v>
      </c>
      <c r="G1248" s="2"/>
    </row>
    <row r="1249" ht="12.75" customHeight="1">
      <c r="A1249" t="s">
        <v>418</v>
      </c>
      <c r="B1249" s="3" t="str">
        <f>HYPERLINK("https://stackoverflow.com/questions/48322451/")</f>
        <v>https://stackoverflow.com/questions/48322451/</v>
      </c>
      <c r="C1249" s="1">
        <v>2.0</v>
      </c>
      <c r="D1249" s="4">
        <v>1.0</v>
      </c>
      <c r="E1249" s="1">
        <v>2.0</v>
      </c>
      <c r="F1249" s="1">
        <v>1.0</v>
      </c>
      <c r="G1249" s="2"/>
    </row>
    <row r="1250" ht="12.75" customHeight="1">
      <c r="A1250" t="s">
        <v>419</v>
      </c>
      <c r="B1250" s="3" t="str">
        <f>HYPERLINK("https://stackoverflow.com/questions/13444760/")</f>
        <v>https://stackoverflow.com/questions/13444760/</v>
      </c>
      <c r="C1250" s="1">
        <v>3.0</v>
      </c>
      <c r="D1250" s="4">
        <v>3.0</v>
      </c>
      <c r="E1250" s="1">
        <v>3.0</v>
      </c>
      <c r="F1250" s="1">
        <v>3.0</v>
      </c>
      <c r="G1250" s="2"/>
    </row>
    <row r="1251" ht="12.75" customHeight="1">
      <c r="A1251" t="s">
        <v>419</v>
      </c>
      <c r="B1251" s="3" t="str">
        <f>HYPERLINK("https://stackoverflow.com/questions/13544215/")</f>
        <v>https://stackoverflow.com/questions/13544215/</v>
      </c>
      <c r="C1251" s="1">
        <v>4.0</v>
      </c>
      <c r="D1251" s="4">
        <v>3.0</v>
      </c>
      <c r="E1251" s="1">
        <v>4.0</v>
      </c>
      <c r="F1251" s="1">
        <v>3.0</v>
      </c>
      <c r="G1251" s="2"/>
    </row>
    <row r="1252" ht="12.75" customHeight="1">
      <c r="A1252" t="s">
        <v>420</v>
      </c>
      <c r="B1252" s="3" t="str">
        <f>HYPERLINK("https://stackoverflow.com/questions/14676430/")</f>
        <v>https://stackoverflow.com/questions/14676430/</v>
      </c>
      <c r="C1252" s="1">
        <v>3.0</v>
      </c>
      <c r="D1252" s="4">
        <v>1.0</v>
      </c>
      <c r="E1252" s="1">
        <v>3.0</v>
      </c>
      <c r="F1252" s="1">
        <v>1.0</v>
      </c>
      <c r="G1252" s="2"/>
    </row>
    <row r="1253" ht="12.75" customHeight="1">
      <c r="A1253" t="s">
        <v>420</v>
      </c>
      <c r="B1253" s="3" t="str">
        <f>HYPERLINK("https://stackoverflow.com/questions/14676464/")</f>
        <v>https://stackoverflow.com/questions/14676464/</v>
      </c>
      <c r="C1253" s="1">
        <v>3.0</v>
      </c>
      <c r="D1253" s="4">
        <v>3.0</v>
      </c>
      <c r="E1253" s="1">
        <v>3.0</v>
      </c>
      <c r="F1253" s="1">
        <v>3.0</v>
      </c>
      <c r="G1253" s="2"/>
    </row>
    <row r="1254" ht="12.75" customHeight="1">
      <c r="A1254" t="s">
        <v>420</v>
      </c>
      <c r="B1254" s="3" t="str">
        <f>HYPERLINK("https://stackoverflow.com/questions/14676506/")</f>
        <v>https://stackoverflow.com/questions/14676506/</v>
      </c>
      <c r="C1254" s="1">
        <v>3.0</v>
      </c>
      <c r="D1254" s="4">
        <v>1.0</v>
      </c>
      <c r="E1254" s="1">
        <v>3.0</v>
      </c>
      <c r="F1254" s="1">
        <v>1.0</v>
      </c>
      <c r="G1254" s="2"/>
    </row>
    <row r="1255" ht="12.75" customHeight="1">
      <c r="A1255" t="s">
        <v>421</v>
      </c>
      <c r="B1255" s="3" t="str">
        <f>HYPERLINK("https://stackoverflow.com/questions/20987341/")</f>
        <v>https://stackoverflow.com/questions/20987341/</v>
      </c>
      <c r="C1255" s="1">
        <v>3.0</v>
      </c>
      <c r="D1255" s="4">
        <v>3.0</v>
      </c>
      <c r="E1255" s="1">
        <v>3.0</v>
      </c>
      <c r="F1255" s="1">
        <v>3.0</v>
      </c>
      <c r="G1255" s="2"/>
    </row>
    <row r="1256" ht="12.75" customHeight="1">
      <c r="A1256" t="s">
        <v>421</v>
      </c>
      <c r="B1256" s="3" t="str">
        <f>HYPERLINK("https://stackoverflow.com/questions/20987432/")</f>
        <v>https://stackoverflow.com/questions/20987432/</v>
      </c>
      <c r="C1256" s="1">
        <v>3.0</v>
      </c>
      <c r="D1256" s="4">
        <v>3.0</v>
      </c>
      <c r="E1256" s="1">
        <v>3.0</v>
      </c>
      <c r="F1256" s="1">
        <v>3.0</v>
      </c>
      <c r="G1256" s="2"/>
    </row>
    <row r="1257" ht="12.75" customHeight="1">
      <c r="A1257" t="s">
        <v>421</v>
      </c>
      <c r="B1257" s="3" t="str">
        <f>HYPERLINK("https://stackoverflow.com/questions/23519358/")</f>
        <v>https://stackoverflow.com/questions/23519358/</v>
      </c>
      <c r="C1257" s="1">
        <v>3.0</v>
      </c>
      <c r="D1257" s="4">
        <v>1.0</v>
      </c>
      <c r="E1257" s="1">
        <v>3.0</v>
      </c>
      <c r="F1257" s="1">
        <v>1.0</v>
      </c>
      <c r="G1257" s="2"/>
    </row>
    <row r="1258" ht="12.75" customHeight="1">
      <c r="A1258" t="s">
        <v>421</v>
      </c>
      <c r="B1258" s="3" t="str">
        <f>HYPERLINK("https://stackoverflow.com/questions/36815191/")</f>
        <v>https://stackoverflow.com/questions/36815191/</v>
      </c>
      <c r="C1258" s="1">
        <v>3.0</v>
      </c>
      <c r="D1258" s="4">
        <v>1.0</v>
      </c>
      <c r="E1258" s="1">
        <v>3.0</v>
      </c>
      <c r="F1258" s="1">
        <v>1.0</v>
      </c>
      <c r="G1258" s="2"/>
    </row>
    <row r="1259" ht="12.75" customHeight="1">
      <c r="A1259" t="s">
        <v>421</v>
      </c>
      <c r="B1259" s="3" t="str">
        <f>HYPERLINK("https://stackoverflow.com/questions/41271069/")</f>
        <v>https://stackoverflow.com/questions/41271069/</v>
      </c>
      <c r="C1259" s="1">
        <v>3.0</v>
      </c>
      <c r="D1259" s="4">
        <v>3.0</v>
      </c>
      <c r="E1259" s="1">
        <v>3.0</v>
      </c>
      <c r="F1259" s="1">
        <v>3.0</v>
      </c>
      <c r="G1259" s="2"/>
    </row>
    <row r="1260" ht="12.75" customHeight="1">
      <c r="A1260" t="s">
        <v>421</v>
      </c>
      <c r="B1260" s="3" t="str">
        <f>HYPERLINK("https://stackoverflow.com/questions/50017010/")</f>
        <v>https://stackoverflow.com/questions/50017010/</v>
      </c>
      <c r="C1260" s="1">
        <v>3.0</v>
      </c>
      <c r="D1260" s="4">
        <v>1.0</v>
      </c>
      <c r="E1260" s="1">
        <v>3.0</v>
      </c>
      <c r="F1260" s="1">
        <v>1.0</v>
      </c>
      <c r="G1260" s="2"/>
    </row>
    <row r="1261" ht="12.75" customHeight="1">
      <c r="A1261" t="s">
        <v>422</v>
      </c>
      <c r="B1261" s="3" t="str">
        <f>HYPERLINK("https://stackoverflow.com/questions/28844328/")</f>
        <v>https://stackoverflow.com/questions/28844328/</v>
      </c>
      <c r="C1261" s="1">
        <v>1.0</v>
      </c>
      <c r="D1261" s="4">
        <v>1.0</v>
      </c>
      <c r="E1261" s="1">
        <v>1.0</v>
      </c>
      <c r="F1261" s="1">
        <v>1.0</v>
      </c>
      <c r="G1261" s="2"/>
    </row>
    <row r="1262" ht="12.75" customHeight="1">
      <c r="A1262" t="s">
        <v>422</v>
      </c>
      <c r="B1262" s="3" t="str">
        <f>HYPERLINK("https://stackoverflow.com/questions/48174547/")</f>
        <v>https://stackoverflow.com/questions/48174547/</v>
      </c>
      <c r="C1262" s="1">
        <v>1.0</v>
      </c>
      <c r="D1262" s="4">
        <v>1.0</v>
      </c>
      <c r="E1262" s="1">
        <v>1.0</v>
      </c>
      <c r="F1262" s="1">
        <v>1.0</v>
      </c>
      <c r="G1262" s="2"/>
    </row>
    <row r="1263" ht="12.75" customHeight="1">
      <c r="A1263" t="s">
        <v>423</v>
      </c>
      <c r="B1263" s="3" t="str">
        <f>HYPERLINK("https://stackoverflow.com/questions/36093942/")</f>
        <v>https://stackoverflow.com/questions/36093942/</v>
      </c>
      <c r="C1263" s="1">
        <v>1.0</v>
      </c>
      <c r="D1263" s="4">
        <v>1.0</v>
      </c>
      <c r="E1263" s="1">
        <v>1.0</v>
      </c>
      <c r="F1263" s="1">
        <v>1.0</v>
      </c>
      <c r="G1263" s="2"/>
    </row>
    <row r="1264" ht="12.75" customHeight="1">
      <c r="A1264" t="s">
        <v>424</v>
      </c>
      <c r="B1264" s="3" t="str">
        <f>HYPERLINK("https://stackoverflow.com/questions/48563825/")</f>
        <v>https://stackoverflow.com/questions/48563825/</v>
      </c>
      <c r="C1264" s="1">
        <v>5.0</v>
      </c>
      <c r="D1264" s="4">
        <v>1.0</v>
      </c>
      <c r="E1264" s="1">
        <v>5.0</v>
      </c>
      <c r="F1264" s="1">
        <v>5.0</v>
      </c>
      <c r="G1264" s="2" t="s">
        <v>156</v>
      </c>
    </row>
    <row r="1265" ht="12.75" customHeight="1">
      <c r="C1265" s="1"/>
      <c r="D1265" s="1"/>
      <c r="E1265" s="1"/>
      <c r="F1265" s="1"/>
      <c r="G1265" s="2"/>
    </row>
    <row r="1266" ht="12.75" customHeight="1">
      <c r="C1266" s="1"/>
      <c r="D1266" s="1"/>
      <c r="E1266" s="1"/>
      <c r="F1266" s="1"/>
      <c r="G1266" s="2"/>
    </row>
    <row r="1267" ht="12.75" customHeight="1">
      <c r="C1267" s="1"/>
      <c r="D1267" s="1"/>
      <c r="E1267" s="1"/>
      <c r="F1267" s="1"/>
      <c r="G1267" s="2"/>
    </row>
    <row r="1268" ht="12.75" customHeight="1">
      <c r="A1268" t="s">
        <v>425</v>
      </c>
      <c r="C1268" s="1"/>
      <c r="D1268" s="1"/>
      <c r="E1268" s="1"/>
      <c r="F1268" s="1"/>
      <c r="G1268" s="2"/>
    </row>
    <row r="1269" ht="12.75" customHeight="1">
      <c r="C1269" s="1"/>
      <c r="D1269" s="1"/>
      <c r="E1269" s="1"/>
      <c r="F1269" s="1"/>
      <c r="G1269" s="2"/>
    </row>
    <row r="1270" ht="12.75" customHeight="1">
      <c r="A1270" t="s">
        <v>426</v>
      </c>
      <c r="B1270" s="3" t="str">
        <f>HYPERLINK("https://stackoverflow.com/questions/2331865/")</f>
        <v>https://stackoverflow.com/questions/2331865/</v>
      </c>
      <c r="C1270" s="1">
        <v>4.0</v>
      </c>
      <c r="D1270" s="4">
        <v>3.0</v>
      </c>
      <c r="E1270" s="1">
        <v>4.0</v>
      </c>
      <c r="F1270" s="1">
        <v>3.0</v>
      </c>
      <c r="G1270" s="2"/>
    </row>
    <row r="1271" ht="12.75" customHeight="1">
      <c r="A1271" t="s">
        <v>426</v>
      </c>
      <c r="B1271" s="3" t="str">
        <f>HYPERLINK("https://stackoverflow.com/questions/25567377/")</f>
        <v>https://stackoverflow.com/questions/25567377/</v>
      </c>
      <c r="C1271" s="1">
        <v>4.0</v>
      </c>
      <c r="D1271" s="4">
        <v>4.0</v>
      </c>
      <c r="E1271" s="1">
        <v>4.0</v>
      </c>
      <c r="F1271" s="1">
        <v>4.0</v>
      </c>
      <c r="G1271" s="2"/>
    </row>
    <row r="1272" ht="12.75" customHeight="1">
      <c r="A1272" t="s">
        <v>427</v>
      </c>
      <c r="B1272" s="3" t="str">
        <f>HYPERLINK("https://stackoverflow.com/questions/1710112/")</f>
        <v>https://stackoverflow.com/questions/1710112/</v>
      </c>
      <c r="C1272" s="1">
        <v>4.0</v>
      </c>
      <c r="D1272" s="4">
        <v>3.0</v>
      </c>
      <c r="E1272" s="1">
        <v>4.0</v>
      </c>
      <c r="F1272" s="1">
        <v>3.0</v>
      </c>
      <c r="G1272" s="2"/>
    </row>
    <row r="1273" ht="12.75" customHeight="1">
      <c r="A1273" t="s">
        <v>428</v>
      </c>
      <c r="B1273" s="3" t="str">
        <f>HYPERLINK("https://stackoverflow.com/questions/3251645/")</f>
        <v>https://stackoverflow.com/questions/3251645/</v>
      </c>
      <c r="C1273" s="1">
        <v>4.0</v>
      </c>
      <c r="D1273" s="4">
        <v>1.0</v>
      </c>
      <c r="E1273" s="1">
        <v>2.0</v>
      </c>
      <c r="F1273" s="1">
        <v>1.0</v>
      </c>
      <c r="G1273" s="2" t="s">
        <v>325</v>
      </c>
    </row>
    <row r="1274" ht="12.75" customHeight="1">
      <c r="A1274" t="s">
        <v>428</v>
      </c>
      <c r="B1274" s="3" t="str">
        <f>HYPERLINK("https://stackoverflow.com/questions/7473874/")</f>
        <v>https://stackoverflow.com/questions/7473874/</v>
      </c>
      <c r="C1274" s="1">
        <v>3.0</v>
      </c>
      <c r="D1274" s="4">
        <v>1.0</v>
      </c>
      <c r="E1274" s="1">
        <v>3.0</v>
      </c>
      <c r="F1274" s="1">
        <v>1.0</v>
      </c>
      <c r="G1274" s="2"/>
    </row>
    <row r="1275" ht="12.75" customHeight="1">
      <c r="A1275" t="s">
        <v>429</v>
      </c>
      <c r="B1275" s="3" t="str">
        <f>HYPERLINK("https://stackoverflow.com/questions/3441659/")</f>
        <v>https://stackoverflow.com/questions/3441659/</v>
      </c>
      <c r="C1275" s="1">
        <v>4.0</v>
      </c>
      <c r="D1275" s="4">
        <v>1.0</v>
      </c>
      <c r="E1275" s="1">
        <v>2.0</v>
      </c>
      <c r="F1275" s="1">
        <v>1.0</v>
      </c>
      <c r="G1275" s="2" t="s">
        <v>430</v>
      </c>
    </row>
    <row r="1276" ht="12.75" customHeight="1">
      <c r="A1276" t="s">
        <v>431</v>
      </c>
      <c r="B1276" s="3" t="str">
        <f>HYPERLINK("https://stackoverflow.com/questions/12813708/")</f>
        <v>https://stackoverflow.com/questions/12813708/</v>
      </c>
      <c r="C1276" s="1">
        <v>3.0</v>
      </c>
      <c r="D1276" s="4">
        <v>1.0</v>
      </c>
      <c r="E1276" s="1">
        <v>3.0</v>
      </c>
      <c r="F1276" s="1">
        <v>1.0</v>
      </c>
      <c r="G1276" s="2"/>
    </row>
    <row r="1277" ht="12.75" customHeight="1">
      <c r="A1277" t="s">
        <v>431</v>
      </c>
      <c r="B1277" s="3" t="str">
        <f>HYPERLINK("https://stackoverflow.com/questions/24905237/")</f>
        <v>https://stackoverflow.com/questions/24905237/</v>
      </c>
      <c r="C1277" s="1">
        <v>3.0</v>
      </c>
      <c r="D1277" s="4">
        <v>1.0</v>
      </c>
      <c r="E1277" s="1">
        <v>3.0</v>
      </c>
      <c r="F1277" s="1">
        <v>1.0</v>
      </c>
      <c r="G1277" s="2"/>
    </row>
    <row r="1278" ht="12.75" customHeight="1">
      <c r="A1278" t="s">
        <v>432</v>
      </c>
      <c r="B1278" s="3" t="str">
        <f>HYPERLINK("https://stackoverflow.com/questions/9011574/")</f>
        <v>https://stackoverflow.com/questions/9011574/</v>
      </c>
      <c r="C1278" s="1">
        <v>3.0</v>
      </c>
      <c r="D1278" s="4">
        <v>3.0</v>
      </c>
      <c r="E1278" s="1">
        <v>3.0</v>
      </c>
      <c r="F1278" s="1">
        <v>3.0</v>
      </c>
      <c r="G1278" s="2"/>
    </row>
    <row r="1279" ht="12.75" customHeight="1">
      <c r="A1279" t="s">
        <v>433</v>
      </c>
      <c r="B1279" s="3" t="str">
        <f>HYPERLINK("https://stackoverflow.com/questions/9890863/")</f>
        <v>https://stackoverflow.com/questions/9890863/</v>
      </c>
      <c r="C1279" s="1">
        <v>4.0</v>
      </c>
      <c r="D1279" s="4">
        <v>5.0</v>
      </c>
      <c r="E1279" s="1">
        <v>4.0</v>
      </c>
      <c r="F1279" s="1">
        <v>5.0</v>
      </c>
      <c r="G1279" s="2"/>
    </row>
    <row r="1280" ht="12.75" customHeight="1">
      <c r="A1280" t="s">
        <v>433</v>
      </c>
      <c r="B1280" s="3" t="str">
        <f>HYPERLINK("https://stackoverflow.com/questions/27869798/")</f>
        <v>https://stackoverflow.com/questions/27869798/</v>
      </c>
      <c r="C1280" s="1">
        <v>3.0</v>
      </c>
      <c r="D1280" s="4">
        <v>4.0</v>
      </c>
      <c r="E1280" s="1">
        <v>3.0</v>
      </c>
      <c r="F1280" s="1">
        <v>4.0</v>
      </c>
      <c r="G1280" s="2"/>
    </row>
    <row r="1281" ht="12.75" customHeight="1">
      <c r="A1281" t="s">
        <v>434</v>
      </c>
      <c r="B1281" s="3" t="str">
        <f>HYPERLINK("https://stackoverflow.com/questions/19387517/")</f>
        <v>https://stackoverflow.com/questions/19387517/</v>
      </c>
      <c r="C1281" s="1">
        <v>4.0</v>
      </c>
      <c r="D1281" s="4">
        <v>1.0</v>
      </c>
      <c r="E1281" s="1">
        <v>2.0</v>
      </c>
      <c r="F1281" s="1">
        <v>1.0</v>
      </c>
      <c r="G1281" s="2" t="s">
        <v>430</v>
      </c>
    </row>
    <row r="1282" ht="12.75" customHeight="1">
      <c r="A1282" t="s">
        <v>434</v>
      </c>
      <c r="B1282" s="3" t="str">
        <f>HYPERLINK("https://stackoverflow.com/questions/24005019/")</f>
        <v>https://stackoverflow.com/questions/24005019/</v>
      </c>
      <c r="C1282" s="1">
        <v>4.0</v>
      </c>
      <c r="D1282" s="4">
        <v>2.0</v>
      </c>
      <c r="E1282" s="1">
        <v>4.0</v>
      </c>
      <c r="F1282" s="1">
        <v>4.0</v>
      </c>
      <c r="G1282" s="2" t="s">
        <v>435</v>
      </c>
    </row>
    <row r="1283" ht="12.75" customHeight="1">
      <c r="A1283" t="s">
        <v>434</v>
      </c>
      <c r="B1283" s="3" t="str">
        <f>HYPERLINK("https://stackoverflow.com/questions/29372812/")</f>
        <v>https://stackoverflow.com/questions/29372812/</v>
      </c>
      <c r="C1283" s="1">
        <v>3.0</v>
      </c>
      <c r="D1283" s="4">
        <v>3.0</v>
      </c>
      <c r="E1283" s="1">
        <v>3.0</v>
      </c>
      <c r="F1283" s="1">
        <v>3.0</v>
      </c>
      <c r="G1283" s="2"/>
    </row>
    <row r="1284" ht="12.75" customHeight="1">
      <c r="A1284" t="s">
        <v>434</v>
      </c>
      <c r="B1284" s="3" t="str">
        <f>HYPERLINK("https://stackoverflow.com/questions/29857305/")</f>
        <v>https://stackoverflow.com/questions/29857305/</v>
      </c>
      <c r="C1284" s="1">
        <v>3.0</v>
      </c>
      <c r="D1284" s="4">
        <v>1.0</v>
      </c>
      <c r="E1284" s="1">
        <v>3.0</v>
      </c>
      <c r="F1284" s="1">
        <v>1.0</v>
      </c>
      <c r="G1284" s="2"/>
    </row>
    <row r="1285" ht="12.75" customHeight="1">
      <c r="A1285" t="s">
        <v>436</v>
      </c>
      <c r="B1285" s="3" t="str">
        <f>HYPERLINK("https://stackoverflow.com/questions/17710626/")</f>
        <v>https://stackoverflow.com/questions/17710626/</v>
      </c>
      <c r="C1285" s="1">
        <v>3.0</v>
      </c>
      <c r="D1285" s="4">
        <v>1.0</v>
      </c>
      <c r="E1285" s="1">
        <v>3.0</v>
      </c>
      <c r="F1285" s="1">
        <v>1.0</v>
      </c>
      <c r="G1285" s="2"/>
    </row>
    <row r="1286" ht="12.75" customHeight="1">
      <c r="A1286" t="s">
        <v>437</v>
      </c>
      <c r="B1286" s="3" t="str">
        <f>HYPERLINK("https://stackoverflow.com/questions/18850104/")</f>
        <v>https://stackoverflow.com/questions/18850104/</v>
      </c>
      <c r="C1286" s="1">
        <v>2.0</v>
      </c>
      <c r="D1286" s="4">
        <v>1.0</v>
      </c>
      <c r="E1286" s="1">
        <v>2.0</v>
      </c>
      <c r="F1286" s="1">
        <v>1.0</v>
      </c>
      <c r="G1286" s="2"/>
    </row>
    <row r="1287" ht="12.75" customHeight="1">
      <c r="A1287" t="s">
        <v>438</v>
      </c>
      <c r="B1287" s="3" t="str">
        <f>HYPERLINK("https://stackoverflow.com/questions/19017598/")</f>
        <v>https://stackoverflow.com/questions/19017598/</v>
      </c>
      <c r="C1287" s="1">
        <v>1.0</v>
      </c>
      <c r="D1287" s="4">
        <v>1.0</v>
      </c>
      <c r="E1287" s="1">
        <v>1.0</v>
      </c>
      <c r="F1287" s="1">
        <v>1.0</v>
      </c>
      <c r="G1287" s="2"/>
    </row>
    <row r="1288" ht="12.75" customHeight="1">
      <c r="A1288" t="s">
        <v>439</v>
      </c>
      <c r="B1288" s="3" t="str">
        <f>HYPERLINK("https://stackoverflow.com/questions/20058543/")</f>
        <v>https://stackoverflow.com/questions/20058543/</v>
      </c>
      <c r="C1288" s="1">
        <v>1.0</v>
      </c>
      <c r="D1288" s="4">
        <v>4.0</v>
      </c>
      <c r="E1288" s="1">
        <v>2.0</v>
      </c>
      <c r="F1288" s="1">
        <v>2.0</v>
      </c>
      <c r="G1288" s="2" t="s">
        <v>440</v>
      </c>
    </row>
    <row r="1289" ht="12.75" customHeight="1">
      <c r="A1289" t="s">
        <v>439</v>
      </c>
      <c r="B1289" s="3" t="str">
        <f>HYPERLINK("https://stackoverflow.com/questions/42797410/")</f>
        <v>https://stackoverflow.com/questions/42797410/</v>
      </c>
      <c r="C1289" s="1">
        <v>1.0</v>
      </c>
      <c r="D1289" s="4">
        <v>3.0</v>
      </c>
      <c r="E1289" s="1">
        <v>1.0</v>
      </c>
      <c r="F1289" s="1">
        <v>3.0</v>
      </c>
      <c r="G1289" s="2"/>
    </row>
    <row r="1290" ht="12.75" customHeight="1">
      <c r="A1290" t="s">
        <v>441</v>
      </c>
      <c r="B1290" s="3" t="str">
        <f>HYPERLINK("https://stackoverflow.com/questions/23208113/")</f>
        <v>https://stackoverflow.com/questions/23208113/</v>
      </c>
      <c r="C1290" s="1">
        <v>4.0</v>
      </c>
      <c r="D1290" s="4">
        <v>5.0</v>
      </c>
      <c r="E1290" s="1">
        <v>4.0</v>
      </c>
      <c r="F1290" s="1">
        <v>5.0</v>
      </c>
      <c r="G1290" s="2"/>
    </row>
    <row r="1291" ht="12.75" customHeight="1">
      <c r="A1291" t="s">
        <v>442</v>
      </c>
      <c r="B1291" s="3" t="str">
        <f>HYPERLINK("https://stackoverflow.com/questions/23831261/")</f>
        <v>https://stackoverflow.com/questions/23831261/</v>
      </c>
      <c r="C1291" s="1">
        <v>2.0</v>
      </c>
      <c r="D1291" s="4">
        <v>1.0</v>
      </c>
      <c r="E1291" s="1">
        <v>2.0</v>
      </c>
      <c r="F1291" s="1">
        <v>1.0</v>
      </c>
      <c r="G1291" s="2"/>
    </row>
    <row r="1292" ht="12.75" customHeight="1">
      <c r="A1292" t="s">
        <v>442</v>
      </c>
      <c r="B1292" s="3" t="str">
        <f>HYPERLINK("https://stackoverflow.com/questions/23875538/")</f>
        <v>https://stackoverflow.com/questions/23875538/</v>
      </c>
      <c r="C1292" s="1">
        <v>3.0</v>
      </c>
      <c r="D1292" s="4">
        <v>1.0</v>
      </c>
      <c r="E1292" s="1">
        <v>3.0</v>
      </c>
      <c r="F1292" s="1">
        <v>1.0</v>
      </c>
      <c r="G1292" s="2"/>
    </row>
    <row r="1293" ht="12.75" customHeight="1">
      <c r="A1293" t="s">
        <v>443</v>
      </c>
      <c r="B1293" s="3" t="str">
        <f>HYPERLINK("https://stackoverflow.com/questions/24167548/")</f>
        <v>https://stackoverflow.com/questions/24167548/</v>
      </c>
      <c r="C1293" s="1">
        <v>2.0</v>
      </c>
      <c r="D1293" s="4">
        <v>1.0</v>
      </c>
      <c r="E1293" s="1">
        <v>2.0</v>
      </c>
      <c r="F1293" s="1">
        <v>1.0</v>
      </c>
      <c r="G1293" s="2"/>
    </row>
    <row r="1294" ht="12.75" customHeight="1">
      <c r="A1294" t="s">
        <v>443</v>
      </c>
      <c r="B1294" s="3" t="str">
        <f>HYPERLINK("https://stackoverflow.com/questions/31858690/")</f>
        <v>https://stackoverflow.com/questions/31858690/</v>
      </c>
      <c r="C1294" s="1">
        <v>2.0</v>
      </c>
      <c r="D1294" s="4">
        <v>1.0</v>
      </c>
      <c r="E1294" s="1">
        <v>2.0</v>
      </c>
      <c r="F1294" s="1">
        <v>1.0</v>
      </c>
      <c r="G1294" s="2"/>
    </row>
    <row r="1295" ht="12.75" customHeight="1">
      <c r="A1295" t="s">
        <v>444</v>
      </c>
      <c r="B1295" s="3" t="str">
        <f>HYPERLINK("https://stackoverflow.com/questions/24547249/")</f>
        <v>https://stackoverflow.com/questions/24547249/</v>
      </c>
      <c r="C1295" s="1">
        <v>3.0</v>
      </c>
      <c r="D1295" s="4">
        <v>3.0</v>
      </c>
      <c r="E1295" s="1">
        <v>3.0</v>
      </c>
      <c r="F1295" s="1">
        <v>3.0</v>
      </c>
      <c r="G1295" s="2"/>
    </row>
    <row r="1296" ht="12.75" customHeight="1">
      <c r="A1296" t="s">
        <v>445</v>
      </c>
      <c r="B1296" s="3" t="str">
        <f>HYPERLINK("https://stackoverflow.com/questions/28294968/")</f>
        <v>https://stackoverflow.com/questions/28294968/</v>
      </c>
      <c r="C1296" s="1">
        <v>3.0</v>
      </c>
      <c r="D1296" s="4">
        <v>3.0</v>
      </c>
      <c r="E1296" s="1">
        <v>3.0</v>
      </c>
      <c r="F1296" s="1">
        <v>3.0</v>
      </c>
      <c r="G1296" s="2"/>
    </row>
    <row r="1297" ht="12.75" customHeight="1">
      <c r="A1297" t="s">
        <v>446</v>
      </c>
      <c r="B1297" s="3" t="str">
        <f>HYPERLINK("https://stackoverflow.com/questions/31822627/")</f>
        <v>https://stackoverflow.com/questions/31822627/</v>
      </c>
      <c r="C1297" s="1">
        <v>3.0</v>
      </c>
      <c r="D1297" s="4">
        <v>1.0</v>
      </c>
      <c r="E1297" s="1">
        <v>3.0</v>
      </c>
      <c r="F1297" s="1">
        <v>1.0</v>
      </c>
      <c r="G1297" s="2"/>
    </row>
    <row r="1298" ht="12.75" customHeight="1">
      <c r="A1298" t="s">
        <v>447</v>
      </c>
      <c r="B1298" s="3" t="str">
        <f>HYPERLINK("https://stackoverflow.com/questions/35703293/")</f>
        <v>https://stackoverflow.com/questions/35703293/</v>
      </c>
      <c r="C1298" s="1">
        <v>2.0</v>
      </c>
      <c r="D1298" s="4">
        <v>1.0</v>
      </c>
      <c r="E1298" s="1">
        <v>2.0</v>
      </c>
      <c r="F1298" s="1">
        <v>1.0</v>
      </c>
      <c r="G1298" s="2"/>
    </row>
    <row r="1299" ht="12.75" customHeight="1">
      <c r="A1299" t="s">
        <v>448</v>
      </c>
      <c r="B1299" s="3" t="str">
        <f>HYPERLINK("https://stackoverflow.com/questions/46066341/")</f>
        <v>https://stackoverflow.com/questions/46066341/</v>
      </c>
      <c r="C1299" s="1">
        <v>2.0</v>
      </c>
      <c r="D1299" s="4">
        <v>1.0</v>
      </c>
      <c r="E1299" s="1">
        <v>2.0</v>
      </c>
      <c r="F1299" s="1">
        <v>1.0</v>
      </c>
      <c r="G1299" s="2"/>
    </row>
    <row r="1300" ht="12.75" customHeight="1">
      <c r="C1300" s="1"/>
      <c r="D1300" s="1"/>
      <c r="E1300" s="1"/>
      <c r="F1300" s="1"/>
      <c r="G1300" s="2"/>
    </row>
    <row r="1301" ht="12.75" customHeight="1">
      <c r="C1301" s="1"/>
      <c r="D1301" s="1"/>
      <c r="E1301" s="1"/>
      <c r="F1301" s="1"/>
      <c r="G1301" s="2"/>
    </row>
    <row r="1302" ht="12.75" customHeight="1">
      <c r="C1302" s="1"/>
      <c r="D1302" s="1"/>
      <c r="E1302" s="1"/>
      <c r="F1302" s="1"/>
      <c r="G1302" s="2"/>
    </row>
    <row r="1303" ht="12.75" customHeight="1">
      <c r="A1303" t="s">
        <v>449</v>
      </c>
      <c r="C1303" s="1"/>
      <c r="D1303" s="1"/>
      <c r="E1303" s="1"/>
      <c r="F1303" s="1"/>
      <c r="G1303" s="2"/>
    </row>
    <row r="1304" ht="12.75" customHeight="1">
      <c r="C1304" s="1"/>
      <c r="D1304" s="1"/>
      <c r="E1304" s="1"/>
      <c r="F1304" s="1"/>
      <c r="G1304" s="2"/>
    </row>
    <row r="1305" ht="12.75" customHeight="1">
      <c r="A1305" t="s">
        <v>362</v>
      </c>
      <c r="B1305" s="3" t="str">
        <f>HYPERLINK("https://stackoverflow.com/questions/115086/")</f>
        <v>https://stackoverflow.com/questions/115086/</v>
      </c>
      <c r="C1305" s="1">
        <v>5.0</v>
      </c>
      <c r="D1305" s="4">
        <v>1.0</v>
      </c>
      <c r="E1305" s="1">
        <v>5.0</v>
      </c>
      <c r="F1305" s="1">
        <v>5.0</v>
      </c>
      <c r="G1305" s="2" t="s">
        <v>406</v>
      </c>
    </row>
    <row r="1306" ht="12.75" customHeight="1">
      <c r="A1306" t="s">
        <v>362</v>
      </c>
      <c r="B1306" s="3" t="str">
        <f>HYPERLINK("https://stackoverflow.com/questions/3180908/")</f>
        <v>https://stackoverflow.com/questions/3180908/</v>
      </c>
      <c r="C1306" s="1">
        <v>5.0</v>
      </c>
      <c r="D1306" s="4">
        <v>1.0</v>
      </c>
      <c r="E1306" s="1">
        <v>5.0</v>
      </c>
      <c r="F1306" s="1">
        <v>5.0</v>
      </c>
      <c r="G1306" s="2" t="s">
        <v>156</v>
      </c>
    </row>
    <row r="1307" ht="12.75" customHeight="1">
      <c r="A1307" t="s">
        <v>362</v>
      </c>
      <c r="B1307" s="3" t="str">
        <f>HYPERLINK("https://stackoverflow.com/questions/6863770/")</f>
        <v>https://stackoverflow.com/questions/6863770/</v>
      </c>
      <c r="C1307" s="1">
        <v>5.0</v>
      </c>
      <c r="D1307" s="4">
        <v>4.0</v>
      </c>
      <c r="E1307" s="1">
        <v>5.0</v>
      </c>
      <c r="F1307" s="1">
        <v>4.0</v>
      </c>
      <c r="G1307" s="2"/>
    </row>
    <row r="1308" ht="12.75" customHeight="1">
      <c r="A1308" t="s">
        <v>362</v>
      </c>
      <c r="B1308" s="3" t="str">
        <f>HYPERLINK("https://stackoverflow.com/questions/16600787/")</f>
        <v>https://stackoverflow.com/questions/16600787/</v>
      </c>
      <c r="C1308" s="1">
        <v>3.0</v>
      </c>
      <c r="D1308" s="4">
        <v>4.0</v>
      </c>
      <c r="E1308" s="1">
        <v>3.0</v>
      </c>
      <c r="F1308" s="1">
        <v>4.0</v>
      </c>
      <c r="G1308" s="2"/>
    </row>
    <row r="1309" ht="12.75" customHeight="1">
      <c r="A1309" t="s">
        <v>362</v>
      </c>
      <c r="B1309" s="3" t="str">
        <f>HYPERLINK("https://stackoverflow.com/questions/19542599/")</f>
        <v>https://stackoverflow.com/questions/19542599/</v>
      </c>
      <c r="C1309" s="1">
        <v>5.0</v>
      </c>
      <c r="D1309" s="4">
        <v>1.0</v>
      </c>
      <c r="E1309" s="1">
        <v>5.0</v>
      </c>
      <c r="F1309" s="1">
        <v>5.0</v>
      </c>
      <c r="G1309" s="2" t="s">
        <v>406</v>
      </c>
    </row>
    <row r="1310" ht="12.75" customHeight="1">
      <c r="A1310" t="s">
        <v>362</v>
      </c>
      <c r="B1310" s="3" t="str">
        <f>HYPERLINK("https://stackoverflow.com/questions/19974236/")</f>
        <v>https://stackoverflow.com/questions/19974236/</v>
      </c>
      <c r="C1310" s="1">
        <v>4.0</v>
      </c>
      <c r="D1310" s="4">
        <v>1.0</v>
      </c>
      <c r="E1310" s="1">
        <v>4.0</v>
      </c>
      <c r="F1310" s="1">
        <v>4.0</v>
      </c>
      <c r="G1310" s="2" t="s">
        <v>291</v>
      </c>
    </row>
    <row r="1311" ht="12.75" customHeight="1">
      <c r="A1311" t="s">
        <v>362</v>
      </c>
      <c r="B1311" s="3" t="str">
        <f>HYPERLINK("https://stackoverflow.com/questions/21151754/")</f>
        <v>https://stackoverflow.com/questions/21151754/</v>
      </c>
      <c r="C1311" s="1">
        <v>4.0</v>
      </c>
      <c r="D1311" s="4">
        <v>1.0</v>
      </c>
      <c r="E1311" s="1">
        <v>4.0</v>
      </c>
      <c r="F1311" s="1">
        <v>4.0</v>
      </c>
      <c r="G1311" s="2" t="s">
        <v>260</v>
      </c>
    </row>
    <row r="1312" ht="12.75" customHeight="1">
      <c r="A1312" t="s">
        <v>362</v>
      </c>
      <c r="B1312" s="3" t="str">
        <f>HYPERLINK("https://stackoverflow.com/questions/24333657/")</f>
        <v>https://stackoverflow.com/questions/24333657/</v>
      </c>
      <c r="C1312" s="1">
        <v>5.0</v>
      </c>
      <c r="D1312" s="4">
        <v>5.0</v>
      </c>
      <c r="E1312" s="1">
        <v>5.0</v>
      </c>
      <c r="F1312" s="1">
        <v>5.0</v>
      </c>
      <c r="G1312" s="2"/>
    </row>
    <row r="1313" ht="12.75" customHeight="1">
      <c r="A1313" t="s">
        <v>362</v>
      </c>
      <c r="B1313" s="3" t="str">
        <f>HYPERLINK("https://stackoverflow.com/questions/26908379/")</f>
        <v>https://stackoverflow.com/questions/26908379/</v>
      </c>
      <c r="C1313" s="1">
        <v>5.0</v>
      </c>
      <c r="D1313" s="4">
        <v>5.0</v>
      </c>
      <c r="E1313" s="1">
        <v>5.0</v>
      </c>
      <c r="F1313" s="1">
        <v>5.0</v>
      </c>
      <c r="G1313" s="2"/>
    </row>
    <row r="1314" ht="12.75" customHeight="1">
      <c r="A1314" t="s">
        <v>362</v>
      </c>
      <c r="B1314" s="3" t="str">
        <f>HYPERLINK("https://stackoverflow.com/questions/28388413/")</f>
        <v>https://stackoverflow.com/questions/28388413/</v>
      </c>
      <c r="C1314" s="1">
        <v>4.0</v>
      </c>
      <c r="D1314" s="4">
        <v>1.0</v>
      </c>
      <c r="E1314" s="1">
        <v>4.0</v>
      </c>
      <c r="F1314" s="1">
        <v>4.0</v>
      </c>
      <c r="G1314" s="2" t="s">
        <v>260</v>
      </c>
    </row>
    <row r="1315" ht="12.75" customHeight="1">
      <c r="A1315" t="s">
        <v>363</v>
      </c>
      <c r="B1315" s="3" t="str">
        <f>HYPERLINK("https://stackoverflow.com/questions/909376/")</f>
        <v>https://stackoverflow.com/questions/909376/</v>
      </c>
      <c r="C1315" s="1">
        <v>4.0</v>
      </c>
      <c r="D1315" s="4">
        <v>1.0</v>
      </c>
      <c r="E1315" s="1">
        <v>4.0</v>
      </c>
      <c r="F1315" s="1">
        <v>4.0</v>
      </c>
      <c r="G1315" s="2" t="s">
        <v>260</v>
      </c>
    </row>
    <row r="1316" ht="12.75" customHeight="1">
      <c r="A1316" t="s">
        <v>363</v>
      </c>
      <c r="B1316" s="3" t="str">
        <f>HYPERLINK("https://stackoverflow.com/questions/10914753/")</f>
        <v>https://stackoverflow.com/questions/10914753/</v>
      </c>
      <c r="C1316" s="1">
        <v>3.0</v>
      </c>
      <c r="D1316" s="4">
        <v>1.0</v>
      </c>
      <c r="E1316" s="1">
        <v>3.0</v>
      </c>
      <c r="F1316" s="1">
        <v>1.0</v>
      </c>
      <c r="G1316" s="2"/>
    </row>
    <row r="1317" ht="12.75" customHeight="1">
      <c r="A1317" t="s">
        <v>450</v>
      </c>
      <c r="B1317" s="3" t="str">
        <f>HYPERLINK("https://stackoverflow.com/questions/858991/")</f>
        <v>https://stackoverflow.com/questions/858991/</v>
      </c>
      <c r="C1317" s="1">
        <v>3.0</v>
      </c>
      <c r="D1317" s="4">
        <v>1.0</v>
      </c>
      <c r="E1317" s="1">
        <v>3.0</v>
      </c>
      <c r="F1317" s="1">
        <v>1.0</v>
      </c>
      <c r="G1317" s="2"/>
    </row>
    <row r="1318" ht="12.75" customHeight="1">
      <c r="A1318" t="s">
        <v>450</v>
      </c>
      <c r="B1318" s="3" t="str">
        <f>HYPERLINK("https://stackoverflow.com/questions/859139/")</f>
        <v>https://stackoverflow.com/questions/859139/</v>
      </c>
      <c r="C1318" s="1">
        <v>3.0</v>
      </c>
      <c r="D1318" s="4">
        <v>1.0</v>
      </c>
      <c r="E1318" s="1">
        <v>3.0</v>
      </c>
      <c r="F1318" s="1">
        <v>1.0</v>
      </c>
      <c r="G1318" s="2"/>
    </row>
    <row r="1319" ht="12.75" customHeight="1">
      <c r="A1319" t="s">
        <v>450</v>
      </c>
      <c r="B1319" s="3" t="str">
        <f>HYPERLINK("https://stackoverflow.com/questions/859208/")</f>
        <v>https://stackoverflow.com/questions/859208/</v>
      </c>
      <c r="C1319" s="1">
        <v>3.0</v>
      </c>
      <c r="D1319" s="4">
        <v>1.0</v>
      </c>
      <c r="E1319" s="1">
        <v>3.0</v>
      </c>
      <c r="F1319" s="1">
        <v>1.0</v>
      </c>
      <c r="G1319" s="2"/>
    </row>
    <row r="1320" ht="12.75" customHeight="1">
      <c r="A1320" t="s">
        <v>450</v>
      </c>
      <c r="B1320" s="3" t="str">
        <f>HYPERLINK("https://stackoverflow.com/questions/859233/")</f>
        <v>https://stackoverflow.com/questions/859233/</v>
      </c>
      <c r="C1320" s="1">
        <v>3.0</v>
      </c>
      <c r="D1320" s="4">
        <v>1.0</v>
      </c>
      <c r="E1320" s="1">
        <v>3.0</v>
      </c>
      <c r="F1320" s="1">
        <v>1.0</v>
      </c>
      <c r="G1320" s="2"/>
    </row>
    <row r="1321" ht="12.75" customHeight="1">
      <c r="A1321" t="s">
        <v>450</v>
      </c>
      <c r="B1321" s="3" t="str">
        <f>HYPERLINK("https://stackoverflow.com/questions/859483/")</f>
        <v>https://stackoverflow.com/questions/859483/</v>
      </c>
      <c r="C1321" s="1">
        <v>3.0</v>
      </c>
      <c r="D1321" s="4">
        <v>1.0</v>
      </c>
      <c r="E1321" s="1">
        <v>3.0</v>
      </c>
      <c r="F1321" s="1">
        <v>1.0</v>
      </c>
      <c r="G1321" s="2"/>
    </row>
    <row r="1322" ht="12.75" customHeight="1">
      <c r="A1322" t="s">
        <v>450</v>
      </c>
      <c r="B1322" s="3" t="str">
        <f>HYPERLINK("https://stackoverflow.com/questions/5083666/")</f>
        <v>https://stackoverflow.com/questions/5083666/</v>
      </c>
      <c r="C1322" s="1">
        <v>3.0</v>
      </c>
      <c r="D1322" s="4">
        <v>1.0</v>
      </c>
      <c r="E1322" s="1">
        <v>3.0</v>
      </c>
      <c r="F1322" s="1">
        <v>1.0</v>
      </c>
      <c r="G1322" s="2"/>
    </row>
    <row r="1323" ht="12.75" customHeight="1">
      <c r="A1323" t="s">
        <v>450</v>
      </c>
      <c r="B1323" s="3" t="str">
        <f>HYPERLINK("https://stackoverflow.com/questions/8432074/")</f>
        <v>https://stackoverflow.com/questions/8432074/</v>
      </c>
      <c r="C1323" s="1">
        <v>3.0</v>
      </c>
      <c r="D1323" s="4">
        <v>1.0</v>
      </c>
      <c r="E1323" s="1">
        <v>3.0</v>
      </c>
      <c r="F1323" s="1">
        <v>1.0</v>
      </c>
      <c r="G1323" s="2"/>
    </row>
    <row r="1324" ht="12.75" customHeight="1">
      <c r="A1324" t="s">
        <v>450</v>
      </c>
      <c r="B1324" s="3" t="str">
        <f>HYPERLINK("https://stackoverflow.com/questions/9431216/")</f>
        <v>https://stackoverflow.com/questions/9431216/</v>
      </c>
      <c r="C1324" s="1">
        <v>3.0</v>
      </c>
      <c r="D1324" s="4">
        <v>1.0</v>
      </c>
      <c r="E1324" s="1">
        <v>3.0</v>
      </c>
      <c r="F1324" s="1">
        <v>1.0</v>
      </c>
      <c r="G1324" s="2"/>
    </row>
    <row r="1325" ht="12.75" customHeight="1">
      <c r="A1325" t="s">
        <v>450</v>
      </c>
      <c r="B1325" s="3" t="str">
        <f>HYPERLINK("https://stackoverflow.com/questions/13342961/")</f>
        <v>https://stackoverflow.com/questions/13342961/</v>
      </c>
      <c r="C1325" s="1">
        <v>3.0</v>
      </c>
      <c r="D1325" s="4">
        <v>1.0</v>
      </c>
      <c r="E1325" s="1">
        <v>3.0</v>
      </c>
      <c r="F1325" s="1">
        <v>1.0</v>
      </c>
      <c r="G1325" s="2"/>
    </row>
    <row r="1326" ht="12.75" customHeight="1">
      <c r="A1326" t="s">
        <v>450</v>
      </c>
      <c r="B1326" s="3" t="str">
        <f>HYPERLINK("https://stackoverflow.com/questions/21303540/")</f>
        <v>https://stackoverflow.com/questions/21303540/</v>
      </c>
      <c r="C1326" s="1">
        <v>3.0</v>
      </c>
      <c r="D1326" s="4">
        <v>1.0</v>
      </c>
      <c r="E1326" s="1">
        <v>3.0</v>
      </c>
      <c r="F1326" s="1">
        <v>1.0</v>
      </c>
      <c r="G1326" s="2"/>
    </row>
    <row r="1327" ht="12.75" customHeight="1">
      <c r="A1327" t="s">
        <v>450</v>
      </c>
      <c r="B1327" s="3" t="str">
        <f>HYPERLINK("https://stackoverflow.com/questions/22837166/")</f>
        <v>https://stackoverflow.com/questions/22837166/</v>
      </c>
      <c r="C1327" s="1">
        <v>3.0</v>
      </c>
      <c r="D1327" s="4">
        <v>1.0</v>
      </c>
      <c r="E1327" s="1">
        <v>3.0</v>
      </c>
      <c r="F1327" s="1">
        <v>1.0</v>
      </c>
      <c r="G1327" s="2"/>
    </row>
    <row r="1328" ht="12.75" customHeight="1">
      <c r="A1328" t="s">
        <v>450</v>
      </c>
      <c r="B1328" s="3" t="str">
        <f>HYPERLINK("https://stackoverflow.com/questions/27124142/")</f>
        <v>https://stackoverflow.com/questions/27124142/</v>
      </c>
      <c r="C1328" s="1">
        <v>3.0</v>
      </c>
      <c r="D1328" s="4">
        <v>1.0</v>
      </c>
      <c r="E1328" s="1">
        <v>3.0</v>
      </c>
      <c r="F1328" s="1">
        <v>1.0</v>
      </c>
      <c r="G1328" s="2"/>
    </row>
    <row r="1329" ht="12.75" customHeight="1">
      <c r="A1329" t="s">
        <v>450</v>
      </c>
      <c r="B1329" s="3" t="str">
        <f>HYPERLINK("https://stackoverflow.com/questions/29668999/")</f>
        <v>https://stackoverflow.com/questions/29668999/</v>
      </c>
      <c r="C1329" s="1">
        <v>3.0</v>
      </c>
      <c r="D1329" s="4">
        <v>1.0</v>
      </c>
      <c r="E1329" s="1">
        <v>3.0</v>
      </c>
      <c r="F1329" s="1">
        <v>1.0</v>
      </c>
      <c r="G1329" s="2"/>
    </row>
    <row r="1330" ht="12.75" customHeight="1">
      <c r="A1330" t="s">
        <v>450</v>
      </c>
      <c r="B1330" s="3" t="str">
        <f>HYPERLINK("https://stackoverflow.com/questions/31186393/")</f>
        <v>https://stackoverflow.com/questions/31186393/</v>
      </c>
      <c r="C1330" s="1">
        <v>3.0</v>
      </c>
      <c r="D1330" s="4">
        <v>1.0</v>
      </c>
      <c r="E1330" s="1">
        <v>3.0</v>
      </c>
      <c r="F1330" s="1">
        <v>1.0</v>
      </c>
      <c r="G1330" s="2"/>
    </row>
    <row r="1331" ht="12.75" customHeight="1">
      <c r="A1331" t="s">
        <v>450</v>
      </c>
      <c r="B1331" s="3" t="str">
        <f>HYPERLINK("https://stackoverflow.com/questions/38235210/")</f>
        <v>https://stackoverflow.com/questions/38235210/</v>
      </c>
      <c r="C1331" s="1">
        <v>3.0</v>
      </c>
      <c r="D1331" s="4">
        <v>1.0</v>
      </c>
      <c r="E1331" s="1">
        <v>3.0</v>
      </c>
      <c r="F1331" s="1">
        <v>1.0</v>
      </c>
      <c r="G1331" s="2"/>
    </row>
    <row r="1332" ht="12.75" customHeight="1">
      <c r="A1332" t="s">
        <v>450</v>
      </c>
      <c r="B1332" s="3" t="str">
        <f>HYPERLINK("https://stackoverflow.com/questions/39296468/")</f>
        <v>https://stackoverflow.com/questions/39296468/</v>
      </c>
      <c r="C1332" s="1">
        <v>3.0</v>
      </c>
      <c r="D1332" s="4">
        <v>1.0</v>
      </c>
      <c r="E1332" s="1">
        <v>3.0</v>
      </c>
      <c r="F1332" s="1">
        <v>1.0</v>
      </c>
      <c r="G1332" s="2"/>
    </row>
    <row r="1333" ht="12.75" customHeight="1">
      <c r="A1333" t="s">
        <v>450</v>
      </c>
      <c r="B1333" s="3" t="str">
        <f>HYPERLINK("https://stackoverflow.com/questions/42416924/")</f>
        <v>https://stackoverflow.com/questions/42416924/</v>
      </c>
      <c r="C1333" s="1">
        <v>3.0</v>
      </c>
      <c r="D1333" s="4">
        <v>1.0</v>
      </c>
      <c r="E1333" s="1">
        <v>3.0</v>
      </c>
      <c r="F1333" s="1">
        <v>1.0</v>
      </c>
      <c r="G1333" s="2"/>
    </row>
    <row r="1334" ht="12.75" customHeight="1">
      <c r="A1334" t="s">
        <v>451</v>
      </c>
      <c r="B1334" s="3" t="str">
        <f>HYPERLINK("https://stackoverflow.com/questions/1146195/")</f>
        <v>https://stackoverflow.com/questions/1146195/</v>
      </c>
      <c r="C1334" s="1">
        <v>5.0</v>
      </c>
      <c r="D1334" s="4">
        <v>1.0</v>
      </c>
      <c r="E1334" s="1">
        <v>5.0</v>
      </c>
      <c r="F1334" s="1">
        <v>5.0</v>
      </c>
      <c r="G1334" s="2" t="s">
        <v>260</v>
      </c>
    </row>
    <row r="1335" ht="12.75" customHeight="1">
      <c r="A1335" t="s">
        <v>451</v>
      </c>
      <c r="B1335" s="3" t="str">
        <f>HYPERLINK("https://stackoverflow.com/questions/1146221/")</f>
        <v>https://stackoverflow.com/questions/1146221/</v>
      </c>
      <c r="C1335" s="1">
        <v>5.0</v>
      </c>
      <c r="D1335" s="4">
        <v>1.0</v>
      </c>
      <c r="E1335" s="1">
        <v>5.0</v>
      </c>
      <c r="F1335" s="1">
        <v>5.0</v>
      </c>
      <c r="G1335" s="2" t="s">
        <v>260</v>
      </c>
    </row>
    <row r="1336" ht="12.75" customHeight="1">
      <c r="A1336" t="s">
        <v>451</v>
      </c>
      <c r="B1336" s="3" t="str">
        <f>HYPERLINK("https://stackoverflow.com/questions/1146651/")</f>
        <v>https://stackoverflow.com/questions/1146651/</v>
      </c>
      <c r="C1336" s="1">
        <v>4.0</v>
      </c>
      <c r="D1336" s="4">
        <v>1.0</v>
      </c>
      <c r="E1336" s="1">
        <v>3.0</v>
      </c>
      <c r="F1336" s="1">
        <v>3.0</v>
      </c>
      <c r="G1336" s="2" t="s">
        <v>452</v>
      </c>
    </row>
    <row r="1337" ht="12.75" customHeight="1">
      <c r="A1337" t="s">
        <v>451</v>
      </c>
      <c r="B1337" s="3" t="str">
        <f>HYPERLINK("https://stackoverflow.com/questions/1147081/")</f>
        <v>https://stackoverflow.com/questions/1147081/</v>
      </c>
      <c r="C1337" s="1">
        <v>4.0</v>
      </c>
      <c r="D1337" s="4">
        <v>1.0</v>
      </c>
      <c r="E1337" s="1">
        <v>3.0</v>
      </c>
      <c r="F1337" s="1">
        <v>1.0</v>
      </c>
      <c r="G1337" s="2" t="s">
        <v>260</v>
      </c>
    </row>
    <row r="1338" ht="12.75" customHeight="1">
      <c r="A1338" t="s">
        <v>451</v>
      </c>
      <c r="B1338" s="3" t="str">
        <f>HYPERLINK("https://stackoverflow.com/questions/4623175/")</f>
        <v>https://stackoverflow.com/questions/4623175/</v>
      </c>
      <c r="C1338" s="1">
        <v>4.0</v>
      </c>
      <c r="D1338" s="4">
        <v>1.0</v>
      </c>
      <c r="E1338" s="1">
        <v>3.0</v>
      </c>
      <c r="F1338" s="1">
        <v>1.0</v>
      </c>
      <c r="G1338" s="2" t="s">
        <v>260</v>
      </c>
    </row>
    <row r="1339" ht="12.75" customHeight="1">
      <c r="A1339" t="s">
        <v>451</v>
      </c>
      <c r="B1339" s="3" t="str">
        <f>HYPERLINK("https://stackoverflow.com/questions/15544162/")</f>
        <v>https://stackoverflow.com/questions/15544162/</v>
      </c>
      <c r="C1339" s="1">
        <v>4.0</v>
      </c>
      <c r="D1339" s="4">
        <v>1.0</v>
      </c>
      <c r="E1339" s="1">
        <v>3.0</v>
      </c>
      <c r="F1339" s="1">
        <v>1.0</v>
      </c>
      <c r="G1339" s="2"/>
    </row>
    <row r="1340" ht="12.75" customHeight="1">
      <c r="A1340" t="s">
        <v>451</v>
      </c>
      <c r="B1340" s="3" t="str">
        <f>HYPERLINK("https://stackoverflow.com/questions/23012078/")</f>
        <v>https://stackoverflow.com/questions/23012078/</v>
      </c>
      <c r="C1340" s="1">
        <v>4.0</v>
      </c>
      <c r="D1340" s="4">
        <v>1.0</v>
      </c>
      <c r="E1340" s="1">
        <v>3.0</v>
      </c>
      <c r="F1340" s="1">
        <v>1.0</v>
      </c>
      <c r="G1340" s="2"/>
    </row>
    <row r="1341" ht="12.75" customHeight="1">
      <c r="A1341" t="s">
        <v>451</v>
      </c>
      <c r="B1341" s="3" t="str">
        <f>HYPERLINK("https://stackoverflow.com/questions/23470140/")</f>
        <v>https://stackoverflow.com/questions/23470140/</v>
      </c>
      <c r="C1341" s="1">
        <v>4.0</v>
      </c>
      <c r="D1341" s="4">
        <v>1.0</v>
      </c>
      <c r="E1341" s="1">
        <v>3.0</v>
      </c>
      <c r="F1341" s="1">
        <v>1.0</v>
      </c>
      <c r="G1341" s="2"/>
    </row>
    <row r="1342" ht="12.75" customHeight="1">
      <c r="A1342" t="s">
        <v>451</v>
      </c>
      <c r="B1342" s="3" t="str">
        <f>HYPERLINK("https://stackoverflow.com/questions/30788628/")</f>
        <v>https://stackoverflow.com/questions/30788628/</v>
      </c>
      <c r="C1342" s="1">
        <v>4.0</v>
      </c>
      <c r="D1342" s="4">
        <v>5.0</v>
      </c>
      <c r="E1342" s="1">
        <v>4.0</v>
      </c>
      <c r="F1342" s="1">
        <v>5.0</v>
      </c>
      <c r="G1342" s="2"/>
    </row>
    <row r="1343" ht="12.75" customHeight="1">
      <c r="A1343" t="s">
        <v>451</v>
      </c>
      <c r="B1343" s="3" t="str">
        <f>HYPERLINK("https://stackoverflow.com/questions/33723158/")</f>
        <v>https://stackoverflow.com/questions/33723158/</v>
      </c>
      <c r="C1343" s="1">
        <v>4.0</v>
      </c>
      <c r="D1343" s="4">
        <v>1.0</v>
      </c>
      <c r="E1343" s="1">
        <v>4.0</v>
      </c>
      <c r="F1343" s="1">
        <v>3.0</v>
      </c>
      <c r="G1343" s="2" t="s">
        <v>453</v>
      </c>
    </row>
    <row r="1344" ht="12.75" customHeight="1">
      <c r="A1344" t="s">
        <v>451</v>
      </c>
      <c r="B1344" s="3" t="str">
        <f>HYPERLINK("https://stackoverflow.com/questions/34019204/")</f>
        <v>https://stackoverflow.com/questions/34019204/</v>
      </c>
      <c r="C1344" s="1">
        <v>4.0</v>
      </c>
      <c r="D1344" s="4">
        <v>1.0</v>
      </c>
      <c r="E1344" s="1">
        <v>4.0</v>
      </c>
      <c r="F1344" s="1">
        <v>3.0</v>
      </c>
      <c r="G1344" s="2" t="s">
        <v>260</v>
      </c>
    </row>
    <row r="1345" ht="12.75" customHeight="1">
      <c r="A1345" t="s">
        <v>451</v>
      </c>
      <c r="B1345" s="3" t="str">
        <f>HYPERLINK("https://stackoverflow.com/questions/35637942/")</f>
        <v>https://stackoverflow.com/questions/35637942/</v>
      </c>
      <c r="C1345" s="1">
        <v>4.0</v>
      </c>
      <c r="D1345" s="4">
        <v>3.0</v>
      </c>
      <c r="E1345" s="1">
        <v>4.0</v>
      </c>
      <c r="F1345" s="1">
        <v>3.0</v>
      </c>
      <c r="G1345" s="2"/>
    </row>
    <row r="1346" ht="12.75" customHeight="1">
      <c r="A1346" t="s">
        <v>451</v>
      </c>
      <c r="B1346" s="3" t="str">
        <f>HYPERLINK("https://stackoverflow.com/questions/39547178/")</f>
        <v>https://stackoverflow.com/questions/39547178/</v>
      </c>
      <c r="C1346" s="1">
        <v>3.0</v>
      </c>
      <c r="D1346" s="4">
        <v>1.0</v>
      </c>
      <c r="E1346" s="1">
        <v>3.0</v>
      </c>
      <c r="F1346" s="1">
        <v>1.0</v>
      </c>
      <c r="G1346" s="2"/>
    </row>
    <row r="1347" ht="12.75" customHeight="1">
      <c r="A1347" t="s">
        <v>451</v>
      </c>
      <c r="B1347" s="3" t="str">
        <f>HYPERLINK("https://stackoverflow.com/questions/45192890/")</f>
        <v>https://stackoverflow.com/questions/45192890/</v>
      </c>
      <c r="C1347" s="1">
        <v>4.0</v>
      </c>
      <c r="D1347" s="4">
        <v>1.0</v>
      </c>
      <c r="E1347" s="1">
        <v>3.0</v>
      </c>
      <c r="F1347" s="1">
        <v>1.0</v>
      </c>
      <c r="G1347" s="2" t="s">
        <v>452</v>
      </c>
    </row>
    <row r="1348" ht="12.75" customHeight="1">
      <c r="A1348" t="s">
        <v>454</v>
      </c>
      <c r="B1348" s="3" t="str">
        <f>HYPERLINK("https://stackoverflow.com/questions/13493578/")</f>
        <v>https://stackoverflow.com/questions/13493578/</v>
      </c>
      <c r="C1348" s="1">
        <v>1.0</v>
      </c>
      <c r="D1348" s="4">
        <v>1.0</v>
      </c>
      <c r="E1348" s="1">
        <v>1.0</v>
      </c>
      <c r="F1348" s="1">
        <v>1.0</v>
      </c>
      <c r="G1348" s="2"/>
    </row>
    <row r="1349" ht="12.75" customHeight="1">
      <c r="A1349" t="s">
        <v>454</v>
      </c>
      <c r="B1349" s="3" t="str">
        <f>HYPERLINK("https://stackoverflow.com/questions/37991541/")</f>
        <v>https://stackoverflow.com/questions/37991541/</v>
      </c>
      <c r="C1349" s="1">
        <v>1.0</v>
      </c>
      <c r="D1349" s="4">
        <v>1.0</v>
      </c>
      <c r="E1349" s="1">
        <v>1.0</v>
      </c>
      <c r="F1349" s="1">
        <v>1.0</v>
      </c>
      <c r="G1349" s="2"/>
    </row>
    <row r="1350" ht="12.75" customHeight="1">
      <c r="A1350" t="s">
        <v>454</v>
      </c>
      <c r="B1350" s="3" t="str">
        <f>HYPERLINK("https://stackoverflow.com/questions/40389890/")</f>
        <v>https://stackoverflow.com/questions/40389890/</v>
      </c>
      <c r="C1350" s="1">
        <v>1.0</v>
      </c>
      <c r="D1350" s="4">
        <v>1.0</v>
      </c>
      <c r="E1350" s="1">
        <v>1.0</v>
      </c>
      <c r="F1350" s="1">
        <v>1.0</v>
      </c>
      <c r="G1350" s="2"/>
    </row>
    <row r="1351" ht="12.75" customHeight="1">
      <c r="A1351" t="s">
        <v>454</v>
      </c>
      <c r="B1351" s="3" t="str">
        <f>HYPERLINK("https://stackoverflow.com/questions/45648336/")</f>
        <v>https://stackoverflow.com/questions/45648336/</v>
      </c>
      <c r="C1351" s="1">
        <v>1.0</v>
      </c>
      <c r="D1351" s="4">
        <v>1.0</v>
      </c>
      <c r="E1351" s="1">
        <v>1.0</v>
      </c>
      <c r="F1351" s="1">
        <v>1.0</v>
      </c>
      <c r="G1351" s="2"/>
    </row>
    <row r="1352" ht="12.75" customHeight="1">
      <c r="A1352" t="s">
        <v>365</v>
      </c>
      <c r="B1352" s="3" t="str">
        <f>HYPERLINK("https://stackoverflow.com/questions/1914626/")</f>
        <v>https://stackoverflow.com/questions/1914626/</v>
      </c>
      <c r="C1352" s="1">
        <v>2.0</v>
      </c>
      <c r="D1352" s="4">
        <v>1.0</v>
      </c>
      <c r="E1352" s="1">
        <v>2.0</v>
      </c>
      <c r="F1352" s="1">
        <v>1.0</v>
      </c>
      <c r="G1352" s="2"/>
    </row>
    <row r="1353" ht="12.75" customHeight="1">
      <c r="A1353" t="s">
        <v>365</v>
      </c>
      <c r="B1353" s="3" t="str">
        <f>HYPERLINK("https://stackoverflow.com/questions/1914665/")</f>
        <v>https://stackoverflow.com/questions/1914665/</v>
      </c>
      <c r="C1353" s="1">
        <v>2.0</v>
      </c>
      <c r="D1353" s="4">
        <v>1.0</v>
      </c>
      <c r="E1353" s="1">
        <v>2.0</v>
      </c>
      <c r="F1353" s="1">
        <v>1.0</v>
      </c>
      <c r="G1353" s="2"/>
    </row>
    <row r="1354" ht="12.75" customHeight="1">
      <c r="A1354" t="s">
        <v>365</v>
      </c>
      <c r="B1354" s="3" t="str">
        <f>HYPERLINK("https://stackoverflow.com/questions/13363483/")</f>
        <v>https://stackoverflow.com/questions/13363483/</v>
      </c>
      <c r="C1354" s="1">
        <v>2.0</v>
      </c>
      <c r="D1354" s="4">
        <v>1.0</v>
      </c>
      <c r="E1354" s="1">
        <v>2.0</v>
      </c>
      <c r="F1354" s="1">
        <v>1.0</v>
      </c>
      <c r="G1354" s="2"/>
    </row>
    <row r="1355" ht="12.75" customHeight="1">
      <c r="A1355" t="s">
        <v>366</v>
      </c>
      <c r="B1355" s="3" t="str">
        <f>HYPERLINK("https://stackoverflow.com/questions/2548388/")</f>
        <v>https://stackoverflow.com/questions/2548388/</v>
      </c>
      <c r="C1355" s="1">
        <v>4.0</v>
      </c>
      <c r="D1355" s="4">
        <v>1.0</v>
      </c>
      <c r="E1355" s="1">
        <v>4.0</v>
      </c>
      <c r="F1355" s="1">
        <v>3.0</v>
      </c>
      <c r="G1355" s="2" t="s">
        <v>453</v>
      </c>
    </row>
    <row r="1356" ht="12.75" customHeight="1">
      <c r="A1356" t="s">
        <v>455</v>
      </c>
      <c r="B1356" s="3" t="str">
        <f>HYPERLINK("https://stackoverflow.com/questions/3571239/")</f>
        <v>https://stackoverflow.com/questions/3571239/</v>
      </c>
      <c r="C1356" s="1">
        <v>1.0</v>
      </c>
      <c r="D1356" s="4">
        <v>1.0</v>
      </c>
      <c r="E1356" s="1">
        <v>1.0</v>
      </c>
      <c r="F1356" s="1">
        <v>1.0</v>
      </c>
      <c r="G1356" s="2"/>
    </row>
    <row r="1357" ht="12.75" customHeight="1">
      <c r="A1357" t="s">
        <v>455</v>
      </c>
      <c r="B1357" s="3" t="str">
        <f>HYPERLINK("https://stackoverflow.com/questions/3571317/")</f>
        <v>https://stackoverflow.com/questions/3571317/</v>
      </c>
      <c r="C1357" s="1">
        <v>1.0</v>
      </c>
      <c r="D1357" s="4">
        <v>1.0</v>
      </c>
      <c r="E1357" s="1">
        <v>1.0</v>
      </c>
      <c r="F1357" s="1">
        <v>1.0</v>
      </c>
      <c r="G1357" s="2"/>
    </row>
    <row r="1358" ht="12.75" customHeight="1">
      <c r="A1358" t="s">
        <v>455</v>
      </c>
      <c r="B1358" s="3" t="str">
        <f>HYPERLINK("https://stackoverflow.com/questions/3571366/")</f>
        <v>https://stackoverflow.com/questions/3571366/</v>
      </c>
      <c r="C1358" s="1">
        <v>1.0</v>
      </c>
      <c r="D1358" s="4">
        <v>1.0</v>
      </c>
      <c r="E1358" s="1">
        <v>1.0</v>
      </c>
      <c r="F1358" s="1">
        <v>1.0</v>
      </c>
      <c r="G1358" s="2"/>
    </row>
    <row r="1359" ht="12.75" customHeight="1">
      <c r="A1359" t="s">
        <v>455</v>
      </c>
      <c r="B1359" s="3" t="str">
        <f>HYPERLINK("https://stackoverflow.com/questions/15933480/")</f>
        <v>https://stackoverflow.com/questions/15933480/</v>
      </c>
      <c r="C1359" s="1">
        <v>1.0</v>
      </c>
      <c r="D1359" s="4">
        <v>1.0</v>
      </c>
      <c r="E1359" s="1">
        <v>1.0</v>
      </c>
      <c r="F1359" s="1">
        <v>1.0</v>
      </c>
      <c r="G1359" s="2"/>
    </row>
    <row r="1360" ht="12.75" customHeight="1">
      <c r="A1360" t="s">
        <v>455</v>
      </c>
      <c r="B1360" s="3" t="str">
        <f>HYPERLINK("https://stackoverflow.com/questions/15985486/")</f>
        <v>https://stackoverflow.com/questions/15985486/</v>
      </c>
      <c r="C1360" s="1">
        <v>1.0</v>
      </c>
      <c r="D1360" s="4">
        <v>1.0</v>
      </c>
      <c r="E1360" s="1">
        <v>1.0</v>
      </c>
      <c r="F1360" s="1">
        <v>1.0</v>
      </c>
      <c r="G1360" s="2"/>
    </row>
    <row r="1361" ht="12.75" customHeight="1">
      <c r="A1361" t="s">
        <v>455</v>
      </c>
      <c r="B1361" s="3" t="str">
        <f>HYPERLINK("https://stackoverflow.com/questions/15998870/")</f>
        <v>https://stackoverflow.com/questions/15998870/</v>
      </c>
      <c r="C1361" s="1">
        <v>1.0</v>
      </c>
      <c r="D1361" s="4">
        <v>1.0</v>
      </c>
      <c r="E1361" s="1">
        <v>1.0</v>
      </c>
      <c r="F1361" s="1">
        <v>1.0</v>
      </c>
      <c r="G1361" s="2"/>
    </row>
    <row r="1362" ht="12.75" customHeight="1">
      <c r="A1362" t="s">
        <v>455</v>
      </c>
      <c r="B1362" s="3" t="str">
        <f>HYPERLINK("https://stackoverflow.com/questions/16202288/")</f>
        <v>https://stackoverflow.com/questions/16202288/</v>
      </c>
      <c r="C1362" s="1">
        <v>1.0</v>
      </c>
      <c r="D1362" s="4">
        <v>1.0</v>
      </c>
      <c r="E1362" s="1">
        <v>1.0</v>
      </c>
      <c r="F1362" s="1">
        <v>1.0</v>
      </c>
      <c r="G1362" s="2"/>
    </row>
    <row r="1363" ht="12.75" customHeight="1">
      <c r="A1363" t="s">
        <v>455</v>
      </c>
      <c r="B1363" s="3" t="str">
        <f>HYPERLINK("https://stackoverflow.com/questions/18742089/")</f>
        <v>https://stackoverflow.com/questions/18742089/</v>
      </c>
      <c r="C1363" s="1">
        <v>1.0</v>
      </c>
      <c r="D1363" s="4">
        <v>1.0</v>
      </c>
      <c r="E1363" s="1">
        <v>1.0</v>
      </c>
      <c r="F1363" s="1">
        <v>1.0</v>
      </c>
      <c r="G1363" s="2"/>
    </row>
    <row r="1364" ht="12.75" customHeight="1">
      <c r="A1364" t="s">
        <v>455</v>
      </c>
      <c r="B1364" s="3" t="str">
        <f>HYPERLINK("https://stackoverflow.com/questions/21974043/")</f>
        <v>https://stackoverflow.com/questions/21974043/</v>
      </c>
      <c r="C1364" s="1">
        <v>1.0</v>
      </c>
      <c r="D1364" s="4">
        <v>1.0</v>
      </c>
      <c r="E1364" s="1">
        <v>1.0</v>
      </c>
      <c r="F1364" s="1">
        <v>1.0</v>
      </c>
      <c r="G1364" s="2"/>
    </row>
    <row r="1365" ht="12.75" customHeight="1">
      <c r="A1365" t="s">
        <v>455</v>
      </c>
      <c r="B1365" s="3" t="str">
        <f>HYPERLINK("https://stackoverflow.com/questions/22393546/")</f>
        <v>https://stackoverflow.com/questions/22393546/</v>
      </c>
      <c r="C1365" s="1">
        <v>1.0</v>
      </c>
      <c r="D1365" s="4">
        <v>1.0</v>
      </c>
      <c r="E1365" s="1">
        <v>1.0</v>
      </c>
      <c r="F1365" s="1">
        <v>1.0</v>
      </c>
      <c r="G1365" s="2"/>
    </row>
    <row r="1366" ht="12.75" customHeight="1">
      <c r="A1366" t="s">
        <v>455</v>
      </c>
      <c r="B1366" s="3" t="str">
        <f>HYPERLINK("https://stackoverflow.com/questions/24138941/")</f>
        <v>https://stackoverflow.com/questions/24138941/</v>
      </c>
      <c r="C1366" s="1">
        <v>1.0</v>
      </c>
      <c r="D1366" s="4">
        <v>1.0</v>
      </c>
      <c r="E1366" s="1">
        <v>1.0</v>
      </c>
      <c r="F1366" s="1">
        <v>1.0</v>
      </c>
      <c r="G1366" s="2"/>
    </row>
    <row r="1367" ht="12.75" customHeight="1">
      <c r="A1367" t="s">
        <v>455</v>
      </c>
      <c r="B1367" s="3" t="str">
        <f>HYPERLINK("https://stackoverflow.com/questions/29271550/")</f>
        <v>https://stackoverflow.com/questions/29271550/</v>
      </c>
      <c r="C1367" s="1">
        <v>1.0</v>
      </c>
      <c r="D1367" s="4">
        <v>1.0</v>
      </c>
      <c r="E1367" s="1">
        <v>1.0</v>
      </c>
      <c r="F1367" s="1">
        <v>1.0</v>
      </c>
      <c r="G1367" s="2"/>
    </row>
    <row r="1368" ht="12.75" customHeight="1">
      <c r="A1368" t="s">
        <v>455</v>
      </c>
      <c r="B1368" s="3" t="str">
        <f>HYPERLINK("https://stackoverflow.com/questions/30424902/")</f>
        <v>https://stackoverflow.com/questions/30424902/</v>
      </c>
      <c r="C1368" s="1">
        <v>1.0</v>
      </c>
      <c r="D1368" s="4">
        <v>1.0</v>
      </c>
      <c r="E1368" s="1">
        <v>1.0</v>
      </c>
      <c r="F1368" s="1">
        <v>1.0</v>
      </c>
      <c r="G1368" s="2"/>
    </row>
    <row r="1369" ht="12.75" customHeight="1">
      <c r="A1369" t="s">
        <v>455</v>
      </c>
      <c r="B1369" s="3" t="str">
        <f>HYPERLINK("https://stackoverflow.com/questions/30855614/")</f>
        <v>https://stackoverflow.com/questions/30855614/</v>
      </c>
      <c r="C1369" s="1">
        <v>1.0</v>
      </c>
      <c r="D1369" s="4">
        <v>1.0</v>
      </c>
      <c r="E1369" s="1">
        <v>1.0</v>
      </c>
      <c r="F1369" s="1">
        <v>1.0</v>
      </c>
      <c r="G1369" s="2"/>
    </row>
    <row r="1370" ht="12.75" customHeight="1">
      <c r="A1370" t="s">
        <v>455</v>
      </c>
      <c r="B1370" s="3" t="str">
        <f>HYPERLINK("https://stackoverflow.com/questions/36283185/")</f>
        <v>https://stackoverflow.com/questions/36283185/</v>
      </c>
      <c r="C1370" s="1">
        <v>1.0</v>
      </c>
      <c r="D1370" s="4">
        <v>1.0</v>
      </c>
      <c r="E1370" s="1">
        <v>1.0</v>
      </c>
      <c r="F1370" s="1">
        <v>1.0</v>
      </c>
      <c r="G1370" s="2"/>
    </row>
    <row r="1371" ht="12.75" customHeight="1">
      <c r="A1371" t="s">
        <v>455</v>
      </c>
      <c r="B1371" s="3" t="str">
        <f>HYPERLINK("https://stackoverflow.com/questions/36820753/")</f>
        <v>https://stackoverflow.com/questions/36820753/</v>
      </c>
      <c r="C1371" s="1">
        <v>1.0</v>
      </c>
      <c r="D1371" s="4">
        <v>1.0</v>
      </c>
      <c r="E1371" s="1">
        <v>1.0</v>
      </c>
      <c r="F1371" s="1">
        <v>1.0</v>
      </c>
      <c r="G1371" s="2"/>
    </row>
    <row r="1372" ht="12.75" customHeight="1">
      <c r="A1372" t="s">
        <v>455</v>
      </c>
      <c r="B1372" s="3" t="str">
        <f>HYPERLINK("https://stackoverflow.com/questions/40672554/")</f>
        <v>https://stackoverflow.com/questions/40672554/</v>
      </c>
      <c r="C1372" s="1">
        <v>1.0</v>
      </c>
      <c r="D1372" s="4">
        <v>1.0</v>
      </c>
      <c r="E1372" s="1">
        <v>1.0</v>
      </c>
      <c r="F1372" s="1">
        <v>1.0</v>
      </c>
      <c r="G1372" s="2"/>
    </row>
    <row r="1373" ht="12.75" customHeight="1">
      <c r="A1373" t="s">
        <v>455</v>
      </c>
      <c r="B1373" s="3" t="str">
        <f>HYPERLINK("https://stackoverflow.com/questions/41932195/")</f>
        <v>https://stackoverflow.com/questions/41932195/</v>
      </c>
      <c r="C1373" s="1">
        <v>1.0</v>
      </c>
      <c r="D1373" s="4">
        <v>1.0</v>
      </c>
      <c r="E1373" s="1">
        <v>1.0</v>
      </c>
      <c r="F1373" s="1">
        <v>1.0</v>
      </c>
      <c r="G1373" s="2"/>
    </row>
    <row r="1374" ht="12.75" customHeight="1">
      <c r="A1374" t="s">
        <v>455</v>
      </c>
      <c r="B1374" s="3" t="str">
        <f>HYPERLINK("https://stackoverflow.com/questions/42307235/")</f>
        <v>https://stackoverflow.com/questions/42307235/</v>
      </c>
      <c r="C1374" s="1">
        <v>1.0</v>
      </c>
      <c r="D1374" s="4">
        <v>1.0</v>
      </c>
      <c r="E1374" s="1">
        <v>1.0</v>
      </c>
      <c r="F1374" s="1">
        <v>1.0</v>
      </c>
      <c r="G1374" s="2"/>
    </row>
    <row r="1375" ht="12.75" customHeight="1">
      <c r="A1375" t="s">
        <v>455</v>
      </c>
      <c r="B1375" s="3" t="str">
        <f>HYPERLINK("https://stackoverflow.com/questions/44711732/")</f>
        <v>https://stackoverflow.com/questions/44711732/</v>
      </c>
      <c r="C1375" s="1">
        <v>1.0</v>
      </c>
      <c r="D1375" s="4">
        <v>1.0</v>
      </c>
      <c r="E1375" s="1">
        <v>1.0</v>
      </c>
      <c r="F1375" s="1">
        <v>1.0</v>
      </c>
      <c r="G1375" s="2"/>
    </row>
    <row r="1376" ht="12.75" customHeight="1">
      <c r="A1376" t="s">
        <v>455</v>
      </c>
      <c r="B1376" s="3" t="str">
        <f>HYPERLINK("https://stackoverflow.com/questions/45866201/")</f>
        <v>https://stackoverflow.com/questions/45866201/</v>
      </c>
      <c r="C1376" s="1">
        <v>1.0</v>
      </c>
      <c r="D1376" s="4">
        <v>1.0</v>
      </c>
      <c r="E1376" s="1">
        <v>1.0</v>
      </c>
      <c r="F1376" s="1">
        <v>1.0</v>
      </c>
      <c r="G1376" s="2"/>
    </row>
    <row r="1377" ht="12.75" customHeight="1">
      <c r="A1377" t="s">
        <v>455</v>
      </c>
      <c r="B1377" s="3" t="str">
        <f>HYPERLINK("https://stackoverflow.com/questions/48799077/")</f>
        <v>https://stackoverflow.com/questions/48799077/</v>
      </c>
      <c r="C1377" s="1">
        <v>1.0</v>
      </c>
      <c r="D1377" s="4">
        <v>1.0</v>
      </c>
      <c r="E1377" s="1">
        <v>1.0</v>
      </c>
      <c r="F1377" s="1">
        <v>1.0</v>
      </c>
      <c r="G1377" s="2"/>
    </row>
    <row r="1378" ht="12.75" customHeight="1">
      <c r="A1378" t="s">
        <v>370</v>
      </c>
      <c r="B1378" s="3" t="str">
        <f>HYPERLINK("https://stackoverflow.com/questions/5730838/")</f>
        <v>https://stackoverflow.com/questions/5730838/</v>
      </c>
      <c r="C1378" s="1">
        <v>1.0</v>
      </c>
      <c r="D1378" s="4">
        <v>1.0</v>
      </c>
      <c r="E1378" s="1">
        <v>1.0</v>
      </c>
      <c r="F1378" s="1">
        <v>1.0</v>
      </c>
      <c r="G1378" s="2"/>
    </row>
    <row r="1379" ht="12.75" customHeight="1">
      <c r="A1379" t="s">
        <v>370</v>
      </c>
      <c r="B1379" s="3" t="str">
        <f>HYPERLINK("https://stackoverflow.com/questions/10519763/")</f>
        <v>https://stackoverflow.com/questions/10519763/</v>
      </c>
      <c r="C1379" s="1">
        <v>1.0</v>
      </c>
      <c r="D1379" s="4">
        <v>1.0</v>
      </c>
      <c r="E1379" s="1">
        <v>1.0</v>
      </c>
      <c r="F1379" s="1">
        <v>1.0</v>
      </c>
      <c r="G1379" s="2"/>
    </row>
    <row r="1380" ht="12.75" customHeight="1">
      <c r="A1380" t="s">
        <v>370</v>
      </c>
      <c r="B1380" s="3" t="str">
        <f>HYPERLINK("https://stackoverflow.com/questions/26131474/")</f>
        <v>https://stackoverflow.com/questions/26131474/</v>
      </c>
      <c r="C1380" s="1">
        <v>1.0</v>
      </c>
      <c r="D1380" s="4">
        <v>1.0</v>
      </c>
      <c r="E1380" s="1">
        <v>1.0</v>
      </c>
      <c r="F1380" s="1">
        <v>1.0</v>
      </c>
      <c r="G1380" s="2"/>
    </row>
    <row r="1381" ht="12.75" customHeight="1">
      <c r="A1381" t="s">
        <v>370</v>
      </c>
      <c r="B1381" s="3" t="str">
        <f>HYPERLINK("https://stackoverflow.com/questions/31025631/")</f>
        <v>https://stackoverflow.com/questions/31025631/</v>
      </c>
      <c r="C1381" s="1">
        <v>1.0</v>
      </c>
      <c r="D1381" s="4">
        <v>1.0</v>
      </c>
      <c r="E1381" s="1">
        <v>1.0</v>
      </c>
      <c r="F1381" s="1">
        <v>1.0</v>
      </c>
      <c r="G1381" s="2"/>
    </row>
    <row r="1382" ht="12.75" customHeight="1">
      <c r="A1382" t="s">
        <v>370</v>
      </c>
      <c r="B1382" s="3" t="str">
        <f>HYPERLINK("https://stackoverflow.com/questions/38042849/")</f>
        <v>https://stackoverflow.com/questions/38042849/</v>
      </c>
      <c r="C1382" s="1">
        <v>1.0</v>
      </c>
      <c r="D1382" s="4">
        <v>1.0</v>
      </c>
      <c r="E1382" s="1">
        <v>1.0</v>
      </c>
      <c r="F1382" s="1">
        <v>1.0</v>
      </c>
      <c r="G1382" s="2"/>
    </row>
    <row r="1383" ht="12.75" customHeight="1">
      <c r="A1383" t="s">
        <v>456</v>
      </c>
      <c r="B1383" s="3" t="str">
        <f>HYPERLINK("https://stackoverflow.com/questions/10358228/")</f>
        <v>https://stackoverflow.com/questions/10358228/</v>
      </c>
      <c r="C1383" s="1">
        <v>1.0</v>
      </c>
      <c r="D1383" s="4">
        <v>1.0</v>
      </c>
      <c r="E1383" s="1">
        <v>1.0</v>
      </c>
      <c r="F1383" s="1">
        <v>1.0</v>
      </c>
      <c r="G1383" s="2"/>
    </row>
    <row r="1384" ht="12.75" customHeight="1">
      <c r="A1384" t="s">
        <v>456</v>
      </c>
      <c r="B1384" s="3" t="str">
        <f>HYPERLINK("https://stackoverflow.com/questions/14903813/")</f>
        <v>https://stackoverflow.com/questions/14903813/</v>
      </c>
      <c r="C1384" s="1">
        <v>1.0</v>
      </c>
      <c r="D1384" s="4">
        <v>1.0</v>
      </c>
      <c r="E1384" s="1">
        <v>1.0</v>
      </c>
      <c r="F1384" s="1">
        <v>1.0</v>
      </c>
      <c r="G1384" s="2"/>
    </row>
    <row r="1385" ht="12.75" customHeight="1">
      <c r="A1385" t="s">
        <v>456</v>
      </c>
      <c r="B1385" s="3" t="str">
        <f>HYPERLINK("https://stackoverflow.com/questions/33620353/")</f>
        <v>https://stackoverflow.com/questions/33620353/</v>
      </c>
      <c r="C1385" s="1">
        <v>1.0</v>
      </c>
      <c r="D1385" s="4">
        <v>1.0</v>
      </c>
      <c r="E1385" s="1">
        <v>1.0</v>
      </c>
      <c r="F1385" s="1">
        <v>1.0</v>
      </c>
      <c r="G1385" s="2"/>
    </row>
    <row r="1386" ht="12.75" customHeight="1">
      <c r="A1386" t="s">
        <v>456</v>
      </c>
      <c r="B1386" s="3" t="str">
        <f>HYPERLINK("https://stackoverflow.com/questions/41381509/")</f>
        <v>https://stackoverflow.com/questions/41381509/</v>
      </c>
      <c r="C1386" s="1">
        <v>1.0</v>
      </c>
      <c r="D1386" s="4">
        <v>1.0</v>
      </c>
      <c r="E1386" s="1">
        <v>1.0</v>
      </c>
      <c r="F1386" s="1">
        <v>1.0</v>
      </c>
      <c r="G1386" s="2"/>
    </row>
    <row r="1387" ht="12.75" customHeight="1">
      <c r="A1387" t="s">
        <v>457</v>
      </c>
      <c r="B1387" s="3" t="str">
        <f>HYPERLINK("https://stackoverflow.com/questions/6690127/")</f>
        <v>https://stackoverflow.com/questions/6690127/</v>
      </c>
      <c r="C1387" s="1">
        <v>1.0</v>
      </c>
      <c r="D1387" s="4">
        <v>1.0</v>
      </c>
      <c r="E1387" s="1">
        <v>1.0</v>
      </c>
      <c r="F1387" s="1">
        <v>1.0</v>
      </c>
      <c r="G1387" s="2"/>
    </row>
    <row r="1388" ht="12.75" customHeight="1">
      <c r="A1388" t="s">
        <v>457</v>
      </c>
      <c r="B1388" s="3" t="str">
        <f>HYPERLINK("https://stackoverflow.com/questions/34990320/")</f>
        <v>https://stackoverflow.com/questions/34990320/</v>
      </c>
      <c r="C1388" s="1">
        <v>1.0</v>
      </c>
      <c r="D1388" s="4">
        <v>1.0</v>
      </c>
      <c r="E1388" s="1">
        <v>1.0</v>
      </c>
      <c r="F1388" s="1">
        <v>1.0</v>
      </c>
      <c r="G1388" s="2"/>
    </row>
    <row r="1389" ht="12.75" customHeight="1">
      <c r="A1389" t="s">
        <v>372</v>
      </c>
      <c r="B1389" s="3" t="str">
        <f>HYPERLINK("https://stackoverflow.com/questions/10915692/")</f>
        <v>https://stackoverflow.com/questions/10915692/</v>
      </c>
      <c r="C1389" s="1">
        <v>1.0</v>
      </c>
      <c r="D1389" s="4">
        <v>1.0</v>
      </c>
      <c r="E1389" s="1">
        <v>1.0</v>
      </c>
      <c r="F1389" s="1">
        <v>1.0</v>
      </c>
      <c r="G1389" s="2"/>
    </row>
    <row r="1390" ht="12.75" customHeight="1">
      <c r="A1390" t="s">
        <v>372</v>
      </c>
      <c r="B1390" s="3" t="str">
        <f>HYPERLINK("https://stackoverflow.com/questions/20005591/")</f>
        <v>https://stackoverflow.com/questions/20005591/</v>
      </c>
      <c r="C1390" s="1">
        <v>1.0</v>
      </c>
      <c r="D1390" s="4">
        <v>1.0</v>
      </c>
      <c r="E1390" s="1">
        <v>1.0</v>
      </c>
      <c r="F1390" s="1">
        <v>1.0</v>
      </c>
      <c r="G1390" s="2"/>
    </row>
    <row r="1391" ht="12.75" customHeight="1">
      <c r="A1391" t="s">
        <v>372</v>
      </c>
      <c r="B1391" s="3" t="str">
        <f>HYPERLINK("https://stackoverflow.com/questions/30699960/")</f>
        <v>https://stackoverflow.com/questions/30699960/</v>
      </c>
      <c r="C1391" s="1">
        <v>1.0</v>
      </c>
      <c r="D1391" s="4">
        <v>1.0</v>
      </c>
      <c r="E1391" s="1">
        <v>1.0</v>
      </c>
      <c r="F1391" s="1">
        <v>1.0</v>
      </c>
      <c r="G1391" s="2"/>
    </row>
    <row r="1392" ht="12.75" customHeight="1">
      <c r="A1392" t="s">
        <v>372</v>
      </c>
      <c r="B1392" s="3" t="str">
        <f>HYPERLINK("https://stackoverflow.com/questions/33311710/")</f>
        <v>https://stackoverflow.com/questions/33311710/</v>
      </c>
      <c r="C1392" s="1">
        <v>1.0</v>
      </c>
      <c r="D1392" s="4">
        <v>1.0</v>
      </c>
      <c r="E1392" s="1">
        <v>1.0</v>
      </c>
      <c r="F1392" s="1">
        <v>1.0</v>
      </c>
      <c r="G1392" s="2"/>
    </row>
    <row r="1393" ht="12.75" customHeight="1">
      <c r="A1393" t="s">
        <v>372</v>
      </c>
      <c r="B1393" s="3" t="str">
        <f>HYPERLINK("https://stackoverflow.com/questions/36147986/")</f>
        <v>https://stackoverflow.com/questions/36147986/</v>
      </c>
      <c r="C1393" s="1">
        <v>1.0</v>
      </c>
      <c r="D1393" s="4">
        <v>1.0</v>
      </c>
      <c r="E1393" s="1">
        <v>1.0</v>
      </c>
      <c r="F1393" s="1">
        <v>1.0</v>
      </c>
      <c r="G1393" s="2"/>
    </row>
    <row r="1394" ht="12.75" customHeight="1">
      <c r="A1394" t="s">
        <v>372</v>
      </c>
      <c r="B1394" s="3" t="str">
        <f>HYPERLINK("https://stackoverflow.com/questions/36305610/")</f>
        <v>https://stackoverflow.com/questions/36305610/</v>
      </c>
      <c r="C1394" s="1">
        <v>1.0</v>
      </c>
      <c r="D1394" s="4">
        <v>1.0</v>
      </c>
      <c r="E1394" s="1">
        <v>1.0</v>
      </c>
      <c r="F1394" s="1">
        <v>1.0</v>
      </c>
      <c r="G1394" s="2"/>
    </row>
    <row r="1395" ht="12.75" customHeight="1">
      <c r="A1395" t="s">
        <v>372</v>
      </c>
      <c r="B1395" s="3" t="str">
        <f>HYPERLINK("https://stackoverflow.com/questions/37537169/")</f>
        <v>https://stackoverflow.com/questions/37537169/</v>
      </c>
      <c r="C1395" s="1">
        <v>1.0</v>
      </c>
      <c r="D1395" s="4">
        <v>1.0</v>
      </c>
      <c r="E1395" s="1">
        <v>1.0</v>
      </c>
      <c r="F1395" s="1">
        <v>1.0</v>
      </c>
      <c r="G1395" s="2"/>
    </row>
    <row r="1396" ht="12.75" customHeight="1">
      <c r="A1396" t="s">
        <v>372</v>
      </c>
      <c r="B1396" s="3" t="str">
        <f>HYPERLINK("https://stackoverflow.com/questions/44908840/")</f>
        <v>https://stackoverflow.com/questions/44908840/</v>
      </c>
      <c r="C1396" s="1">
        <v>1.0</v>
      </c>
      <c r="D1396" s="4">
        <v>1.0</v>
      </c>
      <c r="E1396" s="1">
        <v>1.0</v>
      </c>
      <c r="F1396" s="1">
        <v>1.0</v>
      </c>
      <c r="G1396" s="2"/>
    </row>
    <row r="1397" ht="12.75" customHeight="1">
      <c r="A1397" t="s">
        <v>372</v>
      </c>
      <c r="B1397" s="3" t="str">
        <f>HYPERLINK("https://stackoverflow.com/questions/45496332/")</f>
        <v>https://stackoverflow.com/questions/45496332/</v>
      </c>
      <c r="C1397" s="1">
        <v>1.0</v>
      </c>
      <c r="D1397" s="4">
        <v>1.0</v>
      </c>
      <c r="E1397" s="1">
        <v>1.0</v>
      </c>
      <c r="F1397" s="1">
        <v>1.0</v>
      </c>
      <c r="G1397" s="2"/>
    </row>
    <row r="1398" ht="12.75" customHeight="1">
      <c r="A1398" t="s">
        <v>372</v>
      </c>
      <c r="B1398" s="3" t="str">
        <f>HYPERLINK("https://stackoverflow.com/questions/46369183/")</f>
        <v>https://stackoverflow.com/questions/46369183/</v>
      </c>
      <c r="C1398" s="1">
        <v>1.0</v>
      </c>
      <c r="D1398" s="4">
        <v>1.0</v>
      </c>
      <c r="E1398" s="1">
        <v>1.0</v>
      </c>
      <c r="F1398" s="1">
        <v>1.0</v>
      </c>
      <c r="G1398" s="2"/>
    </row>
    <row r="1399" ht="12.75" customHeight="1">
      <c r="A1399" t="s">
        <v>372</v>
      </c>
      <c r="B1399" s="3" t="str">
        <f>HYPERLINK("https://stackoverflow.com/questions/47001608/")</f>
        <v>https://stackoverflow.com/questions/47001608/</v>
      </c>
      <c r="C1399" s="1">
        <v>1.0</v>
      </c>
      <c r="D1399" s="4">
        <v>1.0</v>
      </c>
      <c r="E1399" s="1">
        <v>1.0</v>
      </c>
      <c r="F1399" s="1">
        <v>1.0</v>
      </c>
      <c r="G1399" s="2"/>
    </row>
    <row r="1400" ht="12.75" customHeight="1">
      <c r="A1400" t="s">
        <v>372</v>
      </c>
      <c r="B1400" s="3" t="str">
        <f>HYPERLINK("https://stackoverflow.com/questions/50103533/")</f>
        <v>https://stackoverflow.com/questions/50103533/</v>
      </c>
      <c r="C1400" s="1">
        <v>1.0</v>
      </c>
      <c r="D1400" s="4">
        <v>1.0</v>
      </c>
      <c r="E1400" s="1">
        <v>1.0</v>
      </c>
      <c r="F1400" s="1">
        <v>1.0</v>
      </c>
      <c r="G1400" s="2"/>
    </row>
    <row r="1401" ht="12.75" customHeight="1">
      <c r="A1401" t="s">
        <v>376</v>
      </c>
      <c r="B1401" s="3" t="str">
        <f>HYPERLINK("https://stackoverflow.com/questions/13230819/")</f>
        <v>https://stackoverflow.com/questions/13230819/</v>
      </c>
      <c r="C1401" s="1">
        <v>1.0</v>
      </c>
      <c r="D1401" s="4">
        <v>1.0</v>
      </c>
      <c r="E1401" s="1">
        <v>1.0</v>
      </c>
      <c r="F1401" s="1">
        <v>1.0</v>
      </c>
      <c r="G1401" s="2"/>
    </row>
    <row r="1402" ht="12.75" customHeight="1">
      <c r="A1402" t="s">
        <v>376</v>
      </c>
      <c r="B1402" s="3" t="str">
        <f>HYPERLINK("https://stackoverflow.com/questions/13231226/")</f>
        <v>https://stackoverflow.com/questions/13231226/</v>
      </c>
      <c r="C1402" s="1">
        <v>1.0</v>
      </c>
      <c r="D1402" s="4">
        <v>1.0</v>
      </c>
      <c r="E1402" s="1">
        <v>1.0</v>
      </c>
      <c r="F1402" s="1">
        <v>1.0</v>
      </c>
      <c r="G1402" s="2"/>
    </row>
    <row r="1403" ht="12.75" customHeight="1">
      <c r="A1403" t="s">
        <v>458</v>
      </c>
      <c r="B1403" s="3" t="str">
        <f>HYPERLINK("https://stackoverflow.com/questions/13579488/")</f>
        <v>https://stackoverflow.com/questions/13579488/</v>
      </c>
      <c r="C1403" s="1">
        <v>2.0</v>
      </c>
      <c r="D1403" s="4">
        <v>2.0</v>
      </c>
      <c r="E1403" s="1">
        <v>2.0</v>
      </c>
      <c r="F1403" s="1">
        <v>2.0</v>
      </c>
      <c r="G1403" s="2"/>
    </row>
    <row r="1404" ht="12.75" customHeight="1">
      <c r="A1404" t="s">
        <v>459</v>
      </c>
      <c r="B1404" s="3" t="str">
        <f>HYPERLINK("https://stackoverflow.com/questions/14931991/")</f>
        <v>https://stackoverflow.com/questions/14931991/</v>
      </c>
      <c r="C1404" s="1">
        <v>1.0</v>
      </c>
      <c r="D1404" s="4">
        <v>1.0</v>
      </c>
      <c r="E1404" s="1">
        <v>1.0</v>
      </c>
      <c r="F1404" s="1">
        <v>1.0</v>
      </c>
      <c r="G1404" s="2"/>
    </row>
    <row r="1405" ht="12.75" customHeight="1">
      <c r="A1405" t="s">
        <v>459</v>
      </c>
      <c r="B1405" s="3" t="str">
        <f>HYPERLINK("https://stackoverflow.com/questions/14932089/")</f>
        <v>https://stackoverflow.com/questions/14932089/</v>
      </c>
      <c r="C1405" s="1">
        <v>1.0</v>
      </c>
      <c r="D1405" s="4">
        <v>1.0</v>
      </c>
      <c r="E1405" s="1">
        <v>1.0</v>
      </c>
      <c r="F1405" s="1">
        <v>1.0</v>
      </c>
      <c r="G1405" s="2"/>
    </row>
    <row r="1406" ht="12.75" customHeight="1">
      <c r="A1406" t="s">
        <v>460</v>
      </c>
      <c r="B1406" s="3" t="str">
        <f>HYPERLINK("https://stackoverflow.com/questions/15267579/")</f>
        <v>https://stackoverflow.com/questions/15267579/</v>
      </c>
      <c r="C1406" s="1">
        <v>2.0</v>
      </c>
      <c r="D1406" s="4">
        <v>1.0</v>
      </c>
      <c r="E1406" s="1">
        <v>2.0</v>
      </c>
      <c r="F1406" s="1">
        <v>1.0</v>
      </c>
      <c r="G1406" s="2"/>
    </row>
    <row r="1407" ht="12.75" customHeight="1">
      <c r="A1407" t="s">
        <v>460</v>
      </c>
      <c r="B1407" s="3" t="str">
        <f>HYPERLINK("https://stackoverflow.com/questions/42731126/")</f>
        <v>https://stackoverflow.com/questions/42731126/</v>
      </c>
      <c r="C1407" s="1">
        <v>2.0</v>
      </c>
      <c r="D1407" s="4">
        <v>1.0</v>
      </c>
      <c r="E1407" s="1">
        <v>2.0</v>
      </c>
      <c r="F1407" s="1">
        <v>1.0</v>
      </c>
      <c r="G1407" s="2"/>
    </row>
    <row r="1408" ht="12.75" customHeight="1">
      <c r="A1408" t="s">
        <v>377</v>
      </c>
      <c r="B1408" s="3" t="str">
        <f>HYPERLINK("https://stackoverflow.com/questions/16433947/")</f>
        <v>https://stackoverflow.com/questions/16433947/</v>
      </c>
      <c r="C1408" s="1">
        <v>5.0</v>
      </c>
      <c r="D1408" s="4">
        <v>5.0</v>
      </c>
      <c r="E1408" s="1">
        <v>5.0</v>
      </c>
      <c r="F1408" s="1">
        <v>5.0</v>
      </c>
      <c r="G1408" s="2"/>
    </row>
    <row r="1409" ht="12.75" customHeight="1">
      <c r="A1409" t="s">
        <v>377</v>
      </c>
      <c r="B1409" s="3" t="str">
        <f>HYPERLINK("https://stackoverflow.com/questions/18692612/")</f>
        <v>https://stackoverflow.com/questions/18692612/</v>
      </c>
      <c r="C1409" s="1">
        <v>4.0</v>
      </c>
      <c r="D1409" s="4">
        <v>1.0</v>
      </c>
      <c r="E1409" s="1">
        <v>4.0</v>
      </c>
      <c r="F1409" s="1">
        <v>4.0</v>
      </c>
      <c r="G1409" s="2" t="s">
        <v>282</v>
      </c>
    </row>
    <row r="1410" ht="12.75" customHeight="1">
      <c r="A1410" t="s">
        <v>377</v>
      </c>
      <c r="B1410" s="3" t="str">
        <f>HYPERLINK("https://stackoverflow.com/questions/30327959/")</f>
        <v>https://stackoverflow.com/questions/30327959/</v>
      </c>
      <c r="C1410" s="1">
        <v>5.0</v>
      </c>
      <c r="D1410" s="4">
        <v>5.0</v>
      </c>
      <c r="E1410" s="1">
        <v>5.0</v>
      </c>
      <c r="F1410" s="1">
        <v>5.0</v>
      </c>
      <c r="G1410" s="2"/>
    </row>
    <row r="1411" ht="12.75" customHeight="1">
      <c r="A1411" t="s">
        <v>377</v>
      </c>
      <c r="B1411" s="3" t="str">
        <f>HYPERLINK("https://stackoverflow.com/questions/32652909/")</f>
        <v>https://stackoverflow.com/questions/32652909/</v>
      </c>
      <c r="C1411" s="1">
        <v>4.0</v>
      </c>
      <c r="D1411" s="4">
        <v>4.0</v>
      </c>
      <c r="E1411" s="1">
        <v>4.0</v>
      </c>
      <c r="F1411" s="1">
        <v>4.0</v>
      </c>
      <c r="G1411" s="2"/>
    </row>
    <row r="1412" ht="12.75" customHeight="1">
      <c r="A1412" t="s">
        <v>461</v>
      </c>
      <c r="B1412" s="3" t="str">
        <f>HYPERLINK("https://stackoverflow.com/questions/17814264/")</f>
        <v>https://stackoverflow.com/questions/17814264/</v>
      </c>
      <c r="C1412" s="1">
        <v>4.0</v>
      </c>
      <c r="D1412" s="4">
        <v>1.0</v>
      </c>
      <c r="E1412" s="1">
        <v>4.0</v>
      </c>
      <c r="F1412" s="1">
        <v>4.0</v>
      </c>
      <c r="G1412" s="2" t="s">
        <v>260</v>
      </c>
    </row>
    <row r="1413" ht="12.75" customHeight="1">
      <c r="A1413" t="s">
        <v>379</v>
      </c>
      <c r="B1413" s="3" t="str">
        <f>HYPERLINK("https://stackoverflow.com/questions/19694585/")</f>
        <v>https://stackoverflow.com/questions/19694585/</v>
      </c>
      <c r="C1413" s="1">
        <v>5.0</v>
      </c>
      <c r="D1413" s="4">
        <v>5.0</v>
      </c>
      <c r="E1413" s="1">
        <v>5.0</v>
      </c>
      <c r="F1413" s="1">
        <v>5.0</v>
      </c>
      <c r="G1413" s="2"/>
    </row>
    <row r="1414" ht="12.75" customHeight="1">
      <c r="A1414" t="s">
        <v>379</v>
      </c>
      <c r="B1414" s="3" t="str">
        <f>HYPERLINK("https://stackoverflow.com/questions/23460759/")</f>
        <v>https://stackoverflow.com/questions/23460759/</v>
      </c>
      <c r="C1414" s="1">
        <v>5.0</v>
      </c>
      <c r="D1414" s="4">
        <v>5.0</v>
      </c>
      <c r="E1414" s="1">
        <v>5.0</v>
      </c>
      <c r="F1414" s="1">
        <v>5.0</v>
      </c>
      <c r="G1414" s="2"/>
    </row>
    <row r="1415" ht="12.75" customHeight="1">
      <c r="A1415" t="s">
        <v>462</v>
      </c>
      <c r="B1415" s="3" t="str">
        <f>HYPERLINK("https://stackoverflow.com/questions/32242839/")</f>
        <v>https://stackoverflow.com/questions/32242839/</v>
      </c>
      <c r="C1415" s="1">
        <v>2.0</v>
      </c>
      <c r="D1415" s="4">
        <v>1.0</v>
      </c>
      <c r="E1415" s="1">
        <v>2.0</v>
      </c>
      <c r="F1415" s="1">
        <v>1.0</v>
      </c>
      <c r="G1415" s="2"/>
    </row>
    <row r="1416" ht="12.75" customHeight="1">
      <c r="A1416" t="s">
        <v>463</v>
      </c>
      <c r="B1416" s="3" t="str">
        <f>HYPERLINK("https://stackoverflow.com/questions/24418652/")</f>
        <v>https://stackoverflow.com/questions/24418652/</v>
      </c>
      <c r="C1416" s="1">
        <v>1.0</v>
      </c>
      <c r="D1416" s="4">
        <v>1.0</v>
      </c>
      <c r="E1416" s="1">
        <v>1.0</v>
      </c>
      <c r="F1416" s="1">
        <v>1.0</v>
      </c>
      <c r="G1416" s="2"/>
    </row>
    <row r="1417" ht="12.75" customHeight="1">
      <c r="A1417" t="s">
        <v>464</v>
      </c>
      <c r="B1417" s="3" t="str">
        <f>HYPERLINK("https://stackoverflow.com/questions/33881684/")</f>
        <v>https://stackoverflow.com/questions/33881684/</v>
      </c>
      <c r="C1417" s="1">
        <v>1.0</v>
      </c>
      <c r="D1417" s="4">
        <v>1.0</v>
      </c>
      <c r="E1417" s="1">
        <v>1.0</v>
      </c>
      <c r="F1417" s="1">
        <v>1.0</v>
      </c>
      <c r="G1417" s="2"/>
    </row>
    <row r="1418" ht="12.75" customHeight="1">
      <c r="A1418" t="s">
        <v>464</v>
      </c>
      <c r="B1418" s="3" t="str">
        <f>HYPERLINK("https://stackoverflow.com/questions/47944987/")</f>
        <v>https://stackoverflow.com/questions/47944987/</v>
      </c>
      <c r="C1418" s="1">
        <v>1.0</v>
      </c>
      <c r="D1418" s="4">
        <v>5.0</v>
      </c>
      <c r="E1418" s="1">
        <v>5.0</v>
      </c>
      <c r="F1418" s="1">
        <v>5.0</v>
      </c>
      <c r="G1418" s="2" t="s">
        <v>430</v>
      </c>
    </row>
    <row r="1419" ht="12.75" customHeight="1">
      <c r="A1419" t="s">
        <v>465</v>
      </c>
      <c r="B1419" s="3" t="str">
        <f>HYPERLINK("https://stackoverflow.com/questions/36095023/")</f>
        <v>https://stackoverflow.com/questions/36095023/</v>
      </c>
      <c r="C1419" s="1">
        <v>4.0</v>
      </c>
      <c r="D1419" s="4">
        <v>4.0</v>
      </c>
      <c r="E1419" s="1">
        <v>4.0</v>
      </c>
      <c r="F1419" s="1">
        <v>4.0</v>
      </c>
      <c r="G1419" s="2"/>
    </row>
    <row r="1420" ht="12.75" customHeight="1">
      <c r="C1420" s="1"/>
      <c r="D1420" s="1"/>
      <c r="E1420" s="1"/>
      <c r="F1420" s="1"/>
      <c r="G1420" s="2"/>
    </row>
    <row r="1421" ht="12.75" customHeight="1">
      <c r="C1421" s="1"/>
      <c r="D1421" s="1"/>
      <c r="E1421" s="1"/>
      <c r="F1421" s="1"/>
      <c r="G1421" s="2"/>
    </row>
    <row r="1422" ht="12.75" customHeight="1">
      <c r="C1422" s="1"/>
      <c r="D1422" s="1"/>
      <c r="E1422" s="1"/>
      <c r="F1422" s="1"/>
      <c r="G1422" s="2"/>
    </row>
    <row r="1423" ht="12.75" customHeight="1">
      <c r="A1423" t="s">
        <v>466</v>
      </c>
      <c r="C1423" s="1"/>
      <c r="D1423" s="1"/>
      <c r="E1423" s="1"/>
      <c r="F1423" s="1"/>
      <c r="G1423" s="2"/>
    </row>
    <row r="1424" ht="12.75" customHeight="1">
      <c r="C1424" s="1"/>
      <c r="D1424" s="1"/>
      <c r="E1424" s="1"/>
      <c r="F1424" s="1"/>
      <c r="G1424" s="2"/>
    </row>
    <row r="1425" ht="12.75" customHeight="1">
      <c r="A1425" t="s">
        <v>467</v>
      </c>
      <c r="B1425" s="3" t="str">
        <f>HYPERLINK("https://stackoverflow.com/questions/664453/")</f>
        <v>https://stackoverflow.com/questions/664453/</v>
      </c>
      <c r="C1425" s="1">
        <v>4.0</v>
      </c>
      <c r="D1425" s="4">
        <v>1.0</v>
      </c>
      <c r="E1425" s="1">
        <v>3.0</v>
      </c>
      <c r="F1425" s="1">
        <v>1.0</v>
      </c>
      <c r="G1425" s="2" t="s">
        <v>468</v>
      </c>
    </row>
    <row r="1426" ht="12.75" customHeight="1">
      <c r="A1426" t="s">
        <v>467</v>
      </c>
      <c r="B1426" s="3" t="str">
        <f>HYPERLINK("https://stackoverflow.com/questions/13892920/")</f>
        <v>https://stackoverflow.com/questions/13892920/</v>
      </c>
      <c r="C1426" s="1">
        <v>4.0</v>
      </c>
      <c r="D1426" s="4">
        <v>5.0</v>
      </c>
      <c r="E1426" s="1">
        <v>4.0</v>
      </c>
      <c r="F1426" s="1">
        <v>5.0</v>
      </c>
      <c r="G1426" s="2"/>
    </row>
    <row r="1427" ht="12.75" customHeight="1">
      <c r="A1427" t="s">
        <v>467</v>
      </c>
      <c r="B1427" s="3" t="str">
        <f>HYPERLINK("https://stackoverflow.com/questions/15732645/")</f>
        <v>https://stackoverflow.com/questions/15732645/</v>
      </c>
      <c r="C1427" s="1">
        <v>4.0</v>
      </c>
      <c r="D1427" s="4">
        <v>2.0</v>
      </c>
      <c r="E1427" s="1">
        <v>3.0</v>
      </c>
      <c r="F1427" s="1">
        <v>2.0</v>
      </c>
      <c r="G1427" s="2"/>
    </row>
    <row r="1428" ht="12.75" customHeight="1">
      <c r="A1428" t="s">
        <v>467</v>
      </c>
      <c r="B1428" s="3" t="str">
        <f>HYPERLINK("https://stackoverflow.com/questions/20592571/")</f>
        <v>https://stackoverflow.com/questions/20592571/</v>
      </c>
      <c r="C1428" s="1">
        <v>4.0</v>
      </c>
      <c r="D1428" s="4">
        <v>2.0</v>
      </c>
      <c r="E1428" s="1">
        <v>3.0</v>
      </c>
      <c r="F1428" s="1">
        <v>2.0</v>
      </c>
      <c r="G1428" s="2"/>
    </row>
    <row r="1429" ht="12.75" customHeight="1">
      <c r="A1429" t="s">
        <v>467</v>
      </c>
      <c r="B1429" s="3" t="str">
        <f>HYPERLINK("https://stackoverflow.com/questions/32331442/")</f>
        <v>https://stackoverflow.com/questions/32331442/</v>
      </c>
      <c r="C1429" s="1">
        <v>4.0</v>
      </c>
      <c r="D1429" s="4">
        <v>2.0</v>
      </c>
      <c r="E1429" s="1">
        <v>3.0</v>
      </c>
      <c r="F1429" s="1">
        <v>2.0</v>
      </c>
      <c r="G1429" s="2"/>
    </row>
    <row r="1430" ht="12.75" customHeight="1">
      <c r="A1430" t="s">
        <v>467</v>
      </c>
      <c r="B1430" s="3" t="str">
        <f>HYPERLINK("https://stackoverflow.com/questions/33810117/")</f>
        <v>https://stackoverflow.com/questions/33810117/</v>
      </c>
      <c r="C1430" s="1">
        <v>4.0</v>
      </c>
      <c r="D1430" s="4">
        <v>2.0</v>
      </c>
      <c r="E1430" s="1">
        <v>3.0</v>
      </c>
      <c r="F1430" s="1">
        <v>2.0</v>
      </c>
      <c r="G1430" s="2"/>
    </row>
    <row r="1431" ht="12.75" customHeight="1">
      <c r="A1431" t="s">
        <v>467</v>
      </c>
      <c r="B1431" s="3" t="str">
        <f>HYPERLINK("https://stackoverflow.com/questions/43090729/")</f>
        <v>https://stackoverflow.com/questions/43090729/</v>
      </c>
      <c r="C1431" s="1">
        <v>4.0</v>
      </c>
      <c r="D1431" s="4">
        <v>2.0</v>
      </c>
      <c r="E1431" s="1">
        <v>3.0</v>
      </c>
      <c r="F1431" s="1">
        <v>2.0</v>
      </c>
      <c r="G1431" s="2"/>
    </row>
    <row r="1432" ht="12.75" customHeight="1">
      <c r="A1432" t="s">
        <v>469</v>
      </c>
      <c r="B1432" s="3" t="str">
        <f>HYPERLINK("https://stackoverflow.com/questions/3728241/")</f>
        <v>https://stackoverflow.com/questions/3728241/</v>
      </c>
      <c r="C1432" s="1">
        <v>1.0</v>
      </c>
      <c r="D1432" s="4">
        <v>1.0</v>
      </c>
      <c r="E1432" s="1">
        <v>1.0</v>
      </c>
      <c r="F1432" s="1">
        <v>1.0</v>
      </c>
      <c r="G1432" s="2"/>
    </row>
    <row r="1433" ht="12.75" customHeight="1">
      <c r="A1433" t="s">
        <v>470</v>
      </c>
      <c r="B1433" s="3" t="str">
        <f>HYPERLINK("https://stackoverflow.com/questions/1067369/")</f>
        <v>https://stackoverflow.com/questions/1067369/</v>
      </c>
      <c r="C1433" s="1">
        <v>1.0</v>
      </c>
      <c r="D1433" s="4">
        <v>1.0</v>
      </c>
      <c r="E1433" s="1">
        <v>1.0</v>
      </c>
      <c r="F1433" s="1">
        <v>1.0</v>
      </c>
      <c r="G1433" s="2"/>
    </row>
    <row r="1434" ht="12.75" customHeight="1">
      <c r="A1434" t="s">
        <v>470</v>
      </c>
      <c r="B1434" s="3" t="str">
        <f>HYPERLINK("https://stackoverflow.com/questions/1067371/")</f>
        <v>https://stackoverflow.com/questions/1067371/</v>
      </c>
      <c r="C1434" s="1">
        <v>1.0</v>
      </c>
      <c r="D1434" s="4">
        <v>1.0</v>
      </c>
      <c r="E1434" s="1">
        <v>1.0</v>
      </c>
      <c r="F1434" s="1">
        <v>1.0</v>
      </c>
      <c r="G1434" s="2"/>
    </row>
    <row r="1435" ht="12.75" customHeight="1">
      <c r="A1435" t="s">
        <v>470</v>
      </c>
      <c r="B1435" s="3" t="str">
        <f>HYPERLINK("https://stackoverflow.com/questions/6640560/")</f>
        <v>https://stackoverflow.com/questions/6640560/</v>
      </c>
      <c r="C1435" s="1">
        <v>1.0</v>
      </c>
      <c r="D1435" s="4">
        <v>1.0</v>
      </c>
      <c r="E1435" s="1">
        <v>1.0</v>
      </c>
      <c r="F1435" s="1">
        <v>1.0</v>
      </c>
      <c r="G1435" s="2"/>
    </row>
    <row r="1436" ht="12.75" customHeight="1">
      <c r="A1436" t="s">
        <v>470</v>
      </c>
      <c r="B1436" s="3" t="str">
        <f>HYPERLINK("https://stackoverflow.com/questions/12953771/")</f>
        <v>https://stackoverflow.com/questions/12953771/</v>
      </c>
      <c r="C1436" s="1">
        <v>1.0</v>
      </c>
      <c r="D1436" s="4">
        <v>1.0</v>
      </c>
      <c r="E1436" s="1">
        <v>1.0</v>
      </c>
      <c r="F1436" s="1">
        <v>1.0</v>
      </c>
      <c r="G1436" s="2"/>
    </row>
    <row r="1437" ht="12.75" customHeight="1">
      <c r="A1437" t="s">
        <v>470</v>
      </c>
      <c r="B1437" s="3" t="str">
        <f>HYPERLINK("https://stackoverflow.com/questions/15581686/")</f>
        <v>https://stackoverflow.com/questions/15581686/</v>
      </c>
      <c r="C1437" s="1">
        <v>1.0</v>
      </c>
      <c r="D1437" s="4">
        <v>1.0</v>
      </c>
      <c r="E1437" s="1">
        <v>1.0</v>
      </c>
      <c r="F1437" s="1">
        <v>1.0</v>
      </c>
      <c r="G1437" s="2"/>
    </row>
    <row r="1438" ht="12.75" customHeight="1">
      <c r="A1438" t="s">
        <v>471</v>
      </c>
      <c r="B1438" s="3" t="str">
        <f>HYPERLINK("https://stackoverflow.com/questions/1318383/")</f>
        <v>https://stackoverflow.com/questions/1318383/</v>
      </c>
      <c r="C1438" s="1">
        <v>1.0</v>
      </c>
      <c r="D1438" s="4">
        <v>1.0</v>
      </c>
      <c r="E1438" s="1">
        <v>1.0</v>
      </c>
      <c r="F1438" s="1">
        <v>1.0</v>
      </c>
      <c r="G1438" s="2"/>
    </row>
    <row r="1439" ht="12.75" customHeight="1">
      <c r="A1439" t="s">
        <v>471</v>
      </c>
      <c r="B1439" s="3" t="str">
        <f>HYPERLINK("https://stackoverflow.com/questions/1318385/")</f>
        <v>https://stackoverflow.com/questions/1318385/</v>
      </c>
      <c r="C1439" s="1">
        <v>1.0</v>
      </c>
      <c r="D1439" s="4">
        <v>1.0</v>
      </c>
      <c r="E1439" s="1">
        <v>1.0</v>
      </c>
      <c r="F1439" s="1">
        <v>1.0</v>
      </c>
      <c r="G1439" s="2"/>
    </row>
    <row r="1440" ht="12.75" customHeight="1">
      <c r="A1440" t="s">
        <v>471</v>
      </c>
      <c r="B1440" s="3" t="str">
        <f>HYPERLINK("https://stackoverflow.com/questions/1318391/")</f>
        <v>https://stackoverflow.com/questions/1318391/</v>
      </c>
      <c r="C1440" s="1">
        <v>1.0</v>
      </c>
      <c r="D1440" s="4">
        <v>1.0</v>
      </c>
      <c r="E1440" s="1">
        <v>1.0</v>
      </c>
      <c r="F1440" s="1">
        <v>1.0</v>
      </c>
      <c r="G1440" s="2"/>
    </row>
    <row r="1441" ht="12.75" customHeight="1">
      <c r="A1441" t="s">
        <v>471</v>
      </c>
      <c r="B1441" s="3" t="str">
        <f>HYPERLINK("https://stackoverflow.com/questions/1318393/")</f>
        <v>https://stackoverflow.com/questions/1318393/</v>
      </c>
      <c r="C1441" s="1">
        <v>1.0</v>
      </c>
      <c r="D1441" s="4">
        <v>1.0</v>
      </c>
      <c r="E1441" s="1">
        <v>1.0</v>
      </c>
      <c r="F1441" s="1">
        <v>1.0</v>
      </c>
      <c r="G1441" s="2"/>
    </row>
    <row r="1442" ht="12.75" customHeight="1">
      <c r="A1442" t="s">
        <v>471</v>
      </c>
      <c r="B1442" s="3" t="str">
        <f>HYPERLINK("https://stackoverflow.com/questions/1318396/")</f>
        <v>https://stackoverflow.com/questions/1318396/</v>
      </c>
      <c r="C1442" s="1">
        <v>1.0</v>
      </c>
      <c r="D1442" s="4">
        <v>1.0</v>
      </c>
      <c r="E1442" s="1">
        <v>1.0</v>
      </c>
      <c r="F1442" s="1">
        <v>1.0</v>
      </c>
      <c r="G1442" s="2"/>
    </row>
    <row r="1443" ht="12.75" customHeight="1">
      <c r="A1443" t="s">
        <v>471</v>
      </c>
      <c r="B1443" s="3" t="str">
        <f>HYPERLINK("https://stackoverflow.com/questions/2493110/")</f>
        <v>https://stackoverflow.com/questions/2493110/</v>
      </c>
      <c r="C1443" s="1">
        <v>1.0</v>
      </c>
      <c r="D1443" s="4">
        <v>1.0</v>
      </c>
      <c r="E1443" s="1">
        <v>1.0</v>
      </c>
      <c r="F1443" s="1">
        <v>1.0</v>
      </c>
      <c r="G1443" s="2"/>
    </row>
    <row r="1444" ht="12.75" customHeight="1">
      <c r="A1444" t="s">
        <v>471</v>
      </c>
      <c r="B1444" s="3" t="str">
        <f>HYPERLINK("https://stackoverflow.com/questions/9494755/")</f>
        <v>https://stackoverflow.com/questions/9494755/</v>
      </c>
      <c r="C1444" s="1">
        <v>1.0</v>
      </c>
      <c r="D1444" s="4">
        <v>1.0</v>
      </c>
      <c r="E1444" s="1">
        <v>1.0</v>
      </c>
      <c r="F1444" s="1">
        <v>1.0</v>
      </c>
      <c r="G1444" s="2"/>
    </row>
    <row r="1445" ht="12.75" customHeight="1">
      <c r="A1445" t="s">
        <v>471</v>
      </c>
      <c r="B1445" s="3" t="str">
        <f>HYPERLINK("https://stackoverflow.com/questions/33649485/")</f>
        <v>https://stackoverflow.com/questions/33649485/</v>
      </c>
      <c r="C1445" s="1">
        <v>1.0</v>
      </c>
      <c r="D1445" s="4">
        <v>1.0</v>
      </c>
      <c r="E1445" s="1">
        <v>1.0</v>
      </c>
      <c r="F1445" s="1">
        <v>1.0</v>
      </c>
      <c r="G1445" s="2"/>
    </row>
    <row r="1446" ht="12.75" customHeight="1">
      <c r="A1446" t="s">
        <v>471</v>
      </c>
      <c r="B1446" s="3" t="str">
        <f>HYPERLINK("https://stackoverflow.com/questions/35454856/")</f>
        <v>https://stackoverflow.com/questions/35454856/</v>
      </c>
      <c r="C1446" s="1">
        <v>1.0</v>
      </c>
      <c r="D1446" s="4">
        <v>1.0</v>
      </c>
      <c r="E1446" s="1">
        <v>1.0</v>
      </c>
      <c r="F1446" s="1">
        <v>1.0</v>
      </c>
      <c r="G1446" s="2"/>
    </row>
    <row r="1447" ht="12.75" customHeight="1">
      <c r="A1447" t="s">
        <v>471</v>
      </c>
      <c r="B1447" s="3" t="str">
        <f>HYPERLINK("https://stackoverflow.com/questions/37560853/")</f>
        <v>https://stackoverflow.com/questions/37560853/</v>
      </c>
      <c r="C1447" s="1">
        <v>1.0</v>
      </c>
      <c r="D1447" s="4">
        <v>1.0</v>
      </c>
      <c r="E1447" s="1">
        <v>1.0</v>
      </c>
      <c r="F1447" s="1">
        <v>1.0</v>
      </c>
      <c r="G1447" s="2"/>
    </row>
    <row r="1448" ht="12.75" customHeight="1">
      <c r="A1448" t="s">
        <v>471</v>
      </c>
      <c r="B1448" s="3" t="str">
        <f>HYPERLINK("https://stackoverflow.com/questions/41615307/")</f>
        <v>https://stackoverflow.com/questions/41615307/</v>
      </c>
      <c r="C1448" s="1">
        <v>1.0</v>
      </c>
      <c r="D1448" s="4">
        <v>1.0</v>
      </c>
      <c r="E1448" s="1">
        <v>1.0</v>
      </c>
      <c r="F1448" s="1">
        <v>1.0</v>
      </c>
      <c r="G1448" s="2"/>
    </row>
    <row r="1449" ht="12.75" customHeight="1">
      <c r="A1449" t="s">
        <v>472</v>
      </c>
      <c r="B1449" s="3" t="str">
        <f>HYPERLINK("https://stackoverflow.com/questions/4076993/")</f>
        <v>https://stackoverflow.com/questions/4076993/</v>
      </c>
      <c r="C1449" s="1">
        <v>1.0</v>
      </c>
      <c r="D1449" s="4">
        <v>1.0</v>
      </c>
      <c r="E1449" s="1">
        <v>1.0</v>
      </c>
      <c r="F1449" s="1">
        <v>1.0</v>
      </c>
      <c r="G1449" s="2"/>
    </row>
    <row r="1450" ht="12.75" customHeight="1">
      <c r="A1450" t="s">
        <v>472</v>
      </c>
      <c r="B1450" s="3" t="str">
        <f>HYPERLINK("https://stackoverflow.com/questions/4077986/")</f>
        <v>https://stackoverflow.com/questions/4077986/</v>
      </c>
      <c r="C1450" s="1">
        <v>1.0</v>
      </c>
      <c r="D1450" s="4">
        <v>1.0</v>
      </c>
      <c r="E1450" s="1">
        <v>1.0</v>
      </c>
      <c r="F1450" s="1">
        <v>1.0</v>
      </c>
      <c r="G1450" s="2"/>
    </row>
    <row r="1451" ht="12.75" customHeight="1">
      <c r="A1451" t="s">
        <v>472</v>
      </c>
      <c r="B1451" s="3" t="str">
        <f>HYPERLINK("https://stackoverflow.com/questions/24497342/")</f>
        <v>https://stackoverflow.com/questions/24497342/</v>
      </c>
      <c r="C1451" s="1">
        <v>1.0</v>
      </c>
      <c r="D1451" s="4">
        <v>1.0</v>
      </c>
      <c r="E1451" s="1">
        <v>1.0</v>
      </c>
      <c r="F1451" s="1">
        <v>1.0</v>
      </c>
      <c r="G1451" s="2"/>
    </row>
    <row r="1452" ht="12.75" customHeight="1">
      <c r="A1452" t="s">
        <v>473</v>
      </c>
      <c r="B1452" s="3" t="str">
        <f>HYPERLINK("https://stackoverflow.com/questions/4139060/")</f>
        <v>https://stackoverflow.com/questions/4139060/</v>
      </c>
      <c r="C1452" s="1">
        <v>1.0</v>
      </c>
      <c r="D1452" s="4">
        <v>1.0</v>
      </c>
      <c r="E1452" s="1">
        <v>1.0</v>
      </c>
      <c r="F1452" s="1">
        <v>1.0</v>
      </c>
      <c r="G1452" s="2"/>
    </row>
    <row r="1453" ht="12.75" customHeight="1">
      <c r="A1453" t="s">
        <v>473</v>
      </c>
      <c r="B1453" s="3" t="str">
        <f>HYPERLINK("https://stackoverflow.com/questions/36636489/")</f>
        <v>https://stackoverflow.com/questions/36636489/</v>
      </c>
      <c r="C1453" s="1">
        <v>1.0</v>
      </c>
      <c r="D1453" s="4">
        <v>1.0</v>
      </c>
      <c r="E1453" s="1">
        <v>1.0</v>
      </c>
      <c r="F1453" s="1">
        <v>1.0</v>
      </c>
      <c r="G1453" s="2"/>
    </row>
    <row r="1454" ht="12.75" customHeight="1">
      <c r="A1454" t="s">
        <v>474</v>
      </c>
      <c r="B1454" s="3" t="str">
        <f>HYPERLINK("https://stackoverflow.com/questions/13152671/")</f>
        <v>https://stackoverflow.com/questions/13152671/</v>
      </c>
      <c r="C1454" s="1">
        <v>1.0</v>
      </c>
      <c r="D1454" s="4">
        <v>1.0</v>
      </c>
      <c r="E1454" s="1">
        <v>1.0</v>
      </c>
      <c r="F1454" s="1">
        <v>1.0</v>
      </c>
      <c r="G1454" s="2"/>
    </row>
    <row r="1455" ht="12.75" customHeight="1">
      <c r="A1455" t="s">
        <v>475</v>
      </c>
      <c r="B1455" s="3" t="str">
        <f>HYPERLINK("https://stackoverflow.com/questions/5350167/")</f>
        <v>https://stackoverflow.com/questions/5350167/</v>
      </c>
      <c r="C1455" s="1">
        <v>1.0</v>
      </c>
      <c r="D1455" s="4">
        <v>1.0</v>
      </c>
      <c r="E1455" s="1">
        <v>1.0</v>
      </c>
      <c r="F1455" s="1">
        <v>1.0</v>
      </c>
      <c r="G1455" s="2"/>
    </row>
    <row r="1456" ht="12.75" customHeight="1">
      <c r="A1456" t="s">
        <v>476</v>
      </c>
      <c r="B1456" s="3" t="str">
        <f>HYPERLINK("https://stackoverflow.com/questions/8293116/")</f>
        <v>https://stackoverflow.com/questions/8293116/</v>
      </c>
      <c r="C1456" s="1">
        <v>1.0</v>
      </c>
      <c r="D1456" s="4">
        <v>1.0</v>
      </c>
      <c r="E1456" s="1">
        <v>1.0</v>
      </c>
      <c r="F1456" s="1">
        <v>1.0</v>
      </c>
      <c r="G1456" s="2"/>
    </row>
    <row r="1457" ht="12.75" customHeight="1">
      <c r="A1457" t="s">
        <v>476</v>
      </c>
      <c r="B1457" s="3" t="str">
        <f>HYPERLINK("https://stackoverflow.com/questions/8531402/")</f>
        <v>https://stackoverflow.com/questions/8531402/</v>
      </c>
      <c r="C1457" s="1">
        <v>1.0</v>
      </c>
      <c r="D1457" s="4">
        <v>1.0</v>
      </c>
      <c r="E1457" s="1">
        <v>1.0</v>
      </c>
      <c r="F1457" s="1">
        <v>1.0</v>
      </c>
      <c r="G1457" s="2"/>
    </row>
    <row r="1458" ht="12.75" customHeight="1">
      <c r="A1458" t="s">
        <v>477</v>
      </c>
      <c r="B1458" s="3" t="str">
        <f>HYPERLINK("https://stackoverflow.com/questions/9888414/")</f>
        <v>https://stackoverflow.com/questions/9888414/</v>
      </c>
      <c r="C1458" s="1">
        <v>1.0</v>
      </c>
      <c r="D1458" s="4">
        <v>1.0</v>
      </c>
      <c r="E1458" s="1">
        <v>1.0</v>
      </c>
      <c r="F1458" s="1">
        <v>1.0</v>
      </c>
      <c r="G1458" s="2"/>
    </row>
    <row r="1459" ht="12.75" customHeight="1">
      <c r="A1459" t="s">
        <v>477</v>
      </c>
      <c r="B1459" s="3" t="str">
        <f>HYPERLINK("https://stackoverflow.com/questions/9975484/")</f>
        <v>https://stackoverflow.com/questions/9975484/</v>
      </c>
      <c r="C1459" s="1">
        <v>1.0</v>
      </c>
      <c r="D1459" s="4">
        <v>1.0</v>
      </c>
      <c r="E1459" s="1">
        <v>1.0</v>
      </c>
      <c r="F1459" s="1">
        <v>1.0</v>
      </c>
      <c r="G1459" s="2"/>
    </row>
    <row r="1460" ht="12.75" customHeight="1">
      <c r="A1460" t="s">
        <v>478</v>
      </c>
      <c r="B1460" s="3" t="str">
        <f>HYPERLINK("https://stackoverflow.com/questions/12832636/")</f>
        <v>https://stackoverflow.com/questions/12832636/</v>
      </c>
      <c r="C1460" s="1">
        <v>1.0</v>
      </c>
      <c r="D1460" s="4">
        <v>1.0</v>
      </c>
      <c r="E1460" s="1">
        <v>1.0</v>
      </c>
      <c r="F1460" s="1">
        <v>1.0</v>
      </c>
      <c r="G1460" s="2"/>
    </row>
    <row r="1461" ht="12.75" customHeight="1">
      <c r="A1461" t="s">
        <v>478</v>
      </c>
      <c r="B1461" s="3" t="str">
        <f>HYPERLINK("https://stackoverflow.com/questions/12832750/")</f>
        <v>https://stackoverflow.com/questions/12832750/</v>
      </c>
      <c r="C1461" s="1">
        <v>1.0</v>
      </c>
      <c r="D1461" s="4">
        <v>1.0</v>
      </c>
      <c r="E1461" s="1">
        <v>1.0</v>
      </c>
      <c r="F1461" s="1">
        <v>1.0</v>
      </c>
      <c r="G1461" s="2"/>
    </row>
    <row r="1462" ht="12.75" customHeight="1">
      <c r="A1462" t="s">
        <v>479</v>
      </c>
      <c r="B1462" s="3" t="str">
        <f>HYPERLINK("https://stackoverflow.com/questions/13429319/")</f>
        <v>https://stackoverflow.com/questions/13429319/</v>
      </c>
      <c r="C1462" s="1">
        <v>1.0</v>
      </c>
      <c r="D1462" s="4">
        <v>1.0</v>
      </c>
      <c r="E1462" s="1">
        <v>1.0</v>
      </c>
      <c r="F1462" s="1">
        <v>1.0</v>
      </c>
      <c r="G1462" s="2"/>
    </row>
    <row r="1463" ht="12.75" customHeight="1">
      <c r="A1463" t="s">
        <v>479</v>
      </c>
      <c r="B1463" s="3" t="str">
        <f>HYPERLINK("https://stackoverflow.com/questions/13455967/")</f>
        <v>https://stackoverflow.com/questions/13455967/</v>
      </c>
      <c r="C1463" s="1">
        <v>1.0</v>
      </c>
      <c r="D1463" s="4">
        <v>1.0</v>
      </c>
      <c r="E1463" s="1">
        <v>1.0</v>
      </c>
      <c r="F1463" s="1">
        <v>1.0</v>
      </c>
      <c r="G1463" s="2"/>
    </row>
    <row r="1464" ht="12.75" customHeight="1">
      <c r="A1464" t="s">
        <v>479</v>
      </c>
      <c r="B1464" s="3" t="str">
        <f>HYPERLINK("https://stackoverflow.com/questions/16751658/")</f>
        <v>https://stackoverflow.com/questions/16751658/</v>
      </c>
      <c r="C1464" s="1">
        <v>1.0</v>
      </c>
      <c r="D1464" s="4">
        <v>1.0</v>
      </c>
      <c r="E1464" s="1">
        <v>1.0</v>
      </c>
      <c r="F1464" s="1">
        <v>1.0</v>
      </c>
      <c r="G1464" s="2"/>
    </row>
    <row r="1465" ht="12.75" customHeight="1">
      <c r="A1465" t="s">
        <v>480</v>
      </c>
      <c r="B1465" s="3" t="str">
        <f>HYPERLINK("https://stackoverflow.com/questions/15337487/")</f>
        <v>https://stackoverflow.com/questions/15337487/</v>
      </c>
      <c r="C1465" s="1">
        <v>4.0</v>
      </c>
      <c r="D1465" s="4">
        <v>1.0</v>
      </c>
      <c r="E1465" s="1">
        <v>1.0</v>
      </c>
      <c r="F1465" s="1">
        <v>1.0</v>
      </c>
      <c r="G1465" s="2" t="s">
        <v>430</v>
      </c>
    </row>
    <row r="1466" ht="12.75" customHeight="1">
      <c r="A1466" t="s">
        <v>480</v>
      </c>
      <c r="B1466" s="3" t="str">
        <f>HYPERLINK("https://stackoverflow.com/questions/15337627/")</f>
        <v>https://stackoverflow.com/questions/15337627/</v>
      </c>
      <c r="C1466" s="1">
        <v>4.0</v>
      </c>
      <c r="D1466" s="4">
        <v>1.0</v>
      </c>
      <c r="E1466" s="1">
        <v>1.0</v>
      </c>
      <c r="F1466" s="1">
        <v>1.0</v>
      </c>
      <c r="G1466" s="2"/>
    </row>
    <row r="1467" ht="12.75" customHeight="1">
      <c r="A1467" t="s">
        <v>480</v>
      </c>
      <c r="B1467" s="3" t="str">
        <f>HYPERLINK("https://stackoverflow.com/questions/39321335/")</f>
        <v>https://stackoverflow.com/questions/39321335/</v>
      </c>
      <c r="C1467" s="1">
        <v>4.0</v>
      </c>
      <c r="D1467" s="4">
        <v>1.0</v>
      </c>
      <c r="E1467" s="1">
        <v>1.0</v>
      </c>
      <c r="F1467" s="1">
        <v>1.0</v>
      </c>
      <c r="G1467" s="2"/>
    </row>
    <row r="1468" ht="12.75" customHeight="1">
      <c r="A1468" t="s">
        <v>481</v>
      </c>
      <c r="B1468" s="3" t="str">
        <f>HYPERLINK("https://stackoverflow.com/questions/15907362/")</f>
        <v>https://stackoverflow.com/questions/15907362/</v>
      </c>
      <c r="C1468" s="1">
        <v>4.0</v>
      </c>
      <c r="D1468" s="4">
        <v>2.0</v>
      </c>
      <c r="E1468" s="1">
        <v>3.0</v>
      </c>
      <c r="F1468" s="1">
        <v>2.0</v>
      </c>
      <c r="G1468" s="2"/>
    </row>
    <row r="1469" ht="12.75" customHeight="1">
      <c r="A1469" t="s">
        <v>481</v>
      </c>
      <c r="B1469" s="3" t="str">
        <f>HYPERLINK("https://stackoverflow.com/questions/29479332/")</f>
        <v>https://stackoverflow.com/questions/29479332/</v>
      </c>
      <c r="C1469" s="1">
        <v>3.0</v>
      </c>
      <c r="D1469" s="4">
        <v>2.0</v>
      </c>
      <c r="E1469" s="1">
        <v>3.0</v>
      </c>
      <c r="F1469" s="1">
        <v>2.0</v>
      </c>
      <c r="G1469" s="2"/>
    </row>
    <row r="1470" ht="12.75" customHeight="1">
      <c r="A1470" t="s">
        <v>482</v>
      </c>
      <c r="B1470" s="3" t="str">
        <f>HYPERLINK("https://stackoverflow.com/questions/18109606/")</f>
        <v>https://stackoverflow.com/questions/18109606/</v>
      </c>
      <c r="C1470" s="1">
        <v>4.0</v>
      </c>
      <c r="D1470" s="4">
        <v>1.0</v>
      </c>
      <c r="E1470" s="1">
        <v>5.0</v>
      </c>
      <c r="F1470" s="1">
        <v>5.0</v>
      </c>
      <c r="G1470" s="2" t="s">
        <v>483</v>
      </c>
    </row>
    <row r="1471" ht="12.75" customHeight="1">
      <c r="A1471" t="s">
        <v>484</v>
      </c>
      <c r="B1471" s="3" t="str">
        <f>HYPERLINK("https://stackoverflow.com/questions/18704452/")</f>
        <v>https://stackoverflow.com/questions/18704452/</v>
      </c>
      <c r="C1471" s="1">
        <v>3.0</v>
      </c>
      <c r="D1471" s="4">
        <v>1.0</v>
      </c>
      <c r="E1471" s="1">
        <v>3.0</v>
      </c>
      <c r="F1471" s="1">
        <v>1.0</v>
      </c>
      <c r="G1471" s="2"/>
    </row>
    <row r="1472" ht="12.75" customHeight="1">
      <c r="A1472" t="s">
        <v>485</v>
      </c>
      <c r="B1472" s="3" t="str">
        <f>HYPERLINK("https://stackoverflow.com/questions/19224576/")</f>
        <v>https://stackoverflow.com/questions/19224576/</v>
      </c>
      <c r="C1472" s="1">
        <v>1.0</v>
      </c>
      <c r="D1472" s="4">
        <v>1.0</v>
      </c>
      <c r="E1472" s="1">
        <v>1.0</v>
      </c>
      <c r="F1472" s="1">
        <v>1.0</v>
      </c>
      <c r="G1472" s="2"/>
    </row>
    <row r="1473" ht="12.75" customHeight="1">
      <c r="A1473" t="s">
        <v>485</v>
      </c>
      <c r="B1473" s="3" t="str">
        <f>HYPERLINK("https://stackoverflow.com/questions/28418194/")</f>
        <v>https://stackoverflow.com/questions/28418194/</v>
      </c>
      <c r="C1473" s="1">
        <v>1.0</v>
      </c>
      <c r="D1473" s="4">
        <v>1.0</v>
      </c>
      <c r="E1473" s="1">
        <v>1.0</v>
      </c>
      <c r="F1473" s="1">
        <v>1.0</v>
      </c>
      <c r="G1473" s="2"/>
    </row>
    <row r="1474" ht="12.75" customHeight="1">
      <c r="A1474" t="s">
        <v>486</v>
      </c>
      <c r="B1474" s="3" t="str">
        <f>HYPERLINK("https://stackoverflow.com/questions/22370083/")</f>
        <v>https://stackoverflow.com/questions/22370083/</v>
      </c>
      <c r="C1474" s="1">
        <v>4.0</v>
      </c>
      <c r="D1474" s="4">
        <v>1.0</v>
      </c>
      <c r="E1474" s="1">
        <v>1.0</v>
      </c>
      <c r="F1474" s="1">
        <v>1.0</v>
      </c>
      <c r="G1474" s="2"/>
    </row>
    <row r="1475" ht="12.75" customHeight="1">
      <c r="A1475" t="s">
        <v>486</v>
      </c>
      <c r="B1475" s="3" t="str">
        <f>HYPERLINK("https://stackoverflow.com/questions/22370284/")</f>
        <v>https://stackoverflow.com/questions/22370284/</v>
      </c>
      <c r="C1475" s="1">
        <v>4.0</v>
      </c>
      <c r="D1475" s="4">
        <v>1.0</v>
      </c>
      <c r="E1475" s="1">
        <v>1.0</v>
      </c>
      <c r="F1475" s="1">
        <v>1.0</v>
      </c>
      <c r="G1475" s="2"/>
    </row>
    <row r="1476" ht="12.75" customHeight="1">
      <c r="A1476" t="s">
        <v>487</v>
      </c>
      <c r="B1476" s="3" t="str">
        <f>HYPERLINK("https://stackoverflow.com/questions/25583291/")</f>
        <v>https://stackoverflow.com/questions/25583291/</v>
      </c>
      <c r="C1476" s="1">
        <v>2.0</v>
      </c>
      <c r="D1476" s="4">
        <v>1.0</v>
      </c>
      <c r="E1476" s="1">
        <v>2.0</v>
      </c>
      <c r="F1476" s="1">
        <v>1.0</v>
      </c>
      <c r="G1476" s="2"/>
    </row>
    <row r="1477" ht="12.75" customHeight="1">
      <c r="A1477" t="s">
        <v>487</v>
      </c>
      <c r="B1477" s="3" t="str">
        <f>HYPERLINK("https://stackoverflow.com/questions/25583382/")</f>
        <v>https://stackoverflow.com/questions/25583382/</v>
      </c>
      <c r="C1477" s="1">
        <v>2.0</v>
      </c>
      <c r="D1477" s="4">
        <v>1.0</v>
      </c>
      <c r="E1477" s="1">
        <v>2.0</v>
      </c>
      <c r="F1477" s="1">
        <v>1.0</v>
      </c>
      <c r="G1477" s="2"/>
    </row>
    <row r="1478" ht="12.75" customHeight="1">
      <c r="A1478" t="s">
        <v>488</v>
      </c>
      <c r="B1478" s="3" t="str">
        <f>HYPERLINK("https://stackoverflow.com/questions/28841297/")</f>
        <v>https://stackoverflow.com/questions/28841297/</v>
      </c>
      <c r="C1478" s="1">
        <v>3.0</v>
      </c>
      <c r="D1478" s="4">
        <v>1.0</v>
      </c>
      <c r="E1478" s="1">
        <v>3.0</v>
      </c>
      <c r="F1478" s="1">
        <v>1.0</v>
      </c>
      <c r="G1478" s="2"/>
    </row>
    <row r="1479" ht="12.75" customHeight="1">
      <c r="A1479" t="s">
        <v>489</v>
      </c>
      <c r="B1479" s="3" t="str">
        <f>HYPERLINK("https://stackoverflow.com/questions/30528430/")</f>
        <v>https://stackoverflow.com/questions/30528430/</v>
      </c>
      <c r="C1479" s="1">
        <v>2.0</v>
      </c>
      <c r="D1479" s="4">
        <v>1.0</v>
      </c>
      <c r="E1479" s="1">
        <v>2.0</v>
      </c>
      <c r="F1479" s="1">
        <v>1.0</v>
      </c>
      <c r="G1479" s="2"/>
    </row>
    <row r="1480" ht="12.75" customHeight="1">
      <c r="A1480" t="s">
        <v>489</v>
      </c>
      <c r="B1480" s="3" t="str">
        <f>HYPERLINK("https://stackoverflow.com/questions/38314645/")</f>
        <v>https://stackoverflow.com/questions/38314645/</v>
      </c>
      <c r="C1480" s="1">
        <v>2.0</v>
      </c>
      <c r="D1480" s="4">
        <v>1.0</v>
      </c>
      <c r="E1480" s="1">
        <v>2.0</v>
      </c>
      <c r="F1480" s="1">
        <v>1.0</v>
      </c>
      <c r="G1480" s="2"/>
    </row>
    <row r="1481" ht="12.75" customHeight="1">
      <c r="A1481" t="s">
        <v>489</v>
      </c>
      <c r="B1481" s="3" t="str">
        <f>HYPERLINK("https://stackoverflow.com/questions/47178928/")</f>
        <v>https://stackoverflow.com/questions/47178928/</v>
      </c>
      <c r="C1481" s="1">
        <v>2.0</v>
      </c>
      <c r="D1481" s="4">
        <v>1.0</v>
      </c>
      <c r="E1481" s="1">
        <v>2.0</v>
      </c>
      <c r="F1481" s="1">
        <v>1.0</v>
      </c>
      <c r="G1481" s="2"/>
    </row>
    <row r="1482" ht="12.75" customHeight="1">
      <c r="A1482" t="s">
        <v>489</v>
      </c>
      <c r="B1482" s="3" t="str">
        <f>HYPERLINK("https://stackoverflow.com/questions/49396661/")</f>
        <v>https://stackoverflow.com/questions/49396661/</v>
      </c>
      <c r="C1482" s="1">
        <v>2.0</v>
      </c>
      <c r="D1482" s="4">
        <v>1.0</v>
      </c>
      <c r="E1482" s="1">
        <v>2.0</v>
      </c>
      <c r="F1482" s="1">
        <v>1.0</v>
      </c>
      <c r="G1482" s="2"/>
    </row>
    <row r="1483" ht="12.75" customHeight="1">
      <c r="A1483" t="s">
        <v>490</v>
      </c>
      <c r="B1483" s="3" t="str">
        <f>HYPERLINK("https://stackoverflow.com/questions/37669777/")</f>
        <v>https://stackoverflow.com/questions/37669777/</v>
      </c>
      <c r="C1483" s="1">
        <v>2.0</v>
      </c>
      <c r="D1483" s="4">
        <v>1.0</v>
      </c>
      <c r="E1483" s="1">
        <v>2.0</v>
      </c>
      <c r="F1483" s="1">
        <v>1.0</v>
      </c>
      <c r="G1483" s="2"/>
    </row>
    <row r="1484" ht="12.75" customHeight="1">
      <c r="A1484" t="s">
        <v>490</v>
      </c>
      <c r="B1484" s="3" t="str">
        <f>HYPERLINK("https://stackoverflow.com/questions/47389354/")</f>
        <v>https://stackoverflow.com/questions/47389354/</v>
      </c>
      <c r="C1484" s="1">
        <v>2.0</v>
      </c>
      <c r="D1484" s="4">
        <v>1.0</v>
      </c>
      <c r="E1484" s="1">
        <v>2.0</v>
      </c>
      <c r="F1484" s="1">
        <v>1.0</v>
      </c>
      <c r="G1484" s="2"/>
    </row>
    <row r="1485" ht="12.75" customHeight="1">
      <c r="C1485" s="1"/>
      <c r="D1485" s="1"/>
      <c r="E1485" s="1"/>
      <c r="F1485" s="1"/>
      <c r="G1485" s="2"/>
    </row>
    <row r="1486" ht="12.75" customHeight="1">
      <c r="C1486" s="1"/>
      <c r="D1486" s="1"/>
      <c r="E1486" s="1"/>
      <c r="F1486" s="1"/>
      <c r="G1486" s="2"/>
    </row>
    <row r="1487" ht="12.75" customHeight="1">
      <c r="C1487" s="1"/>
      <c r="D1487" s="1"/>
      <c r="E1487" s="1"/>
      <c r="F1487" s="1"/>
      <c r="G1487" s="2"/>
    </row>
    <row r="1488" ht="12.75" customHeight="1">
      <c r="A1488" t="s">
        <v>491</v>
      </c>
      <c r="C1488" s="1"/>
      <c r="D1488" s="1"/>
      <c r="E1488" s="1"/>
      <c r="F1488" s="1"/>
      <c r="G1488" s="2"/>
    </row>
    <row r="1489" ht="12.75" customHeight="1">
      <c r="C1489" s="1"/>
      <c r="D1489" s="1"/>
      <c r="E1489" s="1"/>
      <c r="F1489" s="1"/>
      <c r="G1489" s="2"/>
    </row>
    <row r="1490" ht="12.75" customHeight="1">
      <c r="A1490" t="s">
        <v>492</v>
      </c>
      <c r="B1490" s="3" t="str">
        <f>HYPERLINK("https://stackoverflow.com/questions/215283/")</f>
        <v>https://stackoverflow.com/questions/215283/</v>
      </c>
      <c r="C1490" s="1">
        <v>2.0</v>
      </c>
      <c r="D1490" s="4">
        <v>1.0</v>
      </c>
      <c r="E1490" s="1">
        <v>2.0</v>
      </c>
      <c r="F1490" s="1">
        <v>1.0</v>
      </c>
      <c r="G1490" s="2"/>
    </row>
    <row r="1491" ht="12.75" customHeight="1">
      <c r="A1491" t="s">
        <v>492</v>
      </c>
      <c r="B1491" s="3" t="str">
        <f>HYPERLINK("https://stackoverflow.com/questions/217477/")</f>
        <v>https://stackoverflow.com/questions/217477/</v>
      </c>
      <c r="C1491" s="1">
        <v>4.0</v>
      </c>
      <c r="D1491" s="4">
        <v>1.0</v>
      </c>
      <c r="E1491" s="1">
        <v>4.0</v>
      </c>
      <c r="F1491" s="1">
        <v>4.0</v>
      </c>
      <c r="G1491" s="2" t="s">
        <v>493</v>
      </c>
    </row>
    <row r="1492" ht="12.75" customHeight="1">
      <c r="A1492" t="s">
        <v>492</v>
      </c>
      <c r="B1492" s="3" t="str">
        <f>HYPERLINK("https://stackoverflow.com/questions/423602/")</f>
        <v>https://stackoverflow.com/questions/423602/</v>
      </c>
      <c r="C1492" s="1">
        <v>5.0</v>
      </c>
      <c r="D1492" s="4">
        <v>3.0</v>
      </c>
      <c r="E1492" s="1">
        <v>5.0</v>
      </c>
      <c r="F1492" s="1">
        <v>5.0</v>
      </c>
      <c r="G1492" s="2" t="s">
        <v>406</v>
      </c>
    </row>
    <row r="1493" ht="12.75" customHeight="1">
      <c r="A1493" t="s">
        <v>492</v>
      </c>
      <c r="B1493" s="3" t="str">
        <f>HYPERLINK("https://stackoverflow.com/questions/7414867/")</f>
        <v>https://stackoverflow.com/questions/7414867/</v>
      </c>
      <c r="C1493" s="1">
        <v>5.0</v>
      </c>
      <c r="D1493" s="4">
        <v>3.0</v>
      </c>
      <c r="E1493" s="1">
        <v>5.0</v>
      </c>
      <c r="F1493" s="1">
        <v>5.0</v>
      </c>
      <c r="G1493" s="2" t="s">
        <v>494</v>
      </c>
    </row>
    <row r="1494" ht="12.75" customHeight="1">
      <c r="A1494" t="s">
        <v>492</v>
      </c>
      <c r="B1494" s="3" t="str">
        <f>HYPERLINK("https://stackoverflow.com/questions/27095994/")</f>
        <v>https://stackoverflow.com/questions/27095994/</v>
      </c>
      <c r="C1494" s="1">
        <v>3.0</v>
      </c>
      <c r="D1494" s="4">
        <v>1.0</v>
      </c>
      <c r="E1494" s="1">
        <v>3.0</v>
      </c>
      <c r="F1494" s="1">
        <v>1.0</v>
      </c>
      <c r="G1494" s="2"/>
    </row>
    <row r="1495" ht="12.75" customHeight="1">
      <c r="A1495" t="s">
        <v>492</v>
      </c>
      <c r="B1495" s="3" t="str">
        <f>HYPERLINK("https://stackoverflow.com/questions/36643885/")</f>
        <v>https://stackoverflow.com/questions/36643885/</v>
      </c>
      <c r="C1495" s="1">
        <v>3.0</v>
      </c>
      <c r="D1495" s="4">
        <v>1.0</v>
      </c>
      <c r="E1495" s="1">
        <v>3.0</v>
      </c>
      <c r="F1495" s="1">
        <v>1.0</v>
      </c>
      <c r="G1495" s="2"/>
    </row>
    <row r="1496" ht="12.75" customHeight="1">
      <c r="A1496" t="s">
        <v>495</v>
      </c>
      <c r="B1496" s="3" t="str">
        <f>HYPERLINK("https://stackoverflow.com/questions/1098137/")</f>
        <v>https://stackoverflow.com/questions/1098137/</v>
      </c>
      <c r="C1496" s="1">
        <v>4.0</v>
      </c>
      <c r="D1496" s="4">
        <v>1.0</v>
      </c>
      <c r="E1496" s="1">
        <v>4.0</v>
      </c>
      <c r="F1496" s="1">
        <v>4.0</v>
      </c>
      <c r="G1496" s="2" t="s">
        <v>496</v>
      </c>
    </row>
    <row r="1497" ht="12.75" customHeight="1">
      <c r="A1497" t="s">
        <v>495</v>
      </c>
      <c r="B1497" s="3" t="str">
        <f>HYPERLINK("https://stackoverflow.com/questions/1098153/")</f>
        <v>https://stackoverflow.com/questions/1098153/</v>
      </c>
      <c r="C1497" s="1">
        <v>4.0</v>
      </c>
      <c r="D1497" s="4">
        <v>1.0</v>
      </c>
      <c r="E1497" s="1">
        <v>3.0</v>
      </c>
      <c r="F1497" s="1">
        <v>1.0</v>
      </c>
      <c r="G1497" s="2" t="s">
        <v>430</v>
      </c>
    </row>
    <row r="1498" ht="12.75" customHeight="1">
      <c r="A1498" t="s">
        <v>495</v>
      </c>
      <c r="B1498" s="3" t="str">
        <f>HYPERLINK("https://stackoverflow.com/questions/1098204/")</f>
        <v>https://stackoverflow.com/questions/1098204/</v>
      </c>
      <c r="C1498" s="1">
        <v>5.0</v>
      </c>
      <c r="D1498" s="4">
        <v>1.0</v>
      </c>
      <c r="E1498" s="1">
        <v>5.0</v>
      </c>
      <c r="F1498" s="1">
        <v>5.0</v>
      </c>
      <c r="G1498" s="2" t="s">
        <v>406</v>
      </c>
    </row>
    <row r="1499" ht="12.75" customHeight="1">
      <c r="A1499" t="s">
        <v>495</v>
      </c>
      <c r="B1499" s="3" t="str">
        <f>HYPERLINK("https://stackoverflow.com/questions/4740681/")</f>
        <v>https://stackoverflow.com/questions/4740681/</v>
      </c>
      <c r="C1499" s="1">
        <v>3.0</v>
      </c>
      <c r="D1499" s="4">
        <v>1.0</v>
      </c>
      <c r="E1499" s="1">
        <v>3.0</v>
      </c>
      <c r="F1499" s="1">
        <v>1.0</v>
      </c>
      <c r="G1499" s="2"/>
    </row>
    <row r="1500" ht="12.75" customHeight="1">
      <c r="A1500" t="s">
        <v>495</v>
      </c>
      <c r="B1500" s="3" t="str">
        <f>HYPERLINK("https://stackoverflow.com/questions/6074603/")</f>
        <v>https://stackoverflow.com/questions/6074603/</v>
      </c>
      <c r="C1500" s="1">
        <v>3.0</v>
      </c>
      <c r="D1500" s="4">
        <v>1.0</v>
      </c>
      <c r="E1500" s="1">
        <v>3.0</v>
      </c>
      <c r="F1500" s="1">
        <v>1.0</v>
      </c>
      <c r="G1500" s="2"/>
    </row>
    <row r="1501" ht="12.75" customHeight="1">
      <c r="A1501" t="s">
        <v>495</v>
      </c>
      <c r="B1501" s="3" t="str">
        <f>HYPERLINK("https://stackoverflow.com/questions/35018637/")</f>
        <v>https://stackoverflow.com/questions/35018637/</v>
      </c>
      <c r="C1501" s="1">
        <v>5.0</v>
      </c>
      <c r="D1501" s="4">
        <v>1.0</v>
      </c>
      <c r="E1501" s="1">
        <v>5.0</v>
      </c>
      <c r="F1501" s="1">
        <v>5.0</v>
      </c>
      <c r="G1501" s="2" t="s">
        <v>260</v>
      </c>
    </row>
    <row r="1502" ht="12.75" customHeight="1">
      <c r="A1502" t="s">
        <v>497</v>
      </c>
      <c r="B1502" s="3" t="str">
        <f>HYPERLINK("https://stackoverflow.com/questions/2137766/")</f>
        <v>https://stackoverflow.com/questions/2137766/</v>
      </c>
      <c r="C1502" s="1">
        <v>5.0</v>
      </c>
      <c r="D1502" s="4">
        <v>5.0</v>
      </c>
      <c r="E1502" s="1">
        <v>5.0</v>
      </c>
      <c r="F1502" s="1">
        <v>5.0</v>
      </c>
      <c r="G1502" s="2"/>
    </row>
    <row r="1503" ht="12.75" customHeight="1">
      <c r="A1503" t="s">
        <v>497</v>
      </c>
      <c r="B1503" s="3" t="str">
        <f>HYPERLINK("https://stackoverflow.com/questions/2137791/")</f>
        <v>https://stackoverflow.com/questions/2137791/</v>
      </c>
      <c r="C1503" s="1">
        <v>5.0</v>
      </c>
      <c r="D1503" s="4">
        <v>4.0</v>
      </c>
      <c r="E1503" s="1">
        <v>5.0</v>
      </c>
      <c r="F1503" s="1">
        <v>4.0</v>
      </c>
      <c r="G1503" s="2"/>
    </row>
    <row r="1504" ht="12.75" customHeight="1">
      <c r="A1504" t="s">
        <v>497</v>
      </c>
      <c r="B1504" s="3" t="str">
        <f>HYPERLINK("https://stackoverflow.com/questions/2137858/")</f>
        <v>https://stackoverflow.com/questions/2137858/</v>
      </c>
      <c r="C1504" s="1">
        <v>3.0</v>
      </c>
      <c r="D1504" s="4">
        <v>1.0</v>
      </c>
      <c r="E1504" s="1">
        <v>3.0</v>
      </c>
      <c r="F1504" s="1">
        <v>1.0</v>
      </c>
      <c r="G1504" s="2"/>
    </row>
    <row r="1505" ht="12.75" customHeight="1">
      <c r="A1505" t="s">
        <v>497</v>
      </c>
      <c r="B1505" s="3" t="str">
        <f>HYPERLINK("https://stackoverflow.com/questions/2138004/")</f>
        <v>https://stackoverflow.com/questions/2138004/</v>
      </c>
      <c r="C1505" s="1">
        <v>5.0</v>
      </c>
      <c r="D1505" s="4">
        <v>3.0</v>
      </c>
      <c r="E1505" s="1">
        <v>5.0</v>
      </c>
      <c r="F1505" s="1">
        <v>5.0</v>
      </c>
      <c r="G1505" s="2" t="s">
        <v>260</v>
      </c>
    </row>
    <row r="1506" ht="12.75" customHeight="1">
      <c r="A1506" t="s">
        <v>497</v>
      </c>
      <c r="B1506" s="3" t="str">
        <f>HYPERLINK("https://stackoverflow.com/questions/3523066/")</f>
        <v>https://stackoverflow.com/questions/3523066/</v>
      </c>
      <c r="C1506" s="1">
        <v>4.0</v>
      </c>
      <c r="D1506" s="4">
        <v>4.0</v>
      </c>
      <c r="E1506" s="1">
        <v>4.0</v>
      </c>
      <c r="F1506" s="1">
        <v>4.0</v>
      </c>
      <c r="G1506" s="2"/>
    </row>
    <row r="1507" ht="12.75" customHeight="1">
      <c r="A1507" t="s">
        <v>497</v>
      </c>
      <c r="B1507" s="3" t="str">
        <f>HYPERLINK("https://stackoverflow.com/questions/7395428/")</f>
        <v>https://stackoverflow.com/questions/7395428/</v>
      </c>
      <c r="C1507" s="1">
        <v>4.0</v>
      </c>
      <c r="D1507" s="4">
        <v>3.0</v>
      </c>
      <c r="E1507" s="1">
        <v>4.0</v>
      </c>
      <c r="F1507" s="1">
        <v>3.0</v>
      </c>
      <c r="G1507" s="2"/>
    </row>
    <row r="1508" ht="12.75" customHeight="1">
      <c r="A1508" t="s">
        <v>497</v>
      </c>
      <c r="B1508" s="3" t="str">
        <f>HYPERLINK("https://stackoverflow.com/questions/8975579/")</f>
        <v>https://stackoverflow.com/questions/8975579/</v>
      </c>
      <c r="C1508" s="1">
        <v>3.0</v>
      </c>
      <c r="D1508" s="4">
        <v>3.0</v>
      </c>
      <c r="E1508" s="1">
        <v>3.0</v>
      </c>
      <c r="F1508" s="1">
        <v>3.0</v>
      </c>
      <c r="G1508" s="2"/>
    </row>
    <row r="1509" ht="12.75" customHeight="1">
      <c r="A1509" t="s">
        <v>497</v>
      </c>
      <c r="B1509" s="3" t="str">
        <f>HYPERLINK("https://stackoverflow.com/questions/19925680/")</f>
        <v>https://stackoverflow.com/questions/19925680/</v>
      </c>
      <c r="C1509" s="1">
        <v>4.0</v>
      </c>
      <c r="D1509" s="4">
        <v>4.0</v>
      </c>
      <c r="E1509" s="1">
        <v>4.0</v>
      </c>
      <c r="F1509" s="1">
        <v>4.0</v>
      </c>
      <c r="G1509" s="2"/>
    </row>
    <row r="1510" ht="12.75" customHeight="1">
      <c r="A1510" t="s">
        <v>497</v>
      </c>
      <c r="B1510" s="3" t="str">
        <f>HYPERLINK("https://stackoverflow.com/questions/22828623/")</f>
        <v>https://stackoverflow.com/questions/22828623/</v>
      </c>
      <c r="C1510" s="1">
        <v>4.0</v>
      </c>
      <c r="D1510" s="4">
        <v>5.0</v>
      </c>
      <c r="E1510" s="1">
        <v>4.0</v>
      </c>
      <c r="F1510" s="1">
        <v>5.0</v>
      </c>
      <c r="G1510" s="2"/>
    </row>
    <row r="1511" ht="12.75" customHeight="1">
      <c r="A1511" t="s">
        <v>497</v>
      </c>
      <c r="B1511" s="3" t="str">
        <f>HYPERLINK("https://stackoverflow.com/questions/28253263/")</f>
        <v>https://stackoverflow.com/questions/28253263/</v>
      </c>
      <c r="C1511" s="1">
        <v>4.0</v>
      </c>
      <c r="D1511" s="4">
        <v>3.0</v>
      </c>
      <c r="E1511" s="1">
        <v>4.0</v>
      </c>
      <c r="F1511" s="1">
        <v>3.0</v>
      </c>
      <c r="G1511" s="2"/>
    </row>
    <row r="1512" ht="12.75" customHeight="1">
      <c r="A1512" t="s">
        <v>497</v>
      </c>
      <c r="B1512" s="3" t="str">
        <f>HYPERLINK("https://stackoverflow.com/questions/32032464/")</f>
        <v>https://stackoverflow.com/questions/32032464/</v>
      </c>
      <c r="C1512" s="1">
        <v>3.0</v>
      </c>
      <c r="D1512" s="4">
        <v>3.0</v>
      </c>
      <c r="E1512" s="1">
        <v>3.0</v>
      </c>
      <c r="F1512" s="1">
        <v>3.0</v>
      </c>
      <c r="G1512" s="2"/>
    </row>
    <row r="1513" ht="12.75" customHeight="1">
      <c r="A1513" t="s">
        <v>497</v>
      </c>
      <c r="B1513" s="3" t="str">
        <f>HYPERLINK("https://stackoverflow.com/questions/34172032/")</f>
        <v>https://stackoverflow.com/questions/34172032/</v>
      </c>
      <c r="C1513" s="1">
        <v>4.0</v>
      </c>
      <c r="D1513" s="4">
        <v>3.0</v>
      </c>
      <c r="E1513" s="1">
        <v>4.0</v>
      </c>
      <c r="F1513" s="1">
        <v>3.0</v>
      </c>
      <c r="G1513" s="2"/>
    </row>
    <row r="1514" ht="12.75" customHeight="1">
      <c r="A1514" t="s">
        <v>497</v>
      </c>
      <c r="B1514" s="3" t="str">
        <f>HYPERLINK("https://stackoverflow.com/questions/34756125/")</f>
        <v>https://stackoverflow.com/questions/34756125/</v>
      </c>
      <c r="C1514" s="1">
        <v>2.0</v>
      </c>
      <c r="D1514" s="4">
        <v>1.0</v>
      </c>
      <c r="E1514" s="1">
        <v>2.0</v>
      </c>
      <c r="F1514" s="1">
        <v>1.0</v>
      </c>
      <c r="G1514" s="2"/>
    </row>
    <row r="1515" ht="12.75" customHeight="1">
      <c r="A1515" t="s">
        <v>497</v>
      </c>
      <c r="B1515" s="3" t="str">
        <f>HYPERLINK("https://stackoverflow.com/questions/36495496/")</f>
        <v>https://stackoverflow.com/questions/36495496/</v>
      </c>
      <c r="C1515" s="1">
        <v>5.0</v>
      </c>
      <c r="D1515" s="4">
        <v>5.0</v>
      </c>
      <c r="E1515" s="1">
        <v>5.0</v>
      </c>
      <c r="F1515" s="1">
        <v>5.0</v>
      </c>
      <c r="G1515" s="2"/>
    </row>
    <row r="1516" ht="12.75" customHeight="1">
      <c r="A1516" t="s">
        <v>497</v>
      </c>
      <c r="B1516" s="3" t="str">
        <f>HYPERLINK("https://stackoverflow.com/questions/41053380/")</f>
        <v>https://stackoverflow.com/questions/41053380/</v>
      </c>
      <c r="C1516" s="1">
        <v>5.0</v>
      </c>
      <c r="D1516" s="4">
        <v>5.0</v>
      </c>
      <c r="E1516" s="1">
        <v>5.0</v>
      </c>
      <c r="F1516" s="1">
        <v>5.0</v>
      </c>
      <c r="G1516" s="2"/>
    </row>
    <row r="1517" ht="12.75" customHeight="1">
      <c r="A1517" t="s">
        <v>497</v>
      </c>
      <c r="B1517" s="3" t="str">
        <f>HYPERLINK("https://stackoverflow.com/questions/42200856/")</f>
        <v>https://stackoverflow.com/questions/42200856/</v>
      </c>
      <c r="C1517" s="1">
        <v>5.0</v>
      </c>
      <c r="D1517" s="4">
        <v>3.0</v>
      </c>
      <c r="E1517" s="1">
        <v>5.0</v>
      </c>
      <c r="F1517" s="1">
        <v>5.0</v>
      </c>
      <c r="G1517" s="2" t="s">
        <v>498</v>
      </c>
    </row>
    <row r="1518" ht="12.75" customHeight="1">
      <c r="A1518" t="s">
        <v>497</v>
      </c>
      <c r="B1518" s="3" t="str">
        <f>HYPERLINK("https://stackoverflow.com/questions/46756353/")</f>
        <v>https://stackoverflow.com/questions/46756353/</v>
      </c>
      <c r="C1518" s="1">
        <v>5.0</v>
      </c>
      <c r="D1518" s="4">
        <v>3.0</v>
      </c>
      <c r="E1518" s="1">
        <v>5.0</v>
      </c>
      <c r="F1518" s="1">
        <v>5.0</v>
      </c>
      <c r="G1518" s="2" t="s">
        <v>260</v>
      </c>
    </row>
    <row r="1519" ht="12.75" customHeight="1">
      <c r="A1519" t="s">
        <v>499</v>
      </c>
      <c r="B1519" s="3" t="str">
        <f>HYPERLINK("https://stackoverflow.com/questions/2670479/")</f>
        <v>https://stackoverflow.com/questions/2670479/</v>
      </c>
      <c r="C1519" s="1">
        <v>5.0</v>
      </c>
      <c r="D1519" s="4">
        <v>5.0</v>
      </c>
      <c r="E1519" s="1">
        <v>5.0</v>
      </c>
      <c r="F1519" s="1">
        <v>5.0</v>
      </c>
      <c r="G1519" s="2"/>
    </row>
    <row r="1520" ht="12.75" customHeight="1">
      <c r="A1520" t="s">
        <v>499</v>
      </c>
      <c r="B1520" s="3" t="str">
        <f>HYPERLINK("https://stackoverflow.com/questions/2670484/")</f>
        <v>https://stackoverflow.com/questions/2670484/</v>
      </c>
      <c r="C1520" s="1">
        <v>4.0</v>
      </c>
      <c r="D1520" s="4">
        <v>5.0</v>
      </c>
      <c r="E1520" s="1">
        <v>4.0</v>
      </c>
      <c r="F1520" s="1">
        <v>5.0</v>
      </c>
      <c r="G1520" s="2"/>
    </row>
    <row r="1521" ht="12.75" customHeight="1">
      <c r="A1521" t="s">
        <v>499</v>
      </c>
      <c r="B1521" s="3" t="str">
        <f>HYPERLINK("https://stackoverflow.com/questions/2671878/")</f>
        <v>https://stackoverflow.com/questions/2671878/</v>
      </c>
      <c r="C1521" s="1">
        <v>3.0</v>
      </c>
      <c r="D1521" s="4">
        <v>3.0</v>
      </c>
      <c r="E1521" s="1">
        <v>3.0</v>
      </c>
      <c r="F1521" s="1">
        <v>3.0</v>
      </c>
      <c r="G1521" s="2"/>
    </row>
    <row r="1522" ht="12.75" customHeight="1">
      <c r="A1522" t="s">
        <v>500</v>
      </c>
      <c r="B1522" s="3" t="str">
        <f>HYPERLINK("https://stackoverflow.com/questions/7569367/")</f>
        <v>https://stackoverflow.com/questions/7569367/</v>
      </c>
      <c r="C1522" s="1">
        <v>3.0</v>
      </c>
      <c r="D1522" s="4">
        <v>1.0</v>
      </c>
      <c r="E1522" s="1">
        <v>3.0</v>
      </c>
      <c r="F1522" s="1">
        <v>1.0</v>
      </c>
      <c r="G1522" s="2"/>
    </row>
    <row r="1523" ht="12.75" customHeight="1">
      <c r="A1523" t="s">
        <v>500</v>
      </c>
      <c r="B1523" s="3" t="str">
        <f>HYPERLINK("https://stackoverflow.com/questions/7569370/")</f>
        <v>https://stackoverflow.com/questions/7569370/</v>
      </c>
      <c r="C1523" s="1">
        <v>3.0</v>
      </c>
      <c r="D1523" s="4">
        <v>1.0</v>
      </c>
      <c r="E1523" s="1">
        <v>3.0</v>
      </c>
      <c r="F1523" s="1">
        <v>1.0</v>
      </c>
      <c r="G1523" s="2"/>
    </row>
    <row r="1524" ht="12.75" customHeight="1">
      <c r="A1524" t="s">
        <v>500</v>
      </c>
      <c r="B1524" s="3" t="str">
        <f>HYPERLINK("https://stackoverflow.com/questions/7569380/")</f>
        <v>https://stackoverflow.com/questions/7569380/</v>
      </c>
      <c r="C1524" s="1">
        <v>3.0</v>
      </c>
      <c r="D1524" s="4">
        <v>1.0</v>
      </c>
      <c r="E1524" s="1">
        <v>3.0</v>
      </c>
      <c r="F1524" s="1">
        <v>1.0</v>
      </c>
      <c r="G1524" s="2"/>
    </row>
    <row r="1525" ht="12.75" customHeight="1">
      <c r="A1525" t="s">
        <v>500</v>
      </c>
      <c r="B1525" s="3" t="str">
        <f>HYPERLINK("https://stackoverflow.com/questions/7569384/")</f>
        <v>https://stackoverflow.com/questions/7569384/</v>
      </c>
      <c r="C1525" s="1">
        <v>3.0</v>
      </c>
      <c r="D1525" s="4">
        <v>1.0</v>
      </c>
      <c r="E1525" s="1">
        <v>3.0</v>
      </c>
      <c r="F1525" s="1">
        <v>1.0</v>
      </c>
      <c r="G1525" s="2"/>
    </row>
    <row r="1526" ht="12.75" customHeight="1">
      <c r="A1526" t="s">
        <v>500</v>
      </c>
      <c r="B1526" s="3" t="str">
        <f>HYPERLINK("https://stackoverflow.com/questions/24866099/")</f>
        <v>https://stackoverflow.com/questions/24866099/</v>
      </c>
      <c r="C1526" s="1">
        <v>3.0</v>
      </c>
      <c r="D1526" s="4">
        <v>1.0</v>
      </c>
      <c r="E1526" s="1">
        <v>3.0</v>
      </c>
      <c r="F1526" s="1">
        <v>1.0</v>
      </c>
      <c r="G1526" s="2"/>
    </row>
    <row r="1527" ht="12.75" customHeight="1">
      <c r="A1527" t="s">
        <v>500</v>
      </c>
      <c r="B1527" s="3" t="str">
        <f>HYPERLINK("https://stackoverflow.com/questions/25695280/")</f>
        <v>https://stackoverflow.com/questions/25695280/</v>
      </c>
      <c r="C1527" s="1">
        <v>3.0</v>
      </c>
      <c r="D1527" s="4">
        <v>1.0</v>
      </c>
      <c r="E1527" s="1">
        <v>3.0</v>
      </c>
      <c r="F1527" s="1">
        <v>1.0</v>
      </c>
      <c r="G1527" s="2"/>
    </row>
    <row r="1528" ht="12.75" customHeight="1">
      <c r="A1528" t="s">
        <v>500</v>
      </c>
      <c r="B1528" s="3" t="str">
        <f>HYPERLINK("https://stackoverflow.com/questions/25933345/")</f>
        <v>https://stackoverflow.com/questions/25933345/</v>
      </c>
      <c r="C1528" s="1">
        <v>3.0</v>
      </c>
      <c r="D1528" s="4">
        <v>1.0</v>
      </c>
      <c r="E1528" s="1">
        <v>3.0</v>
      </c>
      <c r="F1528" s="1">
        <v>1.0</v>
      </c>
      <c r="G1528" s="2"/>
    </row>
    <row r="1529" ht="12.75" customHeight="1">
      <c r="A1529" t="s">
        <v>500</v>
      </c>
      <c r="B1529" s="3" t="str">
        <f>HYPERLINK("https://stackoverflow.com/questions/26151134/")</f>
        <v>https://stackoverflow.com/questions/26151134/</v>
      </c>
      <c r="C1529" s="1">
        <v>3.0</v>
      </c>
      <c r="D1529" s="4">
        <v>1.0</v>
      </c>
      <c r="E1529" s="1">
        <v>3.0</v>
      </c>
      <c r="F1529" s="1">
        <v>1.0</v>
      </c>
      <c r="G1529" s="2"/>
    </row>
    <row r="1530" ht="12.75" customHeight="1">
      <c r="A1530" t="s">
        <v>500</v>
      </c>
      <c r="B1530" s="3" t="str">
        <f>HYPERLINK("https://stackoverflow.com/questions/26700453/")</f>
        <v>https://stackoverflow.com/questions/26700453/</v>
      </c>
      <c r="C1530" s="1">
        <v>3.0</v>
      </c>
      <c r="D1530" s="4">
        <v>1.0</v>
      </c>
      <c r="E1530" s="1">
        <v>3.0</v>
      </c>
      <c r="F1530" s="1">
        <v>1.0</v>
      </c>
      <c r="G1530" s="2"/>
    </row>
    <row r="1531" ht="12.75" customHeight="1">
      <c r="A1531" t="s">
        <v>500</v>
      </c>
      <c r="B1531" s="3" t="str">
        <f>HYPERLINK("https://stackoverflow.com/questions/26717551/")</f>
        <v>https://stackoverflow.com/questions/26717551/</v>
      </c>
      <c r="C1531" s="1">
        <v>3.0</v>
      </c>
      <c r="D1531" s="4">
        <v>1.0</v>
      </c>
      <c r="E1531" s="1">
        <v>3.0</v>
      </c>
      <c r="F1531" s="1">
        <v>1.0</v>
      </c>
      <c r="G1531" s="2"/>
    </row>
    <row r="1532" ht="12.75" customHeight="1">
      <c r="A1532" t="s">
        <v>500</v>
      </c>
      <c r="B1532" s="3" t="str">
        <f>HYPERLINK("https://stackoverflow.com/questions/26818442/")</f>
        <v>https://stackoverflow.com/questions/26818442/</v>
      </c>
      <c r="C1532" s="1">
        <v>3.0</v>
      </c>
      <c r="D1532" s="4">
        <v>1.0</v>
      </c>
      <c r="E1532" s="1">
        <v>3.0</v>
      </c>
      <c r="F1532" s="1">
        <v>1.0</v>
      </c>
      <c r="G1532" s="2"/>
    </row>
    <row r="1533" ht="12.75" customHeight="1">
      <c r="A1533" t="s">
        <v>500</v>
      </c>
      <c r="B1533" s="3" t="str">
        <f>HYPERLINK("https://stackoverflow.com/questions/27541333/")</f>
        <v>https://stackoverflow.com/questions/27541333/</v>
      </c>
      <c r="C1533" s="1">
        <v>3.0</v>
      </c>
      <c r="D1533" s="4">
        <v>1.0</v>
      </c>
      <c r="E1533" s="1">
        <v>3.0</v>
      </c>
      <c r="F1533" s="1">
        <v>1.0</v>
      </c>
      <c r="G1533" s="2"/>
    </row>
    <row r="1534" ht="12.75" customHeight="1">
      <c r="A1534" t="s">
        <v>500</v>
      </c>
      <c r="B1534" s="3" t="str">
        <f>HYPERLINK("https://stackoverflow.com/questions/27551865/")</f>
        <v>https://stackoverflow.com/questions/27551865/</v>
      </c>
      <c r="C1534" s="1">
        <v>3.0</v>
      </c>
      <c r="D1534" s="4">
        <v>1.0</v>
      </c>
      <c r="E1534" s="1">
        <v>3.0</v>
      </c>
      <c r="F1534" s="1">
        <v>1.0</v>
      </c>
      <c r="G1534" s="2"/>
    </row>
    <row r="1535" ht="12.75" customHeight="1">
      <c r="A1535" t="s">
        <v>500</v>
      </c>
      <c r="B1535" s="3" t="str">
        <f>HYPERLINK("https://stackoverflow.com/questions/27816586/")</f>
        <v>https://stackoverflow.com/questions/27816586/</v>
      </c>
      <c r="C1535" s="1">
        <v>3.0</v>
      </c>
      <c r="D1535" s="4">
        <v>1.0</v>
      </c>
      <c r="E1535" s="1">
        <v>3.0</v>
      </c>
      <c r="F1535" s="1">
        <v>1.0</v>
      </c>
      <c r="G1535" s="2"/>
    </row>
    <row r="1536" ht="12.75" customHeight="1">
      <c r="A1536" t="s">
        <v>500</v>
      </c>
      <c r="B1536" s="3" t="str">
        <f>HYPERLINK("https://stackoverflow.com/questions/27925530/")</f>
        <v>https://stackoverflow.com/questions/27925530/</v>
      </c>
      <c r="C1536" s="1">
        <v>3.0</v>
      </c>
      <c r="D1536" s="4">
        <v>1.0</v>
      </c>
      <c r="E1536" s="1">
        <v>3.0</v>
      </c>
      <c r="F1536" s="1">
        <v>1.0</v>
      </c>
      <c r="G1536" s="2"/>
    </row>
    <row r="1537" ht="12.75" customHeight="1">
      <c r="A1537" t="s">
        <v>500</v>
      </c>
      <c r="B1537" s="3" t="str">
        <f>HYPERLINK("https://stackoverflow.com/questions/28122743/")</f>
        <v>https://stackoverflow.com/questions/28122743/</v>
      </c>
      <c r="C1537" s="1">
        <v>3.0</v>
      </c>
      <c r="D1537" s="4">
        <v>1.0</v>
      </c>
      <c r="E1537" s="1">
        <v>3.0</v>
      </c>
      <c r="F1537" s="1">
        <v>1.0</v>
      </c>
      <c r="G1537" s="2"/>
    </row>
    <row r="1538" ht="12.75" customHeight="1">
      <c r="A1538" t="s">
        <v>500</v>
      </c>
      <c r="B1538" s="3" t="str">
        <f>HYPERLINK("https://stackoverflow.com/questions/28270445/")</f>
        <v>https://stackoverflow.com/questions/28270445/</v>
      </c>
      <c r="C1538" s="1">
        <v>3.0</v>
      </c>
      <c r="D1538" s="4">
        <v>1.0</v>
      </c>
      <c r="E1538" s="1">
        <v>3.0</v>
      </c>
      <c r="F1538" s="1">
        <v>1.0</v>
      </c>
      <c r="G1538" s="2"/>
    </row>
    <row r="1539" ht="12.75" customHeight="1">
      <c r="A1539" t="s">
        <v>500</v>
      </c>
      <c r="B1539" s="3" t="str">
        <f>HYPERLINK("https://stackoverflow.com/questions/28516476/")</f>
        <v>https://stackoverflow.com/questions/28516476/</v>
      </c>
      <c r="C1539" s="1">
        <v>3.0</v>
      </c>
      <c r="D1539" s="4">
        <v>1.0</v>
      </c>
      <c r="E1539" s="1">
        <v>3.0</v>
      </c>
      <c r="F1539" s="1">
        <v>1.0</v>
      </c>
      <c r="G1539" s="2"/>
    </row>
    <row r="1540" ht="12.75" customHeight="1">
      <c r="A1540" t="s">
        <v>500</v>
      </c>
      <c r="B1540" s="3" t="str">
        <f>HYPERLINK("https://stackoverflow.com/questions/30090430/")</f>
        <v>https://stackoverflow.com/questions/30090430/</v>
      </c>
      <c r="C1540" s="1">
        <v>3.0</v>
      </c>
      <c r="D1540" s="4">
        <v>1.0</v>
      </c>
      <c r="E1540" s="1">
        <v>3.0</v>
      </c>
      <c r="F1540" s="1">
        <v>1.0</v>
      </c>
      <c r="G1540" s="2"/>
    </row>
    <row r="1541" ht="12.75" customHeight="1">
      <c r="A1541" t="s">
        <v>500</v>
      </c>
      <c r="B1541" s="3" t="str">
        <f>HYPERLINK("https://stackoverflow.com/questions/33363556/")</f>
        <v>https://stackoverflow.com/questions/33363556/</v>
      </c>
      <c r="C1541" s="1">
        <v>3.0</v>
      </c>
      <c r="D1541" s="4">
        <v>1.0</v>
      </c>
      <c r="E1541" s="1">
        <v>3.0</v>
      </c>
      <c r="F1541" s="1">
        <v>1.0</v>
      </c>
      <c r="G1541" s="2"/>
    </row>
    <row r="1542" ht="12.75" customHeight="1">
      <c r="A1542" t="s">
        <v>500</v>
      </c>
      <c r="B1542" s="3" t="str">
        <f>HYPERLINK("https://stackoverflow.com/questions/33458528/")</f>
        <v>https://stackoverflow.com/questions/33458528/</v>
      </c>
      <c r="C1542" s="1">
        <v>3.0</v>
      </c>
      <c r="D1542" s="4">
        <v>1.0</v>
      </c>
      <c r="E1542" s="1">
        <v>3.0</v>
      </c>
      <c r="F1542" s="1">
        <v>1.0</v>
      </c>
      <c r="G1542" s="2"/>
    </row>
    <row r="1543" ht="12.75" customHeight="1">
      <c r="A1543" t="s">
        <v>500</v>
      </c>
      <c r="B1543" s="3" t="str">
        <f>HYPERLINK("https://stackoverflow.com/questions/34128127/")</f>
        <v>https://stackoverflow.com/questions/34128127/</v>
      </c>
      <c r="C1543" s="1">
        <v>3.0</v>
      </c>
      <c r="D1543" s="4">
        <v>1.0</v>
      </c>
      <c r="E1543" s="1">
        <v>3.0</v>
      </c>
      <c r="F1543" s="1">
        <v>1.0</v>
      </c>
      <c r="G1543" s="2"/>
    </row>
    <row r="1544" ht="12.75" customHeight="1">
      <c r="A1544" t="s">
        <v>500</v>
      </c>
      <c r="B1544" s="3" t="str">
        <f>HYPERLINK("https://stackoverflow.com/questions/35232661/")</f>
        <v>https://stackoverflow.com/questions/35232661/</v>
      </c>
      <c r="C1544" s="1">
        <v>3.0</v>
      </c>
      <c r="D1544" s="4">
        <v>1.0</v>
      </c>
      <c r="E1544" s="1">
        <v>3.0</v>
      </c>
      <c r="F1544" s="1">
        <v>1.0</v>
      </c>
      <c r="G1544" s="2"/>
    </row>
    <row r="1545" ht="12.75" customHeight="1">
      <c r="A1545" t="s">
        <v>500</v>
      </c>
      <c r="B1545" s="3" t="str">
        <f>HYPERLINK("https://stackoverflow.com/questions/36171888/")</f>
        <v>https://stackoverflow.com/questions/36171888/</v>
      </c>
      <c r="C1545" s="1">
        <v>3.0</v>
      </c>
      <c r="D1545" s="4">
        <v>1.0</v>
      </c>
      <c r="E1545" s="1">
        <v>3.0</v>
      </c>
      <c r="F1545" s="1">
        <v>1.0</v>
      </c>
      <c r="G1545" s="2"/>
    </row>
    <row r="1546" ht="12.75" customHeight="1">
      <c r="A1546" t="s">
        <v>500</v>
      </c>
      <c r="B1546" s="3" t="str">
        <f>HYPERLINK("https://stackoverflow.com/questions/38476110/")</f>
        <v>https://stackoverflow.com/questions/38476110/</v>
      </c>
      <c r="C1546" s="1">
        <v>3.0</v>
      </c>
      <c r="D1546" s="4">
        <v>1.0</v>
      </c>
      <c r="E1546" s="1">
        <v>3.0</v>
      </c>
      <c r="F1546" s="1">
        <v>1.0</v>
      </c>
      <c r="G1546" s="2"/>
    </row>
    <row r="1547" ht="12.75" customHeight="1">
      <c r="A1547" t="s">
        <v>500</v>
      </c>
      <c r="B1547" s="3" t="str">
        <f>HYPERLINK("https://stackoverflow.com/questions/38811764/")</f>
        <v>https://stackoverflow.com/questions/38811764/</v>
      </c>
      <c r="C1547" s="1">
        <v>3.0</v>
      </c>
      <c r="D1547" s="4">
        <v>1.0</v>
      </c>
      <c r="E1547" s="1">
        <v>3.0</v>
      </c>
      <c r="F1547" s="1">
        <v>1.0</v>
      </c>
      <c r="G1547" s="2"/>
    </row>
    <row r="1548" ht="12.75" customHeight="1">
      <c r="A1548" t="s">
        <v>500</v>
      </c>
      <c r="B1548" s="3" t="str">
        <f>HYPERLINK("https://stackoverflow.com/questions/39329245/")</f>
        <v>https://stackoverflow.com/questions/39329245/</v>
      </c>
      <c r="C1548" s="1">
        <v>3.0</v>
      </c>
      <c r="D1548" s="4">
        <v>1.0</v>
      </c>
      <c r="E1548" s="1">
        <v>3.0</v>
      </c>
      <c r="F1548" s="1">
        <v>1.0</v>
      </c>
      <c r="G1548" s="2"/>
    </row>
    <row r="1549" ht="12.75" customHeight="1">
      <c r="A1549" t="s">
        <v>500</v>
      </c>
      <c r="B1549" s="3" t="str">
        <f>HYPERLINK("https://stackoverflow.com/questions/40654970/")</f>
        <v>https://stackoverflow.com/questions/40654970/</v>
      </c>
      <c r="C1549" s="1">
        <v>3.0</v>
      </c>
      <c r="D1549" s="4">
        <v>1.0</v>
      </c>
      <c r="E1549" s="1">
        <v>3.0</v>
      </c>
      <c r="F1549" s="1">
        <v>1.0</v>
      </c>
      <c r="G1549" s="2"/>
    </row>
    <row r="1550" ht="12.75" customHeight="1">
      <c r="A1550" t="s">
        <v>500</v>
      </c>
      <c r="B1550" s="3" t="str">
        <f>HYPERLINK("https://stackoverflow.com/questions/42465225/")</f>
        <v>https://stackoverflow.com/questions/42465225/</v>
      </c>
      <c r="C1550" s="1">
        <v>3.0</v>
      </c>
      <c r="D1550" s="4">
        <v>1.0</v>
      </c>
      <c r="E1550" s="1">
        <v>3.0</v>
      </c>
      <c r="F1550" s="1">
        <v>1.0</v>
      </c>
      <c r="G1550" s="2"/>
    </row>
    <row r="1551" ht="12.75" customHeight="1">
      <c r="A1551" t="s">
        <v>500</v>
      </c>
      <c r="B1551" s="3" t="str">
        <f>HYPERLINK("https://stackoverflow.com/questions/42583970/")</f>
        <v>https://stackoverflow.com/questions/42583970/</v>
      </c>
      <c r="C1551" s="1">
        <v>3.0</v>
      </c>
      <c r="D1551" s="4">
        <v>1.0</v>
      </c>
      <c r="E1551" s="1">
        <v>3.0</v>
      </c>
      <c r="F1551" s="1">
        <v>1.0</v>
      </c>
      <c r="G1551" s="2"/>
    </row>
    <row r="1552" ht="12.75" customHeight="1">
      <c r="A1552" t="s">
        <v>500</v>
      </c>
      <c r="B1552" s="3" t="str">
        <f>HYPERLINK("https://stackoverflow.com/questions/43076692/")</f>
        <v>https://stackoverflow.com/questions/43076692/</v>
      </c>
      <c r="C1552" s="1">
        <v>3.0</v>
      </c>
      <c r="D1552" s="4">
        <v>1.0</v>
      </c>
      <c r="E1552" s="1">
        <v>3.0</v>
      </c>
      <c r="F1552" s="1">
        <v>1.0</v>
      </c>
      <c r="G1552" s="2"/>
    </row>
    <row r="1553" ht="12.75" customHeight="1">
      <c r="A1553" t="s">
        <v>500</v>
      </c>
      <c r="B1553" s="3" t="str">
        <f>HYPERLINK("https://stackoverflow.com/questions/46823489/")</f>
        <v>https://stackoverflow.com/questions/46823489/</v>
      </c>
      <c r="C1553" s="1">
        <v>3.0</v>
      </c>
      <c r="D1553" s="4">
        <v>1.0</v>
      </c>
      <c r="E1553" s="1">
        <v>3.0</v>
      </c>
      <c r="F1553" s="1">
        <v>1.0</v>
      </c>
      <c r="G1553" s="2"/>
    </row>
    <row r="1554" ht="12.75" customHeight="1">
      <c r="A1554" t="s">
        <v>501</v>
      </c>
      <c r="B1554" s="3" t="str">
        <f>HYPERLINK("https://stackoverflow.com/questions/8095118/")</f>
        <v>https://stackoverflow.com/questions/8095118/</v>
      </c>
      <c r="C1554" s="1">
        <v>4.0</v>
      </c>
      <c r="D1554" s="4">
        <v>3.0</v>
      </c>
      <c r="E1554" s="1">
        <v>4.0</v>
      </c>
      <c r="F1554" s="1">
        <v>3.0</v>
      </c>
      <c r="G1554" s="2"/>
    </row>
    <row r="1555" ht="12.75" customHeight="1">
      <c r="A1555" t="s">
        <v>501</v>
      </c>
      <c r="B1555" s="3" t="str">
        <f>HYPERLINK("https://stackoverflow.com/questions/8095129/")</f>
        <v>https://stackoverflow.com/questions/8095129/</v>
      </c>
      <c r="C1555" s="1">
        <v>1.0</v>
      </c>
      <c r="D1555" s="4">
        <v>1.0</v>
      </c>
      <c r="E1555" s="1">
        <v>1.0</v>
      </c>
      <c r="F1555" s="1">
        <v>1.0</v>
      </c>
      <c r="G1555" s="2"/>
    </row>
    <row r="1556" ht="12.75" customHeight="1">
      <c r="A1556" t="s">
        <v>501</v>
      </c>
      <c r="B1556" s="3" t="str">
        <f>HYPERLINK("https://stackoverflow.com/questions/8095130/")</f>
        <v>https://stackoverflow.com/questions/8095130/</v>
      </c>
      <c r="C1556" s="1">
        <v>5.0</v>
      </c>
      <c r="D1556" s="4">
        <v>5.0</v>
      </c>
      <c r="E1556" s="1">
        <v>5.0</v>
      </c>
      <c r="F1556" s="1">
        <v>5.0</v>
      </c>
      <c r="G1556" s="2"/>
    </row>
    <row r="1557" ht="12.75" customHeight="1">
      <c r="A1557" t="s">
        <v>501</v>
      </c>
      <c r="B1557" s="3" t="str">
        <f>HYPERLINK("https://stackoverflow.com/questions/23573767/")</f>
        <v>https://stackoverflow.com/questions/23573767/</v>
      </c>
      <c r="C1557" s="1">
        <v>5.0</v>
      </c>
      <c r="D1557" s="4">
        <v>5.0</v>
      </c>
      <c r="E1557" s="1">
        <v>5.0</v>
      </c>
      <c r="F1557" s="1">
        <v>5.0</v>
      </c>
      <c r="G1557" s="2"/>
    </row>
    <row r="1558" ht="12.75" customHeight="1">
      <c r="A1558" t="s">
        <v>501</v>
      </c>
      <c r="B1558" s="3" t="str">
        <f>HYPERLINK("https://stackoverflow.com/questions/39429386/")</f>
        <v>https://stackoverflow.com/questions/39429386/</v>
      </c>
      <c r="C1558" s="1">
        <v>4.0</v>
      </c>
      <c r="D1558" s="4">
        <v>5.0</v>
      </c>
      <c r="E1558" s="1">
        <v>4.0</v>
      </c>
      <c r="F1558" s="1">
        <v>5.0</v>
      </c>
      <c r="G1558" s="2"/>
    </row>
    <row r="1559" ht="12.75" customHeight="1">
      <c r="A1559" t="s">
        <v>502</v>
      </c>
      <c r="B1559" s="3" t="str">
        <f>HYPERLINK("https://stackoverflow.com/questions/9379507/")</f>
        <v>https://stackoverflow.com/questions/9379507/</v>
      </c>
      <c r="C1559" s="1">
        <v>3.0</v>
      </c>
      <c r="D1559" s="4">
        <v>1.0</v>
      </c>
      <c r="E1559" s="1">
        <v>3.0</v>
      </c>
      <c r="F1559" s="1">
        <v>1.0</v>
      </c>
      <c r="G1559" s="2"/>
    </row>
    <row r="1560" ht="12.75" customHeight="1">
      <c r="A1560" t="s">
        <v>502</v>
      </c>
      <c r="B1560" s="3" t="str">
        <f>HYPERLINK("https://stackoverflow.com/questions/9379517/")</f>
        <v>https://stackoverflow.com/questions/9379517/</v>
      </c>
      <c r="C1560" s="1">
        <v>3.0</v>
      </c>
      <c r="D1560" s="4">
        <v>1.0</v>
      </c>
      <c r="E1560" s="1">
        <v>3.0</v>
      </c>
      <c r="F1560" s="1">
        <v>1.0</v>
      </c>
      <c r="G1560" s="2"/>
    </row>
    <row r="1561" ht="12.75" customHeight="1">
      <c r="A1561" t="s">
        <v>502</v>
      </c>
      <c r="B1561" s="3" t="str">
        <f>HYPERLINK("https://stackoverflow.com/questions/9379523/")</f>
        <v>https://stackoverflow.com/questions/9379523/</v>
      </c>
      <c r="C1561" s="1">
        <v>3.0</v>
      </c>
      <c r="D1561" s="4">
        <v>1.0</v>
      </c>
      <c r="E1561" s="1">
        <v>3.0</v>
      </c>
      <c r="F1561" s="1">
        <v>1.0</v>
      </c>
      <c r="G1561" s="2"/>
    </row>
    <row r="1562" ht="12.75" customHeight="1">
      <c r="A1562" t="s">
        <v>502</v>
      </c>
      <c r="B1562" s="3" t="str">
        <f>HYPERLINK("https://stackoverflow.com/questions/9379524/")</f>
        <v>https://stackoverflow.com/questions/9379524/</v>
      </c>
      <c r="C1562" s="1">
        <v>3.0</v>
      </c>
      <c r="D1562" s="4">
        <v>1.0</v>
      </c>
      <c r="E1562" s="1">
        <v>3.0</v>
      </c>
      <c r="F1562" s="1">
        <v>1.0</v>
      </c>
      <c r="G1562" s="2"/>
    </row>
    <row r="1563" ht="12.75" customHeight="1">
      <c r="A1563" t="s">
        <v>502</v>
      </c>
      <c r="B1563" s="3" t="str">
        <f>HYPERLINK("https://stackoverflow.com/questions/9379527/")</f>
        <v>https://stackoverflow.com/questions/9379527/</v>
      </c>
      <c r="C1563" s="1">
        <v>3.0</v>
      </c>
      <c r="D1563" s="4">
        <v>1.0</v>
      </c>
      <c r="E1563" s="1">
        <v>3.0</v>
      </c>
      <c r="F1563" s="1">
        <v>1.0</v>
      </c>
      <c r="G1563" s="2"/>
    </row>
    <row r="1564" ht="12.75" customHeight="1">
      <c r="A1564" t="s">
        <v>503</v>
      </c>
      <c r="B1564" s="3" t="str">
        <f>HYPERLINK("https://stackoverflow.com/questions/9995487/")</f>
        <v>https://stackoverflow.com/questions/9995487/</v>
      </c>
      <c r="C1564" s="1">
        <v>4.0</v>
      </c>
      <c r="D1564" s="4">
        <v>5.0</v>
      </c>
      <c r="E1564" s="1">
        <v>4.0</v>
      </c>
      <c r="F1564" s="1">
        <v>5.0</v>
      </c>
      <c r="G1564" s="2"/>
    </row>
    <row r="1565" ht="12.75" customHeight="1">
      <c r="A1565" t="s">
        <v>503</v>
      </c>
      <c r="B1565" s="3" t="str">
        <f>HYPERLINK("https://stackoverflow.com/questions/9995488/")</f>
        <v>https://stackoverflow.com/questions/9995488/</v>
      </c>
      <c r="C1565" s="1">
        <v>3.0</v>
      </c>
      <c r="D1565" s="4">
        <v>1.0</v>
      </c>
      <c r="E1565" s="1">
        <v>3.0</v>
      </c>
      <c r="F1565" s="1">
        <v>1.0</v>
      </c>
      <c r="G1565" s="2"/>
    </row>
    <row r="1566" ht="12.75" customHeight="1">
      <c r="A1566" t="s">
        <v>503</v>
      </c>
      <c r="B1566" s="3" t="str">
        <f>HYPERLINK("https://stackoverflow.com/questions/9995513/")</f>
        <v>https://stackoverflow.com/questions/9995513/</v>
      </c>
      <c r="C1566" s="1">
        <v>3.0</v>
      </c>
      <c r="D1566" s="4">
        <v>1.0</v>
      </c>
      <c r="E1566" s="1">
        <v>3.0</v>
      </c>
      <c r="F1566" s="1">
        <v>1.0</v>
      </c>
      <c r="G1566" s="2"/>
    </row>
    <row r="1567" ht="12.75" customHeight="1">
      <c r="A1567" t="s">
        <v>504</v>
      </c>
      <c r="B1567" s="3" t="str">
        <f>HYPERLINK("https://stackoverflow.com/questions/10766502/")</f>
        <v>https://stackoverflow.com/questions/10766502/</v>
      </c>
      <c r="C1567" s="1">
        <v>5.0</v>
      </c>
      <c r="D1567" s="4">
        <v>5.0</v>
      </c>
      <c r="E1567" s="1">
        <v>5.0</v>
      </c>
      <c r="F1567" s="1">
        <v>5.0</v>
      </c>
      <c r="G1567" s="2"/>
    </row>
    <row r="1568" ht="12.75" customHeight="1">
      <c r="A1568" t="s">
        <v>504</v>
      </c>
      <c r="B1568" s="3" t="str">
        <f>HYPERLINK("https://stackoverflow.com/questions/25318143/")</f>
        <v>https://stackoverflow.com/questions/25318143/</v>
      </c>
      <c r="C1568" s="1">
        <v>5.0</v>
      </c>
      <c r="D1568" s="4">
        <v>3.0</v>
      </c>
      <c r="E1568" s="1">
        <v>5.0</v>
      </c>
      <c r="F1568" s="1">
        <v>5.0</v>
      </c>
      <c r="G1568" s="2" t="s">
        <v>505</v>
      </c>
    </row>
    <row r="1569" ht="12.75" customHeight="1">
      <c r="A1569" t="s">
        <v>504</v>
      </c>
      <c r="B1569" s="3" t="str">
        <f>HYPERLINK("https://stackoverflow.com/questions/41508217/")</f>
        <v>https://stackoverflow.com/questions/41508217/</v>
      </c>
      <c r="C1569" s="1">
        <v>5.0</v>
      </c>
      <c r="D1569" s="4">
        <v>5.0</v>
      </c>
      <c r="E1569" s="1">
        <v>5.0</v>
      </c>
      <c r="F1569" s="1">
        <v>5.0</v>
      </c>
      <c r="G1569" s="2"/>
    </row>
    <row r="1570" ht="12.75" customHeight="1">
      <c r="A1570" t="s">
        <v>504</v>
      </c>
      <c r="B1570" s="3" t="str">
        <f>HYPERLINK("https://stackoverflow.com/questions/46305833/")</f>
        <v>https://stackoverflow.com/questions/46305833/</v>
      </c>
      <c r="C1570" s="1">
        <v>5.0</v>
      </c>
      <c r="D1570" s="4">
        <v>5.0</v>
      </c>
      <c r="E1570" s="1">
        <v>5.0</v>
      </c>
      <c r="F1570" s="1">
        <v>5.0</v>
      </c>
      <c r="G1570" s="2"/>
    </row>
    <row r="1571" ht="12.75" customHeight="1">
      <c r="A1571" t="s">
        <v>504</v>
      </c>
      <c r="B1571" s="3" t="str">
        <f>HYPERLINK("https://stackoverflow.com/questions/46575964/")</f>
        <v>https://stackoverflow.com/questions/46575964/</v>
      </c>
      <c r="C1571" s="1">
        <v>3.0</v>
      </c>
      <c r="D1571" s="4">
        <v>5.0</v>
      </c>
      <c r="E1571" s="1">
        <v>5.0</v>
      </c>
      <c r="F1571" s="1">
        <v>5.0</v>
      </c>
      <c r="G1571" s="2" t="s">
        <v>430</v>
      </c>
    </row>
    <row r="1572" ht="12.75" customHeight="1">
      <c r="A1572" t="s">
        <v>506</v>
      </c>
      <c r="B1572" s="3" t="str">
        <f>HYPERLINK("https://stackoverflow.com/questions/12678806/")</f>
        <v>https://stackoverflow.com/questions/12678806/</v>
      </c>
      <c r="C1572" s="1">
        <v>5.0</v>
      </c>
      <c r="D1572" s="4">
        <v>5.0</v>
      </c>
      <c r="E1572" s="1">
        <v>5.0</v>
      </c>
      <c r="F1572" s="1">
        <v>5.0</v>
      </c>
      <c r="G1572" s="2"/>
    </row>
    <row r="1573" ht="12.75" customHeight="1">
      <c r="A1573" t="s">
        <v>506</v>
      </c>
      <c r="B1573" s="3" t="str">
        <f>HYPERLINK("https://stackoverflow.com/questions/12678867/")</f>
        <v>https://stackoverflow.com/questions/12678867/</v>
      </c>
      <c r="C1573" s="1">
        <v>5.0</v>
      </c>
      <c r="D1573" s="4">
        <v>5.0</v>
      </c>
      <c r="E1573" s="1">
        <v>5.0</v>
      </c>
      <c r="F1573" s="1">
        <v>5.0</v>
      </c>
      <c r="G1573" s="2"/>
    </row>
    <row r="1574" ht="12.75" customHeight="1">
      <c r="A1574" t="s">
        <v>506</v>
      </c>
      <c r="B1574" s="3" t="str">
        <f>HYPERLINK("https://stackoverflow.com/questions/12678906/")</f>
        <v>https://stackoverflow.com/questions/12678906/</v>
      </c>
      <c r="C1574" s="1">
        <v>4.0</v>
      </c>
      <c r="D1574" s="4">
        <v>5.0</v>
      </c>
      <c r="E1574" s="1">
        <v>4.0</v>
      </c>
      <c r="F1574" s="1">
        <v>5.0</v>
      </c>
      <c r="G1574" s="2"/>
    </row>
    <row r="1575" ht="12.75" customHeight="1">
      <c r="A1575" t="s">
        <v>506</v>
      </c>
      <c r="B1575" s="3" t="str">
        <f>HYPERLINK("https://stackoverflow.com/questions/12678933/")</f>
        <v>https://stackoverflow.com/questions/12678933/</v>
      </c>
      <c r="C1575" s="1">
        <v>4.0</v>
      </c>
      <c r="D1575" s="4">
        <v>5.0</v>
      </c>
      <c r="E1575" s="1">
        <v>4.0</v>
      </c>
      <c r="F1575" s="1">
        <v>5.0</v>
      </c>
      <c r="G1575" s="2"/>
    </row>
    <row r="1576" ht="12.75" customHeight="1">
      <c r="A1576" t="s">
        <v>506</v>
      </c>
      <c r="B1576" s="3" t="str">
        <f>HYPERLINK("https://stackoverflow.com/questions/12678953/")</f>
        <v>https://stackoverflow.com/questions/12678953/</v>
      </c>
      <c r="C1576" s="1">
        <v>4.0</v>
      </c>
      <c r="D1576" s="4">
        <v>3.0</v>
      </c>
      <c r="E1576" s="1">
        <v>4.0</v>
      </c>
      <c r="F1576" s="1">
        <v>3.0</v>
      </c>
      <c r="G1576" s="2"/>
    </row>
    <row r="1577" ht="12.75" customHeight="1">
      <c r="A1577" t="s">
        <v>506</v>
      </c>
      <c r="B1577" s="3" t="str">
        <f>HYPERLINK("https://stackoverflow.com/questions/14533063/")</f>
        <v>https://stackoverflow.com/questions/14533063/</v>
      </c>
      <c r="C1577" s="1">
        <v>5.0</v>
      </c>
      <c r="D1577" s="4">
        <v>5.0</v>
      </c>
      <c r="E1577" s="1">
        <v>5.0</v>
      </c>
      <c r="F1577" s="1">
        <v>5.0</v>
      </c>
      <c r="G1577" s="2"/>
    </row>
    <row r="1578" ht="12.75" customHeight="1">
      <c r="A1578" t="s">
        <v>506</v>
      </c>
      <c r="B1578" s="3" t="str">
        <f>HYPERLINK("https://stackoverflow.com/questions/18452273/")</f>
        <v>https://stackoverflow.com/questions/18452273/</v>
      </c>
      <c r="C1578" s="1">
        <v>4.0</v>
      </c>
      <c r="D1578" s="4">
        <v>3.0</v>
      </c>
      <c r="E1578" s="1">
        <v>4.0</v>
      </c>
      <c r="F1578" s="1">
        <v>3.0</v>
      </c>
      <c r="G1578" s="2"/>
    </row>
    <row r="1579" ht="12.75" customHeight="1">
      <c r="A1579" t="s">
        <v>506</v>
      </c>
      <c r="B1579" s="3" t="str">
        <f>HYPERLINK("https://stackoverflow.com/questions/22562400/")</f>
        <v>https://stackoverflow.com/questions/22562400/</v>
      </c>
      <c r="C1579" s="1">
        <v>4.0</v>
      </c>
      <c r="D1579" s="4">
        <v>5.0</v>
      </c>
      <c r="E1579" s="1">
        <v>4.0</v>
      </c>
      <c r="F1579" s="1">
        <v>5.0</v>
      </c>
      <c r="G1579" s="2"/>
    </row>
    <row r="1580" ht="12.75" customHeight="1">
      <c r="A1580" t="s">
        <v>506</v>
      </c>
      <c r="B1580" s="3" t="str">
        <f>HYPERLINK("https://stackoverflow.com/questions/26822705/")</f>
        <v>https://stackoverflow.com/questions/26822705/</v>
      </c>
      <c r="C1580" s="1">
        <v>4.0</v>
      </c>
      <c r="D1580" s="4">
        <v>5.0</v>
      </c>
      <c r="E1580" s="1">
        <v>4.0</v>
      </c>
      <c r="F1580" s="1">
        <v>5.0</v>
      </c>
      <c r="G1580" s="2"/>
    </row>
    <row r="1581" ht="12.75" customHeight="1">
      <c r="A1581" t="s">
        <v>506</v>
      </c>
      <c r="B1581" s="3" t="str">
        <f>HYPERLINK("https://stackoverflow.com/questions/27895557/")</f>
        <v>https://stackoverflow.com/questions/27895557/</v>
      </c>
      <c r="C1581" s="1">
        <v>4.0</v>
      </c>
      <c r="D1581" s="4">
        <v>5.0</v>
      </c>
      <c r="E1581" s="1">
        <v>4.0</v>
      </c>
      <c r="F1581" s="1">
        <v>5.0</v>
      </c>
      <c r="G1581" s="2"/>
    </row>
    <row r="1582" ht="12.75" customHeight="1">
      <c r="A1582" t="s">
        <v>506</v>
      </c>
      <c r="B1582" s="3" t="str">
        <f>HYPERLINK("https://stackoverflow.com/questions/31143392/")</f>
        <v>https://stackoverflow.com/questions/31143392/</v>
      </c>
      <c r="C1582" s="1">
        <v>4.0</v>
      </c>
      <c r="D1582" s="4">
        <v>2.0</v>
      </c>
      <c r="E1582" s="1">
        <v>3.0</v>
      </c>
      <c r="F1582" s="1">
        <v>2.0</v>
      </c>
      <c r="G1582" s="2" t="s">
        <v>430</v>
      </c>
    </row>
    <row r="1583" ht="12.75" customHeight="1">
      <c r="A1583" t="s">
        <v>506</v>
      </c>
      <c r="B1583" s="3" t="str">
        <f>HYPERLINK("https://stackoverflow.com/questions/31839114/")</f>
        <v>https://stackoverflow.com/questions/31839114/</v>
      </c>
      <c r="C1583" s="1">
        <v>4.0</v>
      </c>
      <c r="D1583" s="4">
        <v>5.0</v>
      </c>
      <c r="E1583" s="1">
        <v>4.0</v>
      </c>
      <c r="F1583" s="1">
        <v>5.0</v>
      </c>
      <c r="G1583" s="2"/>
    </row>
    <row r="1584" ht="12.75" customHeight="1">
      <c r="A1584" t="s">
        <v>507</v>
      </c>
      <c r="B1584" s="3" t="str">
        <f>HYPERLINK("https://stackoverflow.com/questions/13150282/")</f>
        <v>https://stackoverflow.com/questions/13150282/</v>
      </c>
      <c r="C1584" s="1">
        <v>4.0</v>
      </c>
      <c r="D1584" s="4">
        <v>3.0</v>
      </c>
      <c r="E1584" s="1">
        <v>4.0</v>
      </c>
      <c r="F1584" s="1">
        <v>3.0</v>
      </c>
      <c r="G1584" s="2"/>
    </row>
    <row r="1585" ht="12.75" customHeight="1">
      <c r="A1585" t="s">
        <v>507</v>
      </c>
      <c r="B1585" s="3" t="str">
        <f>HYPERLINK("https://stackoverflow.com/questions/13150285/")</f>
        <v>https://stackoverflow.com/questions/13150285/</v>
      </c>
      <c r="C1585" s="1">
        <v>4.0</v>
      </c>
      <c r="D1585" s="4">
        <v>4.0</v>
      </c>
      <c r="E1585" s="1">
        <v>4.0</v>
      </c>
      <c r="F1585" s="1">
        <v>4.0</v>
      </c>
      <c r="G1585" s="2"/>
    </row>
    <row r="1586" ht="12.75" customHeight="1">
      <c r="A1586" t="s">
        <v>507</v>
      </c>
      <c r="B1586" s="3" t="str">
        <f>HYPERLINK("https://stackoverflow.com/questions/47992541/")</f>
        <v>https://stackoverflow.com/questions/47992541/</v>
      </c>
      <c r="C1586" s="1">
        <v>4.0</v>
      </c>
      <c r="D1586" s="4">
        <v>2.0</v>
      </c>
      <c r="E1586" s="1">
        <v>3.0</v>
      </c>
      <c r="F1586" s="1">
        <v>2.0</v>
      </c>
      <c r="G1586" s="2" t="s">
        <v>430</v>
      </c>
    </row>
    <row r="1587" ht="12.75" customHeight="1">
      <c r="A1587" t="s">
        <v>508</v>
      </c>
      <c r="B1587" s="3" t="str">
        <f>HYPERLINK("https://stackoverflow.com/questions/14988032/")</f>
        <v>https://stackoverflow.com/questions/14988032/</v>
      </c>
      <c r="C1587" s="1">
        <v>3.0</v>
      </c>
      <c r="D1587" s="4">
        <v>5.0</v>
      </c>
      <c r="E1587" s="1">
        <v>5.0</v>
      </c>
      <c r="F1587" s="1">
        <v>5.0</v>
      </c>
      <c r="G1587" s="2" t="s">
        <v>430</v>
      </c>
    </row>
    <row r="1588" ht="12.75" customHeight="1">
      <c r="A1588" t="s">
        <v>508</v>
      </c>
      <c r="B1588" s="3" t="str">
        <f>HYPERLINK("https://stackoverflow.com/questions/14988057/")</f>
        <v>https://stackoverflow.com/questions/14988057/</v>
      </c>
      <c r="C1588" s="1">
        <v>3.0</v>
      </c>
      <c r="D1588" s="4">
        <v>5.0</v>
      </c>
      <c r="E1588" s="1">
        <v>5.0</v>
      </c>
      <c r="F1588" s="1">
        <v>5.0</v>
      </c>
      <c r="G1588" s="2" t="s">
        <v>430</v>
      </c>
    </row>
    <row r="1589" ht="12.75" customHeight="1">
      <c r="A1589" t="s">
        <v>508</v>
      </c>
      <c r="B1589" s="3" t="str">
        <f>HYPERLINK("https://stackoverflow.com/questions/14988059/")</f>
        <v>https://stackoverflow.com/questions/14988059/</v>
      </c>
      <c r="C1589" s="1">
        <v>2.0</v>
      </c>
      <c r="D1589" s="4">
        <v>1.0</v>
      </c>
      <c r="E1589" s="1">
        <v>2.0</v>
      </c>
      <c r="F1589" s="1">
        <v>1.0</v>
      </c>
      <c r="G1589" s="2"/>
    </row>
    <row r="1590" ht="12.75" customHeight="1">
      <c r="A1590" t="s">
        <v>508</v>
      </c>
      <c r="B1590" s="3" t="str">
        <f>HYPERLINK("https://stackoverflow.com/questions/14988091/")</f>
        <v>https://stackoverflow.com/questions/14988091/</v>
      </c>
      <c r="C1590" s="1">
        <v>3.0</v>
      </c>
      <c r="D1590" s="4">
        <v>1.0</v>
      </c>
      <c r="E1590" s="1">
        <v>3.0</v>
      </c>
      <c r="F1590" s="1">
        <v>1.0</v>
      </c>
      <c r="G1590" s="2"/>
    </row>
    <row r="1591" ht="12.75" customHeight="1">
      <c r="A1591" t="s">
        <v>509</v>
      </c>
      <c r="B1591" s="3" t="str">
        <f>HYPERLINK("https://stackoverflow.com/questions/15255289/")</f>
        <v>https://stackoverflow.com/questions/15255289/</v>
      </c>
      <c r="C1591" s="1">
        <v>3.0</v>
      </c>
      <c r="D1591" s="4">
        <v>3.0</v>
      </c>
      <c r="E1591" s="1">
        <v>3.0</v>
      </c>
      <c r="F1591" s="1">
        <v>3.0</v>
      </c>
      <c r="G1591" s="2"/>
    </row>
    <row r="1592" ht="12.75" customHeight="1">
      <c r="A1592" t="s">
        <v>510</v>
      </c>
      <c r="B1592" s="3" t="str">
        <f>HYPERLINK("https://stackoverflow.com/questions/21266597/")</f>
        <v>https://stackoverflow.com/questions/21266597/</v>
      </c>
      <c r="C1592" s="1">
        <v>3.0</v>
      </c>
      <c r="D1592" s="4">
        <v>1.0</v>
      </c>
      <c r="E1592" s="1">
        <v>3.0</v>
      </c>
      <c r="F1592" s="1">
        <v>1.0</v>
      </c>
      <c r="G1592" s="2"/>
    </row>
    <row r="1593" ht="12.75" customHeight="1">
      <c r="A1593" t="s">
        <v>510</v>
      </c>
      <c r="B1593" s="3" t="str">
        <f>HYPERLINK("https://stackoverflow.com/questions/21266646/")</f>
        <v>https://stackoverflow.com/questions/21266646/</v>
      </c>
      <c r="C1593" s="1">
        <v>3.0</v>
      </c>
      <c r="D1593" s="4">
        <v>1.0</v>
      </c>
      <c r="E1593" s="1">
        <v>3.0</v>
      </c>
      <c r="F1593" s="1">
        <v>1.0</v>
      </c>
      <c r="G1593" s="2"/>
    </row>
    <row r="1594" ht="12.75" customHeight="1">
      <c r="A1594" t="s">
        <v>510</v>
      </c>
      <c r="B1594" s="3" t="str">
        <f>HYPERLINK("https://stackoverflow.com/questions/21266679/")</f>
        <v>https://stackoverflow.com/questions/21266679/</v>
      </c>
      <c r="C1594" s="1">
        <v>3.0</v>
      </c>
      <c r="D1594" s="4">
        <v>1.0</v>
      </c>
      <c r="E1594" s="1">
        <v>3.0</v>
      </c>
      <c r="F1594" s="1">
        <v>1.0</v>
      </c>
      <c r="G1594" s="2"/>
    </row>
    <row r="1595" ht="12.75" customHeight="1">
      <c r="A1595" t="s">
        <v>510</v>
      </c>
      <c r="B1595" s="3" t="str">
        <f>HYPERLINK("https://stackoverflow.com/questions/21266680/")</f>
        <v>https://stackoverflow.com/questions/21266680/</v>
      </c>
      <c r="C1595" s="1">
        <v>3.0</v>
      </c>
      <c r="D1595" s="4">
        <v>1.0</v>
      </c>
      <c r="E1595" s="1">
        <v>3.0</v>
      </c>
      <c r="F1595" s="1">
        <v>1.0</v>
      </c>
      <c r="G1595" s="2"/>
    </row>
    <row r="1596" ht="12.75" customHeight="1">
      <c r="A1596" t="s">
        <v>511</v>
      </c>
      <c r="B1596" s="3" t="str">
        <f>HYPERLINK("https://stackoverflow.com/questions/24010541/")</f>
        <v>https://stackoverflow.com/questions/24010541/</v>
      </c>
      <c r="C1596" s="1">
        <v>3.0</v>
      </c>
      <c r="D1596" s="4">
        <v>1.0</v>
      </c>
      <c r="E1596" s="1">
        <v>3.0</v>
      </c>
      <c r="F1596" s="1">
        <v>1.0</v>
      </c>
      <c r="G1596" s="2"/>
    </row>
    <row r="1597" ht="12.75" customHeight="1">
      <c r="A1597" t="s">
        <v>511</v>
      </c>
      <c r="B1597" s="3" t="str">
        <f>HYPERLINK("https://stackoverflow.com/questions/24011264/")</f>
        <v>https://stackoverflow.com/questions/24011264/</v>
      </c>
      <c r="C1597" s="1">
        <v>3.0</v>
      </c>
      <c r="D1597" s="4">
        <v>1.0</v>
      </c>
      <c r="E1597" s="1">
        <v>3.0</v>
      </c>
      <c r="F1597" s="1">
        <v>1.0</v>
      </c>
      <c r="G1597" s="2"/>
    </row>
    <row r="1598" ht="12.75" customHeight="1">
      <c r="A1598" t="s">
        <v>511</v>
      </c>
      <c r="B1598" s="3" t="str">
        <f>HYPERLINK("https://stackoverflow.com/questions/24183443/")</f>
        <v>https://stackoverflow.com/questions/24183443/</v>
      </c>
      <c r="C1598" s="1">
        <v>3.0</v>
      </c>
      <c r="D1598" s="4">
        <v>1.0</v>
      </c>
      <c r="E1598" s="1">
        <v>3.0</v>
      </c>
      <c r="F1598" s="1">
        <v>1.0</v>
      </c>
      <c r="G1598" s="2"/>
    </row>
    <row r="1599" ht="12.75" customHeight="1">
      <c r="A1599" t="s">
        <v>511</v>
      </c>
      <c r="B1599" s="3" t="str">
        <f>HYPERLINK("https://stackoverflow.com/questions/24717422/")</f>
        <v>https://stackoverflow.com/questions/24717422/</v>
      </c>
      <c r="C1599" s="1">
        <v>3.0</v>
      </c>
      <c r="D1599" s="4">
        <v>1.0</v>
      </c>
      <c r="E1599" s="1">
        <v>3.0</v>
      </c>
      <c r="F1599" s="1">
        <v>1.0</v>
      </c>
      <c r="G1599" s="2"/>
    </row>
    <row r="1600" ht="12.75" customHeight="1">
      <c r="A1600" t="s">
        <v>511</v>
      </c>
      <c r="B1600" s="3" t="str">
        <f>HYPERLINK("https://stackoverflow.com/questions/27404228/")</f>
        <v>https://stackoverflow.com/questions/27404228/</v>
      </c>
      <c r="C1600" s="1">
        <v>3.0</v>
      </c>
      <c r="D1600" s="4">
        <v>1.0</v>
      </c>
      <c r="E1600" s="1">
        <v>3.0</v>
      </c>
      <c r="F1600" s="1">
        <v>1.0</v>
      </c>
      <c r="G1600" s="2"/>
    </row>
    <row r="1601" ht="12.75" customHeight="1">
      <c r="A1601" t="s">
        <v>511</v>
      </c>
      <c r="B1601" s="3" t="str">
        <f>HYPERLINK("https://stackoverflow.com/questions/30786975/")</f>
        <v>https://stackoverflow.com/questions/30786975/</v>
      </c>
      <c r="C1601" s="1">
        <v>3.0</v>
      </c>
      <c r="D1601" s="4">
        <v>1.0</v>
      </c>
      <c r="E1601" s="1">
        <v>3.0</v>
      </c>
      <c r="F1601" s="1">
        <v>1.0</v>
      </c>
      <c r="G1601" s="2"/>
    </row>
    <row r="1602" ht="12.75" customHeight="1">
      <c r="A1602" t="s">
        <v>511</v>
      </c>
      <c r="B1602" s="3" t="str">
        <f>HYPERLINK("https://stackoverflow.com/questions/32299976/")</f>
        <v>https://stackoverflow.com/questions/32299976/</v>
      </c>
      <c r="C1602" s="1">
        <v>3.0</v>
      </c>
      <c r="D1602" s="4">
        <v>1.0</v>
      </c>
      <c r="E1602" s="1">
        <v>3.0</v>
      </c>
      <c r="F1602" s="1">
        <v>1.0</v>
      </c>
      <c r="G1602" s="2"/>
    </row>
    <row r="1603" ht="12.75" customHeight="1">
      <c r="A1603" t="s">
        <v>511</v>
      </c>
      <c r="B1603" s="3" t="str">
        <f>HYPERLINK("https://stackoverflow.com/questions/34621495/")</f>
        <v>https://stackoverflow.com/questions/34621495/</v>
      </c>
      <c r="C1603" s="1">
        <v>3.0</v>
      </c>
      <c r="D1603" s="4">
        <v>1.0</v>
      </c>
      <c r="E1603" s="1">
        <v>3.0</v>
      </c>
      <c r="F1603" s="1">
        <v>1.0</v>
      </c>
      <c r="G1603" s="2"/>
    </row>
    <row r="1604" ht="12.75" customHeight="1">
      <c r="A1604" t="s">
        <v>511</v>
      </c>
      <c r="B1604" s="3" t="str">
        <f>HYPERLINK("https://stackoverflow.com/questions/36192274/")</f>
        <v>https://stackoverflow.com/questions/36192274/</v>
      </c>
      <c r="C1604" s="1">
        <v>3.0</v>
      </c>
      <c r="D1604" s="4">
        <v>1.0</v>
      </c>
      <c r="E1604" s="1">
        <v>3.0</v>
      </c>
      <c r="F1604" s="1">
        <v>1.0</v>
      </c>
      <c r="G1604" s="2"/>
    </row>
    <row r="1605" ht="12.75" customHeight="1">
      <c r="A1605" t="s">
        <v>511</v>
      </c>
      <c r="B1605" s="3" t="str">
        <f>HYPERLINK("https://stackoverflow.com/questions/36208024/")</f>
        <v>https://stackoverflow.com/questions/36208024/</v>
      </c>
      <c r="C1605" s="1">
        <v>3.0</v>
      </c>
      <c r="D1605" s="4">
        <v>1.0</v>
      </c>
      <c r="E1605" s="1">
        <v>3.0</v>
      </c>
      <c r="F1605" s="1">
        <v>1.0</v>
      </c>
      <c r="G1605" s="2"/>
    </row>
    <row r="1606" ht="12.75" customHeight="1">
      <c r="A1606" t="s">
        <v>511</v>
      </c>
      <c r="B1606" s="3" t="str">
        <f>HYPERLINK("https://stackoverflow.com/questions/41911784/")</f>
        <v>https://stackoverflow.com/questions/41911784/</v>
      </c>
      <c r="C1606" s="1">
        <v>3.0</v>
      </c>
      <c r="D1606" s="4">
        <v>1.0</v>
      </c>
      <c r="E1606" s="1">
        <v>3.0</v>
      </c>
      <c r="F1606" s="1">
        <v>1.0</v>
      </c>
      <c r="G1606" s="2"/>
    </row>
    <row r="1607" ht="12.75" customHeight="1">
      <c r="A1607" t="s">
        <v>511</v>
      </c>
      <c r="B1607" s="3" t="str">
        <f>HYPERLINK("https://stackoverflow.com/questions/46352674/")</f>
        <v>https://stackoverflow.com/questions/46352674/</v>
      </c>
      <c r="C1607" s="1">
        <v>3.0</v>
      </c>
      <c r="D1607" s="4">
        <v>1.0</v>
      </c>
      <c r="E1607" s="1">
        <v>3.0</v>
      </c>
      <c r="F1607" s="1">
        <v>1.0</v>
      </c>
      <c r="G1607" s="2"/>
    </row>
    <row r="1608" ht="12.75" customHeight="1">
      <c r="A1608" t="s">
        <v>511</v>
      </c>
      <c r="B1608" s="3" t="str">
        <f>HYPERLINK("https://stackoverflow.com/questions/46845327/")</f>
        <v>https://stackoverflow.com/questions/46845327/</v>
      </c>
      <c r="C1608" s="1">
        <v>3.0</v>
      </c>
      <c r="D1608" s="4">
        <v>1.0</v>
      </c>
      <c r="E1608" s="1">
        <v>3.0</v>
      </c>
      <c r="F1608" s="1">
        <v>1.0</v>
      </c>
      <c r="G1608" s="2"/>
    </row>
    <row r="1609" ht="12.75" customHeight="1">
      <c r="A1609" t="s">
        <v>511</v>
      </c>
      <c r="B1609" s="3" t="str">
        <f>HYPERLINK("https://stackoverflow.com/questions/48752167/")</f>
        <v>https://stackoverflow.com/questions/48752167/</v>
      </c>
      <c r="C1609" s="1">
        <v>3.0</v>
      </c>
      <c r="D1609" s="4">
        <v>1.0</v>
      </c>
      <c r="E1609" s="1">
        <v>3.0</v>
      </c>
      <c r="F1609" s="1">
        <v>1.0</v>
      </c>
      <c r="G1609" s="2"/>
    </row>
    <row r="1610" ht="12.75" customHeight="1">
      <c r="A1610" t="s">
        <v>511</v>
      </c>
      <c r="B1610" s="3" t="str">
        <f>HYPERLINK("https://stackoverflow.com/questions/49846647/")</f>
        <v>https://stackoverflow.com/questions/49846647/</v>
      </c>
      <c r="C1610" s="1">
        <v>3.0</v>
      </c>
      <c r="D1610" s="4">
        <v>1.0</v>
      </c>
      <c r="E1610" s="1">
        <v>3.0</v>
      </c>
      <c r="F1610" s="1">
        <v>1.0</v>
      </c>
      <c r="G1610" s="2"/>
    </row>
    <row r="1611" ht="12.75" customHeight="1">
      <c r="A1611" t="s">
        <v>511</v>
      </c>
      <c r="B1611" s="3" t="str">
        <f>HYPERLINK("https://stackoverflow.com/questions/50376064/")</f>
        <v>https://stackoverflow.com/questions/50376064/</v>
      </c>
      <c r="C1611" s="1">
        <v>3.0</v>
      </c>
      <c r="D1611" s="4">
        <v>1.0</v>
      </c>
      <c r="E1611" s="1">
        <v>3.0</v>
      </c>
      <c r="F1611" s="1">
        <v>1.0</v>
      </c>
      <c r="G1611" s="2"/>
    </row>
    <row r="1612" ht="12.75" customHeight="1">
      <c r="A1612" t="s">
        <v>512</v>
      </c>
      <c r="B1612" s="3" t="str">
        <f>HYPERLINK("https://stackoverflow.com/questions/27604295/")</f>
        <v>https://stackoverflow.com/questions/27604295/</v>
      </c>
      <c r="C1612" s="1">
        <v>3.0</v>
      </c>
      <c r="D1612" s="4">
        <v>1.0</v>
      </c>
      <c r="E1612" s="1">
        <v>3.0</v>
      </c>
      <c r="F1612" s="1">
        <v>1.0</v>
      </c>
      <c r="G1612" s="2"/>
    </row>
    <row r="1613" ht="12.75" customHeight="1">
      <c r="A1613" t="s">
        <v>512</v>
      </c>
      <c r="B1613" s="3" t="str">
        <f>HYPERLINK("https://stackoverflow.com/questions/27604300/")</f>
        <v>https://stackoverflow.com/questions/27604300/</v>
      </c>
      <c r="C1613" s="1">
        <v>3.0</v>
      </c>
      <c r="D1613" s="4">
        <v>1.0</v>
      </c>
      <c r="E1613" s="1">
        <v>3.0</v>
      </c>
      <c r="F1613" s="1">
        <v>1.0</v>
      </c>
      <c r="G1613" s="2"/>
    </row>
    <row r="1614" ht="12.75" customHeight="1">
      <c r="A1614" t="s">
        <v>512</v>
      </c>
      <c r="B1614" s="3" t="str">
        <f>HYPERLINK("https://stackoverflow.com/questions/27604314/")</f>
        <v>https://stackoverflow.com/questions/27604314/</v>
      </c>
      <c r="C1614" s="1">
        <v>3.0</v>
      </c>
      <c r="D1614" s="4">
        <v>1.0</v>
      </c>
      <c r="E1614" s="1">
        <v>3.0</v>
      </c>
      <c r="F1614" s="1">
        <v>1.0</v>
      </c>
      <c r="G1614" s="2"/>
    </row>
    <row r="1615" ht="12.75" customHeight="1">
      <c r="A1615" t="s">
        <v>513</v>
      </c>
      <c r="B1615" s="3" t="str">
        <f>HYPERLINK("https://stackoverflow.com/questions/29404098/")</f>
        <v>https://stackoverflow.com/questions/29404098/</v>
      </c>
      <c r="C1615" s="1">
        <v>3.0</v>
      </c>
      <c r="D1615" s="4">
        <v>1.0</v>
      </c>
      <c r="E1615" s="1">
        <v>3.0</v>
      </c>
      <c r="F1615" s="1">
        <v>1.0</v>
      </c>
      <c r="G1615" s="2"/>
    </row>
    <row r="1616" ht="12.75" customHeight="1">
      <c r="A1616" t="s">
        <v>513</v>
      </c>
      <c r="B1616" s="3" t="str">
        <f>HYPERLINK("https://stackoverflow.com/questions/29405174/")</f>
        <v>https://stackoverflow.com/questions/29405174/</v>
      </c>
      <c r="C1616" s="1">
        <v>3.0</v>
      </c>
      <c r="D1616" s="4">
        <v>1.0</v>
      </c>
      <c r="E1616" s="1">
        <v>3.0</v>
      </c>
      <c r="F1616" s="1">
        <v>1.0</v>
      </c>
      <c r="G1616" s="2"/>
    </row>
    <row r="1617" ht="12.75" customHeight="1">
      <c r="A1617" t="s">
        <v>513</v>
      </c>
      <c r="B1617" s="3" t="str">
        <f>HYPERLINK("https://stackoverflow.com/questions/29409584/")</f>
        <v>https://stackoverflow.com/questions/29409584/</v>
      </c>
      <c r="C1617" s="1">
        <v>3.0</v>
      </c>
      <c r="D1617" s="4">
        <v>2.0</v>
      </c>
      <c r="E1617" s="1">
        <v>3.0</v>
      </c>
      <c r="F1617" s="1">
        <v>2.0</v>
      </c>
      <c r="G1617" s="2"/>
    </row>
    <row r="1618" ht="12.75" customHeight="1">
      <c r="A1618" t="s">
        <v>514</v>
      </c>
      <c r="B1618" s="3" t="str">
        <f>HYPERLINK("https://stackoverflow.com/questions/30740839/")</f>
        <v>https://stackoverflow.com/questions/30740839/</v>
      </c>
      <c r="C1618" s="1">
        <v>3.0</v>
      </c>
      <c r="D1618" s="4">
        <v>2.0</v>
      </c>
      <c r="E1618" s="1">
        <v>3.0</v>
      </c>
      <c r="F1618" s="1">
        <v>2.0</v>
      </c>
      <c r="G1618" s="2"/>
    </row>
    <row r="1619" ht="12.75" customHeight="1">
      <c r="A1619" t="s">
        <v>514</v>
      </c>
      <c r="B1619" s="3" t="str">
        <f>HYPERLINK("https://stackoverflow.com/questions/35089578/")</f>
        <v>https://stackoverflow.com/questions/35089578/</v>
      </c>
      <c r="C1619" s="1">
        <v>3.0</v>
      </c>
      <c r="D1619" s="4">
        <v>2.0</v>
      </c>
      <c r="E1619" s="1">
        <v>3.0</v>
      </c>
      <c r="F1619" s="1">
        <v>2.0</v>
      </c>
      <c r="G1619" s="2"/>
    </row>
    <row r="1620" ht="12.75" customHeight="1">
      <c r="A1620" t="s">
        <v>515</v>
      </c>
      <c r="B1620" s="3" t="str">
        <f>HYPERLINK("https://stackoverflow.com/questions/34971305/")</f>
        <v>https://stackoverflow.com/questions/34971305/</v>
      </c>
      <c r="C1620" s="1">
        <v>3.0</v>
      </c>
      <c r="D1620" s="4">
        <v>3.0</v>
      </c>
      <c r="E1620" s="1">
        <v>3.0</v>
      </c>
      <c r="F1620" s="1">
        <v>3.0</v>
      </c>
      <c r="G1620" s="2"/>
    </row>
    <row r="1621" ht="12.75" customHeight="1">
      <c r="A1621" t="s">
        <v>515</v>
      </c>
      <c r="B1621" s="3" t="str">
        <f>HYPERLINK("https://stackoverflow.com/questions/34971306/")</f>
        <v>https://stackoverflow.com/questions/34971306/</v>
      </c>
      <c r="C1621" s="1">
        <v>3.0</v>
      </c>
      <c r="D1621" s="4">
        <v>3.0</v>
      </c>
      <c r="E1621" s="1">
        <v>3.0</v>
      </c>
      <c r="F1621" s="1">
        <v>3.0</v>
      </c>
      <c r="G1621" s="2"/>
    </row>
    <row r="1622" ht="12.75" customHeight="1">
      <c r="C1622" s="1"/>
      <c r="D1622" s="1"/>
      <c r="E1622" s="1"/>
      <c r="F1622" s="1"/>
      <c r="G1622" s="2"/>
    </row>
    <row r="1623" ht="12.75" customHeight="1">
      <c r="C1623" s="1"/>
      <c r="D1623" s="1"/>
      <c r="E1623" s="1"/>
      <c r="F1623" s="1"/>
      <c r="G1623" s="2"/>
    </row>
    <row r="1624" ht="12.75" customHeight="1">
      <c r="C1624" s="1"/>
      <c r="D1624" s="1"/>
      <c r="E1624" s="1"/>
      <c r="F1624" s="1"/>
      <c r="G1624" s="2"/>
    </row>
    <row r="1625" ht="12.75" customHeight="1">
      <c r="A1625" t="s">
        <v>516</v>
      </c>
      <c r="C1625" s="1"/>
      <c r="D1625" s="1"/>
      <c r="E1625" s="1"/>
      <c r="F1625" s="1"/>
      <c r="G1625" s="2"/>
    </row>
    <row r="1626" ht="12.75" customHeight="1">
      <c r="C1626" s="1"/>
      <c r="D1626" s="1"/>
      <c r="E1626" s="1"/>
      <c r="F1626" s="1"/>
      <c r="G1626" s="2"/>
    </row>
    <row r="1627" ht="12.75" customHeight="1">
      <c r="A1627" t="s">
        <v>517</v>
      </c>
      <c r="B1627" s="3" t="str">
        <f>HYPERLINK("https://stackoverflow.com/questions/1051105/")</f>
        <v>https://stackoverflow.com/questions/1051105/</v>
      </c>
      <c r="C1627" s="1">
        <v>3.0</v>
      </c>
      <c r="D1627" s="4">
        <v>1.0</v>
      </c>
      <c r="E1627" s="1">
        <v>3.0</v>
      </c>
      <c r="F1627" s="1">
        <v>1.0</v>
      </c>
      <c r="G1627" s="2"/>
    </row>
    <row r="1628" ht="12.75" customHeight="1">
      <c r="A1628" t="s">
        <v>517</v>
      </c>
      <c r="B1628" s="3" t="str">
        <f>HYPERLINK("https://stackoverflow.com/questions/5021102/")</f>
        <v>https://stackoverflow.com/questions/5021102/</v>
      </c>
      <c r="C1628" s="1">
        <v>3.0</v>
      </c>
      <c r="D1628" s="4">
        <v>1.0</v>
      </c>
      <c r="E1628" s="1">
        <v>3.0</v>
      </c>
      <c r="F1628" s="1">
        <v>1.0</v>
      </c>
      <c r="G1628" s="2"/>
    </row>
    <row r="1629" ht="12.75" customHeight="1">
      <c r="A1629" t="s">
        <v>517</v>
      </c>
      <c r="B1629" s="3" t="str">
        <f>HYPERLINK("https://stackoverflow.com/questions/10637065/")</f>
        <v>https://stackoverflow.com/questions/10637065/</v>
      </c>
      <c r="C1629" s="1">
        <v>3.0</v>
      </c>
      <c r="D1629" s="4">
        <v>1.0</v>
      </c>
      <c r="E1629" s="1">
        <v>3.0</v>
      </c>
      <c r="F1629" s="1">
        <v>1.0</v>
      </c>
      <c r="G1629" s="2"/>
    </row>
    <row r="1630" ht="12.75" customHeight="1">
      <c r="A1630" t="s">
        <v>517</v>
      </c>
      <c r="B1630" s="3" t="str">
        <f>HYPERLINK("https://stackoverflow.com/questions/13465252/")</f>
        <v>https://stackoverflow.com/questions/13465252/</v>
      </c>
      <c r="C1630" s="1">
        <v>3.0</v>
      </c>
      <c r="D1630" s="4">
        <v>3.0</v>
      </c>
      <c r="E1630" s="1">
        <v>3.0</v>
      </c>
      <c r="F1630" s="1">
        <v>3.0</v>
      </c>
      <c r="G1630" s="2"/>
    </row>
    <row r="1631" ht="12.75" customHeight="1">
      <c r="A1631" t="s">
        <v>517</v>
      </c>
      <c r="B1631" s="3" t="str">
        <f>HYPERLINK("https://stackoverflow.com/questions/28412080/")</f>
        <v>https://stackoverflow.com/questions/28412080/</v>
      </c>
      <c r="C1631" s="1">
        <v>3.0</v>
      </c>
      <c r="D1631" s="4">
        <v>3.0</v>
      </c>
      <c r="E1631" s="1">
        <v>3.0</v>
      </c>
      <c r="F1631" s="1">
        <v>3.0</v>
      </c>
      <c r="G1631" s="2"/>
    </row>
    <row r="1632" ht="12.75" customHeight="1">
      <c r="A1632" t="s">
        <v>518</v>
      </c>
      <c r="B1632" s="3" t="str">
        <f>HYPERLINK("https://stackoverflow.com/questions/1359700/")</f>
        <v>https://stackoverflow.com/questions/1359700/</v>
      </c>
      <c r="C1632" s="1">
        <v>5.0</v>
      </c>
      <c r="D1632" s="4">
        <v>5.0</v>
      </c>
      <c r="E1632" s="1">
        <v>5.0</v>
      </c>
      <c r="F1632" s="1">
        <v>5.0</v>
      </c>
      <c r="G1632" s="2"/>
    </row>
    <row r="1633" ht="12.75" customHeight="1">
      <c r="A1633" t="s">
        <v>518</v>
      </c>
      <c r="B1633" s="3" t="str">
        <f>HYPERLINK("https://stackoverflow.com/questions/1359702/")</f>
        <v>https://stackoverflow.com/questions/1359702/</v>
      </c>
      <c r="C1633" s="1">
        <v>4.0</v>
      </c>
      <c r="D1633" s="4">
        <v>5.0</v>
      </c>
      <c r="E1633" s="1">
        <v>4.0</v>
      </c>
      <c r="F1633" s="1">
        <v>5.0</v>
      </c>
      <c r="G1633" s="2"/>
    </row>
    <row r="1634" ht="12.75" customHeight="1">
      <c r="A1634" t="s">
        <v>518</v>
      </c>
      <c r="B1634" s="3" t="str">
        <f>HYPERLINK("https://stackoverflow.com/questions/1359722/")</f>
        <v>https://stackoverflow.com/questions/1359722/</v>
      </c>
      <c r="C1634" s="1">
        <v>4.0</v>
      </c>
      <c r="D1634" s="4">
        <v>5.0</v>
      </c>
      <c r="E1634" s="1">
        <v>4.0</v>
      </c>
      <c r="F1634" s="1">
        <v>5.0</v>
      </c>
      <c r="G1634" s="2"/>
    </row>
    <row r="1635" ht="12.75" customHeight="1">
      <c r="A1635" t="s">
        <v>518</v>
      </c>
      <c r="B1635" s="3" t="str">
        <f>HYPERLINK("https://stackoverflow.com/questions/5207954/")</f>
        <v>https://stackoverflow.com/questions/5207954/</v>
      </c>
      <c r="C1635" s="1">
        <v>5.0</v>
      </c>
      <c r="D1635" s="4">
        <v>5.0</v>
      </c>
      <c r="E1635" s="1">
        <v>5.0</v>
      </c>
      <c r="F1635" s="1">
        <v>5.0</v>
      </c>
      <c r="G1635" s="2"/>
    </row>
    <row r="1636" ht="12.75" customHeight="1">
      <c r="A1636" t="s">
        <v>518</v>
      </c>
      <c r="B1636" s="3" t="str">
        <f>HYPERLINK("https://stackoverflow.com/questions/11683932/")</f>
        <v>https://stackoverflow.com/questions/11683932/</v>
      </c>
      <c r="C1636" s="1">
        <v>2.0</v>
      </c>
      <c r="D1636" s="4">
        <v>5.0</v>
      </c>
      <c r="E1636" s="1">
        <v>3.0</v>
      </c>
      <c r="F1636" s="1">
        <v>3.0</v>
      </c>
      <c r="G1636" s="2" t="s">
        <v>519</v>
      </c>
    </row>
    <row r="1637" ht="12.75" customHeight="1">
      <c r="A1637" t="s">
        <v>518</v>
      </c>
      <c r="B1637" s="3" t="str">
        <f>HYPERLINK("https://stackoverflow.com/questions/14016308/")</f>
        <v>https://stackoverflow.com/questions/14016308/</v>
      </c>
      <c r="C1637" s="1">
        <v>4.0</v>
      </c>
      <c r="D1637" s="4">
        <v>1.0</v>
      </c>
      <c r="E1637" s="1">
        <v>3.0</v>
      </c>
      <c r="F1637" s="1">
        <v>1.0</v>
      </c>
      <c r="G1637" s="2" t="s">
        <v>430</v>
      </c>
    </row>
    <row r="1638" ht="12.75" customHeight="1">
      <c r="A1638" t="s">
        <v>518</v>
      </c>
      <c r="B1638" s="3" t="str">
        <f>HYPERLINK("https://stackoverflow.com/questions/17639826/")</f>
        <v>https://stackoverflow.com/questions/17639826/</v>
      </c>
      <c r="C1638" s="1">
        <v>4.0</v>
      </c>
      <c r="D1638" s="4">
        <v>1.0</v>
      </c>
      <c r="E1638" s="1">
        <v>3.0</v>
      </c>
      <c r="F1638" s="1">
        <v>1.0</v>
      </c>
      <c r="G1638" s="2" t="s">
        <v>260</v>
      </c>
    </row>
    <row r="1639" ht="12.75" customHeight="1">
      <c r="A1639" t="s">
        <v>518</v>
      </c>
      <c r="B1639" s="3" t="str">
        <f>HYPERLINK("https://stackoverflow.com/questions/21408438/")</f>
        <v>https://stackoverflow.com/questions/21408438/</v>
      </c>
      <c r="C1639" s="1">
        <v>4.0</v>
      </c>
      <c r="D1639" s="4">
        <v>3.0</v>
      </c>
      <c r="E1639" s="1">
        <v>4.0</v>
      </c>
      <c r="F1639" s="1">
        <v>3.0</v>
      </c>
      <c r="G1639" s="2"/>
    </row>
    <row r="1640" ht="12.75" customHeight="1">
      <c r="A1640" t="s">
        <v>520</v>
      </c>
      <c r="B1640" s="3" t="str">
        <f>HYPERLINK("https://stackoverflow.com/questions/1485716/")</f>
        <v>https://stackoverflow.com/questions/1485716/</v>
      </c>
      <c r="C1640" s="1">
        <v>3.0</v>
      </c>
      <c r="D1640" s="4">
        <v>2.0</v>
      </c>
      <c r="E1640" s="1">
        <v>3.0</v>
      </c>
      <c r="F1640" s="1">
        <v>2.0</v>
      </c>
      <c r="G1640" s="2"/>
    </row>
    <row r="1641" ht="12.75" customHeight="1">
      <c r="A1641" t="s">
        <v>520</v>
      </c>
      <c r="B1641" s="3" t="str">
        <f>HYPERLINK("https://stackoverflow.com/questions/1485730/")</f>
        <v>https://stackoverflow.com/questions/1485730/</v>
      </c>
      <c r="C1641" s="1">
        <v>3.0</v>
      </c>
      <c r="D1641" s="4">
        <v>3.0</v>
      </c>
      <c r="E1641" s="1">
        <v>3.0</v>
      </c>
      <c r="F1641" s="1">
        <v>3.0</v>
      </c>
      <c r="G1641" s="2"/>
    </row>
    <row r="1642" ht="12.75" customHeight="1">
      <c r="A1642" t="s">
        <v>520</v>
      </c>
      <c r="B1642" s="3" t="str">
        <f>HYPERLINK("https://stackoverflow.com/questions/1485737/")</f>
        <v>https://stackoverflow.com/questions/1485737/</v>
      </c>
      <c r="C1642" s="1">
        <v>4.0</v>
      </c>
      <c r="D1642" s="4">
        <v>2.0</v>
      </c>
      <c r="E1642" s="1">
        <v>3.0</v>
      </c>
      <c r="F1642" s="1">
        <v>2.0</v>
      </c>
      <c r="G1642" s="2"/>
    </row>
    <row r="1643" ht="12.75" customHeight="1">
      <c r="A1643" t="s">
        <v>521</v>
      </c>
      <c r="B1643" s="3" t="str">
        <f>HYPERLINK("https://stackoverflow.com/questions/2938787/")</f>
        <v>https://stackoverflow.com/questions/2938787/</v>
      </c>
      <c r="C1643" s="1">
        <v>4.0</v>
      </c>
      <c r="D1643" s="4">
        <v>3.0</v>
      </c>
      <c r="E1643" s="1">
        <v>4.0</v>
      </c>
      <c r="F1643" s="1">
        <v>3.0</v>
      </c>
      <c r="G1643" s="2"/>
    </row>
    <row r="1644" ht="12.75" customHeight="1">
      <c r="A1644" t="s">
        <v>521</v>
      </c>
      <c r="B1644" s="3" t="str">
        <f>HYPERLINK("https://stackoverflow.com/questions/10127978/")</f>
        <v>https://stackoverflow.com/questions/10127978/</v>
      </c>
      <c r="C1644" s="1">
        <v>4.0</v>
      </c>
      <c r="D1644" s="4">
        <v>2.0</v>
      </c>
      <c r="E1644" s="1">
        <v>3.0</v>
      </c>
      <c r="F1644" s="1">
        <v>2.0</v>
      </c>
      <c r="G1644" s="2"/>
    </row>
    <row r="1645" ht="12.75" customHeight="1">
      <c r="A1645" t="s">
        <v>521</v>
      </c>
      <c r="B1645" s="3" t="str">
        <f>HYPERLINK("https://stackoverflow.com/questions/11240358/")</f>
        <v>https://stackoverflow.com/questions/11240358/</v>
      </c>
      <c r="C1645" s="1">
        <v>4.0</v>
      </c>
      <c r="D1645" s="4">
        <v>4.0</v>
      </c>
      <c r="E1645" s="1">
        <v>4.0</v>
      </c>
      <c r="F1645" s="1">
        <v>4.0</v>
      </c>
      <c r="G1645" s="2"/>
    </row>
    <row r="1646" ht="12.75" customHeight="1">
      <c r="A1646" t="s">
        <v>521</v>
      </c>
      <c r="B1646" s="3" t="str">
        <f>HYPERLINK("https://stackoverflow.com/questions/12382879/")</f>
        <v>https://stackoverflow.com/questions/12382879/</v>
      </c>
      <c r="C1646" s="1">
        <v>4.0</v>
      </c>
      <c r="D1646" s="4">
        <v>4.0</v>
      </c>
      <c r="E1646" s="1">
        <v>4.0</v>
      </c>
      <c r="F1646" s="1">
        <v>4.0</v>
      </c>
      <c r="G1646" s="2"/>
    </row>
    <row r="1647" ht="12.75" customHeight="1">
      <c r="A1647" t="s">
        <v>521</v>
      </c>
      <c r="B1647" s="3" t="str">
        <f>HYPERLINK("https://stackoverflow.com/questions/31311969/")</f>
        <v>https://stackoverflow.com/questions/31311969/</v>
      </c>
      <c r="C1647" s="1">
        <v>4.0</v>
      </c>
      <c r="D1647" s="4">
        <v>4.0</v>
      </c>
      <c r="E1647" s="1">
        <v>4.0</v>
      </c>
      <c r="F1647" s="1">
        <v>4.0</v>
      </c>
      <c r="G1647" s="2"/>
    </row>
    <row r="1648" ht="12.75" customHeight="1">
      <c r="A1648" t="s">
        <v>521</v>
      </c>
      <c r="B1648" s="3" t="str">
        <f>HYPERLINK("https://stackoverflow.com/questions/31357311/")</f>
        <v>https://stackoverflow.com/questions/31357311/</v>
      </c>
      <c r="C1648" s="1">
        <v>4.0</v>
      </c>
      <c r="D1648" s="4">
        <v>3.0</v>
      </c>
      <c r="E1648" s="1">
        <v>4.0</v>
      </c>
      <c r="F1648" s="1">
        <v>3.0</v>
      </c>
      <c r="G1648" s="2"/>
    </row>
    <row r="1649" ht="12.75" customHeight="1">
      <c r="A1649" t="s">
        <v>521</v>
      </c>
      <c r="B1649" s="3" t="str">
        <f>HYPERLINK("https://stackoverflow.com/questions/33146764/")</f>
        <v>https://stackoverflow.com/questions/33146764/</v>
      </c>
      <c r="C1649" s="1">
        <v>4.0</v>
      </c>
      <c r="D1649" s="4">
        <v>5.0</v>
      </c>
      <c r="E1649" s="1">
        <v>4.0</v>
      </c>
      <c r="F1649" s="1">
        <v>5.0</v>
      </c>
      <c r="G1649" s="2"/>
    </row>
    <row r="1650" ht="12.75" customHeight="1">
      <c r="A1650" t="s">
        <v>521</v>
      </c>
      <c r="B1650" s="3" t="str">
        <f>HYPERLINK("https://stackoverflow.com/questions/42479664/")</f>
        <v>https://stackoverflow.com/questions/42479664/</v>
      </c>
      <c r="C1650" s="1">
        <v>3.0</v>
      </c>
      <c r="D1650" s="4">
        <v>3.0</v>
      </c>
      <c r="E1650" s="1">
        <v>3.0</v>
      </c>
      <c r="F1650" s="1">
        <v>3.0</v>
      </c>
      <c r="G1650" s="2"/>
    </row>
    <row r="1651" ht="12.75" customHeight="1">
      <c r="A1651" t="s">
        <v>522</v>
      </c>
      <c r="B1651" s="3" t="str">
        <f>HYPERLINK("https://stackoverflow.com/questions/3324964/")</f>
        <v>https://stackoverflow.com/questions/3324964/</v>
      </c>
      <c r="C1651" s="1">
        <v>5.0</v>
      </c>
      <c r="D1651" s="4">
        <v>5.0</v>
      </c>
      <c r="E1651" s="1">
        <v>5.0</v>
      </c>
      <c r="F1651" s="1">
        <v>5.0</v>
      </c>
      <c r="G1651" s="2"/>
    </row>
    <row r="1652" ht="12.75" customHeight="1">
      <c r="A1652" t="s">
        <v>522</v>
      </c>
      <c r="B1652" s="3" t="str">
        <f>HYPERLINK("https://stackoverflow.com/questions/3325065/")</f>
        <v>https://stackoverflow.com/questions/3325065/</v>
      </c>
      <c r="C1652" s="1">
        <v>5.0</v>
      </c>
      <c r="D1652" s="4">
        <v>5.0</v>
      </c>
      <c r="E1652" s="1">
        <v>5.0</v>
      </c>
      <c r="F1652" s="1">
        <v>5.0</v>
      </c>
      <c r="G1652" s="2"/>
    </row>
    <row r="1653" ht="12.75" customHeight="1">
      <c r="A1653" t="s">
        <v>522</v>
      </c>
      <c r="B1653" s="3" t="str">
        <f>HYPERLINK("https://stackoverflow.com/questions/16284863/")</f>
        <v>https://stackoverflow.com/questions/16284863/</v>
      </c>
      <c r="C1653" s="1">
        <v>5.0</v>
      </c>
      <c r="D1653" s="4">
        <v>5.0</v>
      </c>
      <c r="E1653" s="1">
        <v>5.0</v>
      </c>
      <c r="F1653" s="1">
        <v>5.0</v>
      </c>
      <c r="G1653" s="2"/>
    </row>
    <row r="1654" ht="12.75" customHeight="1">
      <c r="A1654" t="s">
        <v>522</v>
      </c>
      <c r="B1654" s="3" t="str">
        <f>HYPERLINK("https://stackoverflow.com/questions/20302567/")</f>
        <v>https://stackoverflow.com/questions/20302567/</v>
      </c>
      <c r="C1654" s="1">
        <v>5.0</v>
      </c>
      <c r="D1654" s="4">
        <v>5.0</v>
      </c>
      <c r="E1654" s="1">
        <v>5.0</v>
      </c>
      <c r="F1654" s="1">
        <v>5.0</v>
      </c>
      <c r="G1654" s="2"/>
    </row>
    <row r="1655" ht="12.75" customHeight="1">
      <c r="A1655" t="s">
        <v>522</v>
      </c>
      <c r="B1655" s="3" t="str">
        <f>HYPERLINK("https://stackoverflow.com/questions/35013372/")</f>
        <v>https://stackoverflow.com/questions/35013372/</v>
      </c>
      <c r="C1655" s="1">
        <v>5.0</v>
      </c>
      <c r="D1655" s="4">
        <v>5.0</v>
      </c>
      <c r="E1655" s="1">
        <v>5.0</v>
      </c>
      <c r="F1655" s="1">
        <v>5.0</v>
      </c>
      <c r="G1655" s="2"/>
    </row>
    <row r="1656" ht="12.75" customHeight="1">
      <c r="A1656" t="s">
        <v>522</v>
      </c>
      <c r="B1656" s="3" t="str">
        <f>HYPERLINK("https://stackoverflow.com/questions/42944806/")</f>
        <v>https://stackoverflow.com/questions/42944806/</v>
      </c>
      <c r="C1656" s="1">
        <v>5.0</v>
      </c>
      <c r="D1656" s="4">
        <v>5.0</v>
      </c>
      <c r="E1656" s="1">
        <v>5.0</v>
      </c>
      <c r="F1656" s="1">
        <v>5.0</v>
      </c>
      <c r="G1656" s="2"/>
    </row>
    <row r="1657" ht="12.75" customHeight="1">
      <c r="A1657" t="s">
        <v>522</v>
      </c>
      <c r="B1657" s="3" t="str">
        <f>HYPERLINK("https://stackoverflow.com/questions/46263882/")</f>
        <v>https://stackoverflow.com/questions/46263882/</v>
      </c>
      <c r="C1657" s="1">
        <v>3.0</v>
      </c>
      <c r="D1657" s="4">
        <v>3.0</v>
      </c>
      <c r="E1657" s="1">
        <v>3.0</v>
      </c>
      <c r="F1657" s="1">
        <v>3.0</v>
      </c>
      <c r="G1657" s="2"/>
    </row>
    <row r="1658" ht="12.75" customHeight="1">
      <c r="A1658" t="s">
        <v>523</v>
      </c>
      <c r="B1658" s="3" t="str">
        <f>HYPERLINK("https://stackoverflow.com/questions/4206094/")</f>
        <v>https://stackoverflow.com/questions/4206094/</v>
      </c>
      <c r="C1658" s="1">
        <v>5.0</v>
      </c>
      <c r="D1658" s="4">
        <v>5.0</v>
      </c>
      <c r="E1658" s="1">
        <v>5.0</v>
      </c>
      <c r="F1658" s="1">
        <v>5.0</v>
      </c>
      <c r="G1658" s="2"/>
    </row>
    <row r="1659" ht="12.75" customHeight="1">
      <c r="A1659" t="s">
        <v>523</v>
      </c>
      <c r="B1659" s="3" t="str">
        <f>HYPERLINK("https://stackoverflow.com/questions/13468601/")</f>
        <v>https://stackoverflow.com/questions/13468601/</v>
      </c>
      <c r="C1659" s="1">
        <v>5.0</v>
      </c>
      <c r="D1659" s="4">
        <v>3.0</v>
      </c>
      <c r="E1659" s="1">
        <v>4.0</v>
      </c>
      <c r="F1659" s="1">
        <v>4.0</v>
      </c>
      <c r="G1659" s="2" t="s">
        <v>524</v>
      </c>
    </row>
    <row r="1660" ht="12.75" customHeight="1">
      <c r="A1660" t="s">
        <v>523</v>
      </c>
      <c r="B1660" s="3" t="str">
        <f>HYPERLINK("https://stackoverflow.com/questions/20991252/")</f>
        <v>https://stackoverflow.com/questions/20991252/</v>
      </c>
      <c r="C1660" s="1">
        <v>5.0</v>
      </c>
      <c r="D1660" s="4">
        <v>2.0</v>
      </c>
      <c r="E1660" s="1">
        <v>5.0</v>
      </c>
      <c r="F1660" s="1">
        <v>5.0</v>
      </c>
      <c r="G1660" s="2" t="s">
        <v>525</v>
      </c>
    </row>
    <row r="1661" ht="12.75" customHeight="1">
      <c r="A1661" t="s">
        <v>523</v>
      </c>
      <c r="B1661" s="3" t="str">
        <f>HYPERLINK("https://stackoverflow.com/questions/21657510/")</f>
        <v>https://stackoverflow.com/questions/21657510/</v>
      </c>
      <c r="C1661" s="1">
        <v>5.0</v>
      </c>
      <c r="D1661" s="4">
        <v>5.0</v>
      </c>
      <c r="E1661" s="1">
        <v>5.0</v>
      </c>
      <c r="F1661" s="1">
        <v>5.0</v>
      </c>
      <c r="G1661" s="2"/>
    </row>
    <row r="1662" ht="12.75" customHeight="1">
      <c r="A1662" t="s">
        <v>523</v>
      </c>
      <c r="B1662" s="3" t="str">
        <f>HYPERLINK("https://stackoverflow.com/questions/30000144/")</f>
        <v>https://stackoverflow.com/questions/30000144/</v>
      </c>
      <c r="C1662" s="1">
        <v>5.0</v>
      </c>
      <c r="D1662" s="4">
        <v>5.0</v>
      </c>
      <c r="E1662" s="1">
        <v>5.0</v>
      </c>
      <c r="F1662" s="1">
        <v>5.0</v>
      </c>
      <c r="G1662" s="2"/>
    </row>
    <row r="1663" ht="12.75" customHeight="1">
      <c r="A1663" t="s">
        <v>523</v>
      </c>
      <c r="B1663" s="3" t="str">
        <f>HYPERLINK("https://stackoverflow.com/questions/31805279/")</f>
        <v>https://stackoverflow.com/questions/31805279/</v>
      </c>
      <c r="C1663" s="1">
        <v>5.0</v>
      </c>
      <c r="D1663" s="4">
        <v>5.0</v>
      </c>
      <c r="E1663" s="1">
        <v>5.0</v>
      </c>
      <c r="F1663" s="1">
        <v>5.0</v>
      </c>
      <c r="G1663" s="2"/>
    </row>
    <row r="1664" ht="12.75" customHeight="1">
      <c r="A1664" t="s">
        <v>523</v>
      </c>
      <c r="B1664" s="3" t="str">
        <f>HYPERLINK("https://stackoverflow.com/questions/32983517/")</f>
        <v>https://stackoverflow.com/questions/32983517/</v>
      </c>
      <c r="C1664" s="1">
        <v>3.0</v>
      </c>
      <c r="D1664" s="4">
        <v>3.0</v>
      </c>
      <c r="E1664" s="1">
        <v>3.0</v>
      </c>
      <c r="F1664" s="1">
        <v>3.0</v>
      </c>
      <c r="G1664" s="2"/>
    </row>
    <row r="1665" ht="12.75" customHeight="1">
      <c r="A1665" t="s">
        <v>523</v>
      </c>
      <c r="B1665" s="3" t="str">
        <f>HYPERLINK("https://stackoverflow.com/questions/38434074/")</f>
        <v>https://stackoverflow.com/questions/38434074/</v>
      </c>
      <c r="C1665" s="1">
        <v>3.0</v>
      </c>
      <c r="D1665" s="4">
        <v>5.0</v>
      </c>
      <c r="E1665" s="1">
        <v>4.0</v>
      </c>
      <c r="F1665" s="1">
        <v>5.0</v>
      </c>
      <c r="G1665" s="2" t="s">
        <v>430</v>
      </c>
    </row>
    <row r="1666" ht="12.75" customHeight="1">
      <c r="A1666" t="s">
        <v>523</v>
      </c>
      <c r="B1666" s="3" t="str">
        <f>HYPERLINK("https://stackoverflow.com/questions/41920672/")</f>
        <v>https://stackoverflow.com/questions/41920672/</v>
      </c>
      <c r="C1666" s="1">
        <v>3.0</v>
      </c>
      <c r="D1666" s="4">
        <v>3.0</v>
      </c>
      <c r="E1666" s="1">
        <v>3.0</v>
      </c>
      <c r="F1666" s="1">
        <v>3.0</v>
      </c>
      <c r="G1666" s="2"/>
    </row>
    <row r="1667" ht="12.75" customHeight="1">
      <c r="A1667" t="s">
        <v>523</v>
      </c>
      <c r="B1667" s="3" t="str">
        <f>HYPERLINK("https://stackoverflow.com/questions/46395435/")</f>
        <v>https://stackoverflow.com/questions/46395435/</v>
      </c>
      <c r="C1667" s="1">
        <v>3.0</v>
      </c>
      <c r="D1667" s="4">
        <v>4.0</v>
      </c>
      <c r="E1667" s="1">
        <v>3.0</v>
      </c>
      <c r="F1667" s="1">
        <v>4.0</v>
      </c>
      <c r="G1667" s="2"/>
    </row>
    <row r="1668" ht="12.75" customHeight="1">
      <c r="A1668" t="s">
        <v>526</v>
      </c>
      <c r="B1668" s="3" t="str">
        <f>HYPERLINK("https://stackoverflow.com/questions/9827673/")</f>
        <v>https://stackoverflow.com/questions/9827673/</v>
      </c>
      <c r="C1668" s="1">
        <v>3.0</v>
      </c>
      <c r="D1668" s="4">
        <v>5.0</v>
      </c>
      <c r="E1668" s="1">
        <v>4.0</v>
      </c>
      <c r="F1668" s="1">
        <v>5.0</v>
      </c>
      <c r="G1668" s="2" t="s">
        <v>430</v>
      </c>
    </row>
    <row r="1669" ht="12.75" customHeight="1">
      <c r="A1669" t="s">
        <v>527</v>
      </c>
      <c r="B1669" s="3" t="str">
        <f>HYPERLINK("https://stackoverflow.com/questions/12280599/")</f>
        <v>https://stackoverflow.com/questions/12280599/</v>
      </c>
      <c r="C1669" s="1">
        <v>2.0</v>
      </c>
      <c r="D1669" s="4">
        <v>2.0</v>
      </c>
      <c r="E1669" s="1">
        <v>2.0</v>
      </c>
      <c r="F1669" s="1">
        <v>2.0</v>
      </c>
      <c r="G1669" s="2"/>
    </row>
    <row r="1670" ht="12.75" customHeight="1">
      <c r="A1670" t="s">
        <v>528</v>
      </c>
      <c r="B1670" s="3" t="str">
        <f>HYPERLINK("https://stackoverflow.com/questions/7181775/")</f>
        <v>https://stackoverflow.com/questions/7181775/</v>
      </c>
      <c r="C1670" s="1">
        <v>4.0</v>
      </c>
      <c r="D1670" s="4">
        <v>5.0</v>
      </c>
      <c r="E1670" s="1">
        <v>4.0</v>
      </c>
      <c r="F1670" s="1">
        <v>5.0</v>
      </c>
      <c r="G1670" s="2"/>
    </row>
    <row r="1671" ht="12.75" customHeight="1">
      <c r="A1671" t="s">
        <v>528</v>
      </c>
      <c r="B1671" s="3" t="str">
        <f>HYPERLINK("https://stackoverflow.com/questions/19912858/")</f>
        <v>https://stackoverflow.com/questions/19912858/</v>
      </c>
      <c r="C1671" s="1">
        <v>4.0</v>
      </c>
      <c r="D1671" s="4">
        <v>5.0</v>
      </c>
      <c r="E1671" s="1">
        <v>4.0</v>
      </c>
      <c r="F1671" s="1">
        <v>5.0</v>
      </c>
      <c r="G1671" s="2"/>
    </row>
    <row r="1672" ht="12.75" customHeight="1">
      <c r="A1672" t="s">
        <v>528</v>
      </c>
      <c r="B1672" s="3" t="str">
        <f>HYPERLINK("https://stackoverflow.com/questions/21177617/")</f>
        <v>https://stackoverflow.com/questions/21177617/</v>
      </c>
      <c r="C1672" s="1">
        <v>4.0</v>
      </c>
      <c r="D1672" s="4">
        <v>3.0</v>
      </c>
      <c r="E1672" s="1">
        <v>4.0</v>
      </c>
      <c r="F1672" s="1">
        <v>3.0</v>
      </c>
      <c r="G1672" s="2"/>
    </row>
    <row r="1673" ht="12.75" customHeight="1">
      <c r="A1673" t="s">
        <v>528</v>
      </c>
      <c r="B1673" s="3" t="str">
        <f>HYPERLINK("https://stackoverflow.com/questions/25821756/")</f>
        <v>https://stackoverflow.com/questions/25821756/</v>
      </c>
      <c r="C1673" s="1">
        <v>4.0</v>
      </c>
      <c r="D1673" s="4">
        <v>5.0</v>
      </c>
      <c r="E1673" s="1">
        <v>4.0</v>
      </c>
      <c r="F1673" s="1">
        <v>5.0</v>
      </c>
      <c r="G1673" s="2"/>
    </row>
    <row r="1674" ht="12.75" customHeight="1">
      <c r="A1674" t="s">
        <v>528</v>
      </c>
      <c r="B1674" s="3" t="str">
        <f>HYPERLINK("https://stackoverflow.com/questions/30820336/")</f>
        <v>https://stackoverflow.com/questions/30820336/</v>
      </c>
      <c r="C1674" s="1">
        <v>4.0</v>
      </c>
      <c r="D1674" s="4">
        <v>5.0</v>
      </c>
      <c r="E1674" s="1">
        <v>4.0</v>
      </c>
      <c r="F1674" s="1">
        <v>5.0</v>
      </c>
      <c r="G1674" s="2"/>
    </row>
    <row r="1675" ht="12.75" customHeight="1">
      <c r="A1675" t="s">
        <v>528</v>
      </c>
      <c r="B1675" s="3" t="str">
        <f>HYPERLINK("https://stackoverflow.com/questions/32459778/")</f>
        <v>https://stackoverflow.com/questions/32459778/</v>
      </c>
      <c r="C1675" s="1">
        <v>3.0</v>
      </c>
      <c r="D1675" s="4">
        <v>5.0</v>
      </c>
      <c r="E1675" s="1">
        <v>4.0</v>
      </c>
      <c r="F1675" s="1">
        <v>5.0</v>
      </c>
      <c r="G1675" s="2" t="s">
        <v>430</v>
      </c>
    </row>
    <row r="1676" ht="12.75" customHeight="1">
      <c r="A1676" t="s">
        <v>529</v>
      </c>
      <c r="B1676" s="3" t="str">
        <f>HYPERLINK("https://stackoverflow.com/questions/10604316/")</f>
        <v>https://stackoverflow.com/questions/10604316/</v>
      </c>
      <c r="C1676" s="1">
        <v>3.0</v>
      </c>
      <c r="D1676" s="4">
        <v>3.0</v>
      </c>
      <c r="E1676" s="1">
        <v>3.0</v>
      </c>
      <c r="F1676" s="1">
        <v>3.0</v>
      </c>
      <c r="G1676" s="2"/>
    </row>
    <row r="1677" ht="12.75" customHeight="1">
      <c r="A1677" t="s">
        <v>529</v>
      </c>
      <c r="B1677" s="3" t="str">
        <f>HYPERLINK("https://stackoverflow.com/questions/10607366/")</f>
        <v>https://stackoverflow.com/questions/10607366/</v>
      </c>
      <c r="C1677" s="1">
        <v>4.0</v>
      </c>
      <c r="D1677" s="4">
        <v>5.0</v>
      </c>
      <c r="E1677" s="1">
        <v>4.0</v>
      </c>
      <c r="F1677" s="1">
        <v>5.0</v>
      </c>
      <c r="G1677" s="2"/>
    </row>
    <row r="1678" ht="12.75" customHeight="1">
      <c r="A1678" t="s">
        <v>529</v>
      </c>
      <c r="B1678" s="3" t="str">
        <f>HYPERLINK("https://stackoverflow.com/questions/28362838/")</f>
        <v>https://stackoverflow.com/questions/28362838/</v>
      </c>
      <c r="C1678" s="1">
        <v>4.0</v>
      </c>
      <c r="D1678" s="4">
        <v>5.0</v>
      </c>
      <c r="E1678" s="1">
        <v>4.0</v>
      </c>
      <c r="F1678" s="1">
        <v>5.0</v>
      </c>
      <c r="G1678" s="2"/>
    </row>
    <row r="1679" ht="12.75" customHeight="1">
      <c r="A1679" t="s">
        <v>530</v>
      </c>
      <c r="B1679" s="3" t="str">
        <f>HYPERLINK("https://stackoverflow.com/questions/10671872/")</f>
        <v>https://stackoverflow.com/questions/10671872/</v>
      </c>
      <c r="C1679" s="1">
        <v>2.0</v>
      </c>
      <c r="D1679" s="4">
        <v>1.0</v>
      </c>
      <c r="E1679" s="1">
        <v>2.0</v>
      </c>
      <c r="F1679" s="1">
        <v>1.0</v>
      </c>
      <c r="G1679" s="2"/>
    </row>
    <row r="1680" ht="12.75" customHeight="1">
      <c r="A1680" t="s">
        <v>530</v>
      </c>
      <c r="B1680" s="3" t="str">
        <f>HYPERLINK("https://stackoverflow.com/questions/16700382/")</f>
        <v>https://stackoverflow.com/questions/16700382/</v>
      </c>
      <c r="C1680" s="1">
        <v>3.0</v>
      </c>
      <c r="D1680" s="4">
        <v>3.0</v>
      </c>
      <c r="E1680" s="1">
        <v>3.0</v>
      </c>
      <c r="F1680" s="1">
        <v>3.0</v>
      </c>
      <c r="G1680" s="2"/>
    </row>
    <row r="1681" ht="12.75" customHeight="1">
      <c r="A1681" t="s">
        <v>531</v>
      </c>
      <c r="B1681" s="3" t="str">
        <f>HYPERLINK("https://stackoverflow.com/questions/12429431/")</f>
        <v>https://stackoverflow.com/questions/12429431/</v>
      </c>
      <c r="C1681" s="1">
        <v>3.0</v>
      </c>
      <c r="D1681" s="4">
        <v>3.0</v>
      </c>
      <c r="E1681" s="1">
        <v>3.0</v>
      </c>
      <c r="F1681" s="1">
        <v>3.0</v>
      </c>
      <c r="G1681" s="2"/>
    </row>
    <row r="1682" ht="12.75" customHeight="1">
      <c r="A1682" t="s">
        <v>532</v>
      </c>
      <c r="B1682" s="3" t="str">
        <f>HYPERLINK("https://stackoverflow.com/questions/13912226/")</f>
        <v>https://stackoverflow.com/questions/13912226/</v>
      </c>
      <c r="C1682" s="1">
        <v>4.0</v>
      </c>
      <c r="D1682" s="4">
        <v>4.0</v>
      </c>
      <c r="E1682" s="1">
        <v>4.0</v>
      </c>
      <c r="F1682" s="1">
        <v>4.0</v>
      </c>
      <c r="G1682" s="2"/>
    </row>
    <row r="1683" ht="12.75" customHeight="1">
      <c r="A1683" t="s">
        <v>532</v>
      </c>
      <c r="B1683" s="3" t="str">
        <f>HYPERLINK("https://stackoverflow.com/questions/13988768/")</f>
        <v>https://stackoverflow.com/questions/13988768/</v>
      </c>
      <c r="C1683" s="1">
        <v>4.0</v>
      </c>
      <c r="D1683" s="4">
        <v>4.0</v>
      </c>
      <c r="E1683" s="1">
        <v>4.0</v>
      </c>
      <c r="F1683" s="1">
        <v>4.0</v>
      </c>
      <c r="G1683" s="2"/>
    </row>
    <row r="1684" ht="12.75" customHeight="1">
      <c r="A1684" t="s">
        <v>533</v>
      </c>
      <c r="B1684" s="3" t="str">
        <f>HYPERLINK("https://stackoverflow.com/questions/22116159/")</f>
        <v>https://stackoverflow.com/questions/22116159/</v>
      </c>
      <c r="C1684" s="1">
        <v>3.0</v>
      </c>
      <c r="D1684" s="4">
        <v>1.0</v>
      </c>
      <c r="E1684" s="1">
        <v>3.0</v>
      </c>
      <c r="F1684" s="1">
        <v>1.0</v>
      </c>
      <c r="G1684" s="2"/>
    </row>
    <row r="1685" ht="12.75" customHeight="1">
      <c r="A1685" t="s">
        <v>534</v>
      </c>
      <c r="B1685" s="3" t="str">
        <f>HYPERLINK("https://stackoverflow.com/questions/20745881/")</f>
        <v>https://stackoverflow.com/questions/20745881/</v>
      </c>
      <c r="C1685" s="1">
        <v>4.0</v>
      </c>
      <c r="D1685" s="4">
        <v>5.0</v>
      </c>
      <c r="E1685" s="1">
        <v>4.0</v>
      </c>
      <c r="F1685" s="1">
        <v>5.0</v>
      </c>
      <c r="G1685" s="2"/>
    </row>
    <row r="1686" ht="12.75" customHeight="1">
      <c r="A1686" t="s">
        <v>535</v>
      </c>
      <c r="B1686" s="3" t="str">
        <f>HYPERLINK("https://stackoverflow.com/questions/21405096/")</f>
        <v>https://stackoverflow.com/questions/21405096/</v>
      </c>
      <c r="C1686" s="1">
        <v>3.0</v>
      </c>
      <c r="D1686" s="4">
        <v>3.0</v>
      </c>
      <c r="E1686" s="1">
        <v>3.0</v>
      </c>
      <c r="F1686" s="1">
        <v>3.0</v>
      </c>
      <c r="G1686" s="2"/>
    </row>
    <row r="1687" ht="12.75" customHeight="1">
      <c r="A1687" t="s">
        <v>535</v>
      </c>
      <c r="B1687" s="3" t="str">
        <f>HYPERLINK("https://stackoverflow.com/questions/27246948/")</f>
        <v>https://stackoverflow.com/questions/27246948/</v>
      </c>
      <c r="C1687" s="1">
        <v>4.0</v>
      </c>
      <c r="D1687" s="4">
        <v>5.0</v>
      </c>
      <c r="E1687" s="1">
        <v>4.0</v>
      </c>
      <c r="F1687" s="1">
        <v>5.0</v>
      </c>
      <c r="G1687" s="2"/>
    </row>
    <row r="1688" ht="12.75" customHeight="1">
      <c r="A1688" t="s">
        <v>535</v>
      </c>
      <c r="B1688" s="3" t="str">
        <f>HYPERLINK("https://stackoverflow.com/questions/32584281/")</f>
        <v>https://stackoverflow.com/questions/32584281/</v>
      </c>
      <c r="C1688" s="1">
        <v>3.0</v>
      </c>
      <c r="D1688" s="4">
        <v>2.0</v>
      </c>
      <c r="E1688" s="1">
        <v>3.0</v>
      </c>
      <c r="F1688" s="1">
        <v>2.0</v>
      </c>
      <c r="G1688" s="2"/>
    </row>
    <row r="1689" ht="12.75" customHeight="1">
      <c r="A1689" t="s">
        <v>535</v>
      </c>
      <c r="B1689" s="3" t="str">
        <f>HYPERLINK("https://stackoverflow.com/questions/34150284/")</f>
        <v>https://stackoverflow.com/questions/34150284/</v>
      </c>
      <c r="C1689" s="1">
        <v>5.0</v>
      </c>
      <c r="D1689" s="4">
        <v>5.0</v>
      </c>
      <c r="E1689" s="1">
        <v>5.0</v>
      </c>
      <c r="F1689" s="1">
        <v>5.0</v>
      </c>
      <c r="G1689" s="2"/>
    </row>
    <row r="1690" ht="12.75" customHeight="1">
      <c r="A1690" t="s">
        <v>536</v>
      </c>
      <c r="B1690" s="3" t="str">
        <f>HYPERLINK("https://stackoverflow.com/questions/25105205/")</f>
        <v>https://stackoverflow.com/questions/25105205/</v>
      </c>
      <c r="C1690" s="1">
        <v>4.0</v>
      </c>
      <c r="D1690" s="4">
        <v>5.0</v>
      </c>
      <c r="E1690" s="1">
        <v>4.0</v>
      </c>
      <c r="F1690" s="1">
        <v>5.0</v>
      </c>
      <c r="G1690" s="2"/>
    </row>
    <row r="1691" ht="12.75" customHeight="1">
      <c r="A1691" t="s">
        <v>537</v>
      </c>
      <c r="B1691" s="3" t="str">
        <f>HYPERLINK("https://stackoverflow.com/questions/31552547/")</f>
        <v>https://stackoverflow.com/questions/31552547/</v>
      </c>
      <c r="C1691" s="1">
        <v>4.0</v>
      </c>
      <c r="D1691" s="4">
        <v>5.0</v>
      </c>
      <c r="E1691" s="1">
        <v>4.0</v>
      </c>
      <c r="F1691" s="1">
        <v>5.0</v>
      </c>
      <c r="G1691" s="2"/>
    </row>
    <row r="1692" ht="12.75" customHeight="1">
      <c r="A1692" t="s">
        <v>538</v>
      </c>
      <c r="B1692" s="3" t="str">
        <f>HYPERLINK("https://stackoverflow.com/questions/36237955/")</f>
        <v>https://stackoverflow.com/questions/36237955/</v>
      </c>
      <c r="C1692" s="1">
        <v>3.0</v>
      </c>
      <c r="D1692" s="4">
        <v>1.0</v>
      </c>
      <c r="E1692" s="1">
        <v>3.0</v>
      </c>
      <c r="F1692" s="1">
        <v>1.0</v>
      </c>
      <c r="G1692" s="2"/>
    </row>
    <row r="1693" ht="12.75" customHeight="1">
      <c r="A1693" t="s">
        <v>539</v>
      </c>
      <c r="B1693" s="3" t="str">
        <f>HYPERLINK("https://stackoverflow.com/questions/39982715/")</f>
        <v>https://stackoverflow.com/questions/39982715/</v>
      </c>
      <c r="C1693" s="1">
        <v>3.0</v>
      </c>
      <c r="D1693" s="4">
        <v>5.0</v>
      </c>
      <c r="E1693" s="1">
        <v>4.0</v>
      </c>
      <c r="F1693" s="1">
        <v>5.0</v>
      </c>
      <c r="G1693" s="2" t="s">
        <v>430</v>
      </c>
    </row>
    <row r="1694" ht="12.75" customHeight="1">
      <c r="C1694" s="1"/>
      <c r="D1694" s="1"/>
      <c r="E1694" s="1"/>
      <c r="F1694" s="1"/>
      <c r="G1694" s="2"/>
    </row>
    <row r="1695" ht="12.75" customHeight="1">
      <c r="C1695" s="1"/>
      <c r="D1695" s="1"/>
      <c r="E1695" s="1"/>
      <c r="F1695" s="1"/>
      <c r="G1695" s="2"/>
    </row>
    <row r="1696" ht="12.75" customHeight="1">
      <c r="C1696" s="1"/>
      <c r="D1696" s="1"/>
      <c r="E1696" s="1"/>
      <c r="F1696" s="1"/>
      <c r="G1696" s="2"/>
    </row>
    <row r="1697" ht="12.75" customHeight="1">
      <c r="A1697" t="s">
        <v>540</v>
      </c>
      <c r="C1697" s="1"/>
      <c r="D1697" s="1"/>
      <c r="E1697" s="1"/>
      <c r="F1697" s="1"/>
      <c r="G1697" s="2"/>
    </row>
    <row r="1698" ht="12.75" customHeight="1">
      <c r="C1698" s="1"/>
      <c r="D1698" s="1"/>
      <c r="E1698" s="1"/>
      <c r="F1698" s="1"/>
      <c r="G1698" s="2"/>
    </row>
    <row r="1699" ht="12.75" customHeight="1">
      <c r="A1699" t="s">
        <v>541</v>
      </c>
      <c r="B1699" s="3" t="str">
        <f>HYPERLINK("https://stackoverflow.com/questions/762424/")</f>
        <v>https://stackoverflow.com/questions/762424/</v>
      </c>
      <c r="C1699" s="1">
        <v>1.0</v>
      </c>
      <c r="D1699" s="4">
        <v>1.0</v>
      </c>
      <c r="E1699" s="1">
        <v>1.0</v>
      </c>
      <c r="F1699" s="1">
        <v>1.0</v>
      </c>
      <c r="G1699" s="2"/>
    </row>
    <row r="1700" ht="12.75" customHeight="1">
      <c r="A1700" t="s">
        <v>541</v>
      </c>
      <c r="B1700" s="3" t="str">
        <f>HYPERLINK("https://stackoverflow.com/questions/762425/")</f>
        <v>https://stackoverflow.com/questions/762425/</v>
      </c>
      <c r="C1700" s="1">
        <v>1.0</v>
      </c>
      <c r="D1700" s="4">
        <v>1.0</v>
      </c>
      <c r="E1700" s="1">
        <v>1.0</v>
      </c>
      <c r="F1700" s="1">
        <v>1.0</v>
      </c>
      <c r="G1700" s="2"/>
    </row>
    <row r="1701" ht="12.75" customHeight="1">
      <c r="A1701" t="s">
        <v>541</v>
      </c>
      <c r="B1701" s="3" t="str">
        <f>HYPERLINK("https://stackoverflow.com/questions/762429/")</f>
        <v>https://stackoverflow.com/questions/762429/</v>
      </c>
      <c r="C1701" s="1">
        <v>1.0</v>
      </c>
      <c r="D1701" s="4">
        <v>1.0</v>
      </c>
      <c r="E1701" s="1">
        <v>1.0</v>
      </c>
      <c r="F1701" s="1">
        <v>1.0</v>
      </c>
      <c r="G1701" s="2"/>
    </row>
    <row r="1702" ht="12.75" customHeight="1">
      <c r="A1702" t="s">
        <v>541</v>
      </c>
      <c r="B1702" s="3" t="str">
        <f>HYPERLINK("https://stackoverflow.com/questions/762537/")</f>
        <v>https://stackoverflow.com/questions/762537/</v>
      </c>
      <c r="C1702" s="1">
        <v>1.0</v>
      </c>
      <c r="D1702" s="4">
        <v>1.0</v>
      </c>
      <c r="E1702" s="1">
        <v>1.0</v>
      </c>
      <c r="F1702" s="1">
        <v>1.0</v>
      </c>
      <c r="G1702" s="2"/>
    </row>
    <row r="1703" ht="12.75" customHeight="1">
      <c r="A1703" t="s">
        <v>541</v>
      </c>
      <c r="B1703" s="3" t="str">
        <f>HYPERLINK("https://stackoverflow.com/questions/762564/")</f>
        <v>https://stackoverflow.com/questions/762564/</v>
      </c>
      <c r="C1703" s="1">
        <v>1.0</v>
      </c>
      <c r="D1703" s="4">
        <v>1.0</v>
      </c>
      <c r="E1703" s="1">
        <v>1.0</v>
      </c>
      <c r="F1703" s="1">
        <v>1.0</v>
      </c>
      <c r="G1703" s="2"/>
    </row>
    <row r="1704" ht="12.75" customHeight="1">
      <c r="A1704" t="s">
        <v>542</v>
      </c>
      <c r="B1704" s="3" t="str">
        <f>HYPERLINK("https://stackoverflow.com/questions/833775/")</f>
        <v>https://stackoverflow.com/questions/833775/</v>
      </c>
      <c r="C1704" s="1">
        <v>1.0</v>
      </c>
      <c r="D1704" s="4">
        <v>1.0</v>
      </c>
      <c r="E1704" s="1">
        <v>1.0</v>
      </c>
      <c r="F1704" s="1">
        <v>1.0</v>
      </c>
      <c r="G1704" s="2"/>
    </row>
    <row r="1705" ht="12.75" customHeight="1">
      <c r="A1705" t="s">
        <v>542</v>
      </c>
      <c r="B1705" s="3" t="str">
        <f>HYPERLINK("https://stackoverflow.com/questions/833781/")</f>
        <v>https://stackoverflow.com/questions/833781/</v>
      </c>
      <c r="C1705" s="1">
        <v>1.0</v>
      </c>
      <c r="D1705" s="4">
        <v>1.0</v>
      </c>
      <c r="E1705" s="1">
        <v>1.0</v>
      </c>
      <c r="F1705" s="1">
        <v>1.0</v>
      </c>
      <c r="G1705" s="2"/>
    </row>
    <row r="1706" ht="12.75" customHeight="1">
      <c r="A1706" t="s">
        <v>542</v>
      </c>
      <c r="B1706" s="3" t="str">
        <f>HYPERLINK("https://stackoverflow.com/questions/833795/")</f>
        <v>https://stackoverflow.com/questions/833795/</v>
      </c>
      <c r="C1706" s="1">
        <v>1.0</v>
      </c>
      <c r="D1706" s="4">
        <v>1.0</v>
      </c>
      <c r="E1706" s="1">
        <v>1.0</v>
      </c>
      <c r="F1706" s="1">
        <v>1.0</v>
      </c>
      <c r="G1706" s="2"/>
    </row>
    <row r="1707" ht="12.75" customHeight="1">
      <c r="A1707" t="s">
        <v>542</v>
      </c>
      <c r="B1707" s="3" t="str">
        <f>HYPERLINK("https://stackoverflow.com/questions/834172/")</f>
        <v>https://stackoverflow.com/questions/834172/</v>
      </c>
      <c r="C1707" s="1">
        <v>1.0</v>
      </c>
      <c r="D1707" s="4">
        <v>1.0</v>
      </c>
      <c r="E1707" s="1">
        <v>1.0</v>
      </c>
      <c r="F1707" s="1">
        <v>1.0</v>
      </c>
      <c r="G1707" s="2"/>
    </row>
    <row r="1708" ht="12.75" customHeight="1">
      <c r="A1708" t="s">
        <v>542</v>
      </c>
      <c r="B1708" s="3" t="str">
        <f>HYPERLINK("https://stackoverflow.com/questions/11481537/")</f>
        <v>https://stackoverflow.com/questions/11481537/</v>
      </c>
      <c r="C1708" s="1">
        <v>1.0</v>
      </c>
      <c r="D1708" s="4">
        <v>1.0</v>
      </c>
      <c r="E1708" s="1">
        <v>1.0</v>
      </c>
      <c r="F1708" s="1">
        <v>1.0</v>
      </c>
      <c r="G1708" s="2"/>
    </row>
    <row r="1709" ht="12.75" customHeight="1">
      <c r="A1709" t="s">
        <v>542</v>
      </c>
      <c r="B1709" s="3" t="str">
        <f>HYPERLINK("https://stackoverflow.com/questions/22592227/")</f>
        <v>https://stackoverflow.com/questions/22592227/</v>
      </c>
      <c r="C1709" s="1">
        <v>1.0</v>
      </c>
      <c r="D1709" s="4">
        <v>1.0</v>
      </c>
      <c r="E1709" s="1">
        <v>1.0</v>
      </c>
      <c r="F1709" s="1">
        <v>1.0</v>
      </c>
      <c r="G1709" s="2"/>
    </row>
    <row r="1710" ht="12.75" customHeight="1">
      <c r="A1710" t="s">
        <v>542</v>
      </c>
      <c r="B1710" s="3" t="str">
        <f>HYPERLINK("https://stackoverflow.com/questions/22595033/")</f>
        <v>https://stackoverflow.com/questions/22595033/</v>
      </c>
      <c r="C1710" s="1">
        <v>1.0</v>
      </c>
      <c r="D1710" s="4">
        <v>1.0</v>
      </c>
      <c r="E1710" s="1">
        <v>1.0</v>
      </c>
      <c r="F1710" s="1">
        <v>1.0</v>
      </c>
      <c r="G1710" s="2"/>
    </row>
    <row r="1711" ht="12.75" customHeight="1">
      <c r="A1711" t="s">
        <v>542</v>
      </c>
      <c r="B1711" s="3" t="str">
        <f>HYPERLINK("https://stackoverflow.com/questions/24331406/")</f>
        <v>https://stackoverflow.com/questions/24331406/</v>
      </c>
      <c r="C1711" s="1">
        <v>1.0</v>
      </c>
      <c r="D1711" s="4">
        <v>1.0</v>
      </c>
      <c r="E1711" s="1">
        <v>1.0</v>
      </c>
      <c r="F1711" s="1">
        <v>1.0</v>
      </c>
      <c r="G1711" s="2"/>
    </row>
    <row r="1712" ht="12.75" customHeight="1">
      <c r="A1712" t="s">
        <v>542</v>
      </c>
      <c r="B1712" s="3" t="str">
        <f>HYPERLINK("https://stackoverflow.com/questions/33161459/")</f>
        <v>https://stackoverflow.com/questions/33161459/</v>
      </c>
      <c r="C1712" s="1">
        <v>1.0</v>
      </c>
      <c r="D1712" s="4">
        <v>1.0</v>
      </c>
      <c r="E1712" s="1">
        <v>1.0</v>
      </c>
      <c r="F1712" s="1">
        <v>1.0</v>
      </c>
      <c r="G1712" s="2"/>
    </row>
    <row r="1713" ht="12.75" customHeight="1">
      <c r="A1713" t="s">
        <v>542</v>
      </c>
      <c r="B1713" s="3" t="str">
        <f>HYPERLINK("https://stackoverflow.com/questions/35959683/")</f>
        <v>https://stackoverflow.com/questions/35959683/</v>
      </c>
      <c r="C1713" s="1">
        <v>1.0</v>
      </c>
      <c r="D1713" s="4">
        <v>1.0</v>
      </c>
      <c r="E1713" s="1">
        <v>1.0</v>
      </c>
      <c r="F1713" s="1">
        <v>1.0</v>
      </c>
      <c r="G1713" s="2"/>
    </row>
    <row r="1714" ht="12.75" customHeight="1">
      <c r="A1714" t="s">
        <v>542</v>
      </c>
      <c r="B1714" s="3" t="str">
        <f>HYPERLINK("https://stackoverflow.com/questions/36568355/")</f>
        <v>https://stackoverflow.com/questions/36568355/</v>
      </c>
      <c r="C1714" s="1">
        <v>1.0</v>
      </c>
      <c r="D1714" s="4">
        <v>1.0</v>
      </c>
      <c r="E1714" s="1">
        <v>1.0</v>
      </c>
      <c r="F1714" s="1">
        <v>1.0</v>
      </c>
      <c r="G1714" s="2"/>
    </row>
    <row r="1715" ht="12.75" customHeight="1">
      <c r="A1715" t="s">
        <v>543</v>
      </c>
      <c r="B1715" s="3" t="str">
        <f>HYPERLINK("https://stackoverflow.com/questions/7848185/")</f>
        <v>https://stackoverflow.com/questions/7848185/</v>
      </c>
      <c r="C1715" s="1">
        <v>3.0</v>
      </c>
      <c r="D1715" s="4">
        <v>2.0</v>
      </c>
      <c r="E1715" s="1">
        <v>3.0</v>
      </c>
      <c r="F1715" s="1">
        <v>2.0</v>
      </c>
      <c r="G1715" s="2"/>
    </row>
    <row r="1716" ht="12.75" customHeight="1">
      <c r="A1716" t="s">
        <v>543</v>
      </c>
      <c r="B1716" s="3" t="str">
        <f>HYPERLINK("https://stackoverflow.com/questions/11744803/")</f>
        <v>https://stackoverflow.com/questions/11744803/</v>
      </c>
      <c r="C1716" s="1">
        <v>1.0</v>
      </c>
      <c r="D1716" s="4">
        <v>1.0</v>
      </c>
      <c r="E1716" s="1">
        <v>1.0</v>
      </c>
      <c r="F1716" s="1">
        <v>1.0</v>
      </c>
      <c r="G1716" s="2"/>
    </row>
    <row r="1717" ht="12.75" customHeight="1">
      <c r="A1717" t="s">
        <v>544</v>
      </c>
      <c r="B1717" s="3" t="str">
        <f>HYPERLINK("https://stackoverflow.com/questions/2379330/")</f>
        <v>https://stackoverflow.com/questions/2379330/</v>
      </c>
      <c r="C1717" s="1">
        <v>2.0</v>
      </c>
      <c r="D1717" s="4">
        <v>1.0</v>
      </c>
      <c r="E1717" s="1">
        <v>2.0</v>
      </c>
      <c r="F1717" s="1">
        <v>1.0</v>
      </c>
      <c r="G1717" s="2"/>
    </row>
    <row r="1718" ht="12.75" customHeight="1">
      <c r="A1718" t="s">
        <v>544</v>
      </c>
      <c r="B1718" s="3" t="str">
        <f>HYPERLINK("https://stackoverflow.com/questions/2379340/")</f>
        <v>https://stackoverflow.com/questions/2379340/</v>
      </c>
      <c r="C1718" s="1">
        <v>2.0</v>
      </c>
      <c r="D1718" s="4">
        <v>1.0</v>
      </c>
      <c r="E1718" s="1">
        <v>2.0</v>
      </c>
      <c r="F1718" s="1">
        <v>1.0</v>
      </c>
      <c r="G1718" s="2"/>
    </row>
    <row r="1719" ht="12.75" customHeight="1">
      <c r="A1719" t="s">
        <v>544</v>
      </c>
      <c r="B1719" s="3" t="str">
        <f>HYPERLINK("https://stackoverflow.com/questions/2379425/")</f>
        <v>https://stackoverflow.com/questions/2379425/</v>
      </c>
      <c r="C1719" s="1">
        <v>2.0</v>
      </c>
      <c r="D1719" s="4">
        <v>1.0</v>
      </c>
      <c r="E1719" s="1">
        <v>2.0</v>
      </c>
      <c r="F1719" s="1">
        <v>1.0</v>
      </c>
      <c r="G1719" s="2"/>
    </row>
    <row r="1720" ht="12.75" customHeight="1">
      <c r="A1720" t="s">
        <v>544</v>
      </c>
      <c r="B1720" s="3" t="str">
        <f>HYPERLINK("https://stackoverflow.com/questions/12874984/")</f>
        <v>https://stackoverflow.com/questions/12874984/</v>
      </c>
      <c r="C1720" s="1">
        <v>2.0</v>
      </c>
      <c r="D1720" s="4">
        <v>1.0</v>
      </c>
      <c r="E1720" s="1">
        <v>2.0</v>
      </c>
      <c r="F1720" s="1">
        <v>1.0</v>
      </c>
      <c r="G1720" s="2"/>
    </row>
    <row r="1721" ht="12.75" customHeight="1">
      <c r="A1721" t="s">
        <v>544</v>
      </c>
      <c r="B1721" s="3" t="str">
        <f>HYPERLINK("https://stackoverflow.com/questions/13756284/")</f>
        <v>https://stackoverflow.com/questions/13756284/</v>
      </c>
      <c r="C1721" s="1">
        <v>2.0</v>
      </c>
      <c r="D1721" s="4">
        <v>1.0</v>
      </c>
      <c r="E1721" s="1">
        <v>2.0</v>
      </c>
      <c r="F1721" s="1">
        <v>1.0</v>
      </c>
      <c r="G1721" s="2"/>
    </row>
    <row r="1722" ht="12.75" customHeight="1">
      <c r="A1722" t="s">
        <v>544</v>
      </c>
      <c r="B1722" s="3" t="str">
        <f>HYPERLINK("https://stackoverflow.com/questions/13764081/")</f>
        <v>https://stackoverflow.com/questions/13764081/</v>
      </c>
      <c r="C1722" s="1">
        <v>2.0</v>
      </c>
      <c r="D1722" s="4">
        <v>1.0</v>
      </c>
      <c r="E1722" s="1">
        <v>2.0</v>
      </c>
      <c r="F1722" s="1">
        <v>1.0</v>
      </c>
      <c r="G1722" s="2"/>
    </row>
    <row r="1723" ht="12.75" customHeight="1">
      <c r="A1723" t="s">
        <v>544</v>
      </c>
      <c r="B1723" s="3" t="str">
        <f>HYPERLINK("https://stackoverflow.com/questions/16079846/")</f>
        <v>https://stackoverflow.com/questions/16079846/</v>
      </c>
      <c r="C1723" s="1">
        <v>2.0</v>
      </c>
      <c r="D1723" s="4">
        <v>1.0</v>
      </c>
      <c r="E1723" s="1">
        <v>2.0</v>
      </c>
      <c r="F1723" s="1">
        <v>1.0</v>
      </c>
      <c r="G1723" s="2"/>
    </row>
    <row r="1724" ht="12.75" customHeight="1">
      <c r="A1724" t="s">
        <v>544</v>
      </c>
      <c r="B1724" s="3" t="str">
        <f>HYPERLINK("https://stackoverflow.com/questions/17278998/")</f>
        <v>https://stackoverflow.com/questions/17278998/</v>
      </c>
      <c r="C1724" s="1">
        <v>2.0</v>
      </c>
      <c r="D1724" s="4">
        <v>1.0</v>
      </c>
      <c r="E1724" s="1">
        <v>2.0</v>
      </c>
      <c r="F1724" s="1">
        <v>1.0</v>
      </c>
      <c r="G1724" s="2"/>
    </row>
    <row r="1725" ht="12.75" customHeight="1">
      <c r="A1725" t="s">
        <v>544</v>
      </c>
      <c r="B1725" s="3" t="str">
        <f>HYPERLINK("https://stackoverflow.com/questions/18393252/")</f>
        <v>https://stackoverflow.com/questions/18393252/</v>
      </c>
      <c r="C1725" s="1">
        <v>2.0</v>
      </c>
      <c r="D1725" s="4">
        <v>1.0</v>
      </c>
      <c r="E1725" s="1">
        <v>2.0</v>
      </c>
      <c r="F1725" s="1">
        <v>1.0</v>
      </c>
      <c r="G1725" s="2"/>
    </row>
    <row r="1726" ht="12.75" customHeight="1">
      <c r="A1726" t="s">
        <v>544</v>
      </c>
      <c r="B1726" s="3" t="str">
        <f>HYPERLINK("https://stackoverflow.com/questions/20295699/")</f>
        <v>https://stackoverflow.com/questions/20295699/</v>
      </c>
      <c r="C1726" s="1">
        <v>2.0</v>
      </c>
      <c r="D1726" s="4">
        <v>1.0</v>
      </c>
      <c r="E1726" s="1">
        <v>2.0</v>
      </c>
      <c r="F1726" s="1">
        <v>1.0</v>
      </c>
      <c r="G1726" s="2"/>
    </row>
    <row r="1727" ht="12.75" customHeight="1">
      <c r="A1727" t="s">
        <v>544</v>
      </c>
      <c r="B1727" s="3" t="str">
        <f>HYPERLINK("https://stackoverflow.com/questions/25412801/")</f>
        <v>https://stackoverflow.com/questions/25412801/</v>
      </c>
      <c r="C1727" s="1">
        <v>2.0</v>
      </c>
      <c r="D1727" s="4">
        <v>1.0</v>
      </c>
      <c r="E1727" s="1">
        <v>2.0</v>
      </c>
      <c r="F1727" s="1">
        <v>1.0</v>
      </c>
      <c r="G1727" s="2"/>
    </row>
    <row r="1728" ht="12.75" customHeight="1">
      <c r="A1728" t="s">
        <v>544</v>
      </c>
      <c r="B1728" s="3" t="str">
        <f>HYPERLINK("https://stackoverflow.com/questions/26374850/")</f>
        <v>https://stackoverflow.com/questions/26374850/</v>
      </c>
      <c r="C1728" s="1">
        <v>2.0</v>
      </c>
      <c r="D1728" s="4">
        <v>1.0</v>
      </c>
      <c r="E1728" s="1">
        <v>2.0</v>
      </c>
      <c r="F1728" s="1">
        <v>1.0</v>
      </c>
      <c r="G1728" s="2"/>
    </row>
    <row r="1729" ht="12.75" customHeight="1">
      <c r="A1729" t="s">
        <v>544</v>
      </c>
      <c r="B1729" s="3" t="str">
        <f>HYPERLINK("https://stackoverflow.com/questions/29861398/")</f>
        <v>https://stackoverflow.com/questions/29861398/</v>
      </c>
      <c r="C1729" s="1">
        <v>3.0</v>
      </c>
      <c r="D1729" s="4">
        <v>1.0</v>
      </c>
      <c r="E1729" s="1">
        <v>3.0</v>
      </c>
      <c r="F1729" s="1">
        <v>1.0</v>
      </c>
      <c r="G1729" s="2"/>
    </row>
    <row r="1730" ht="12.75" customHeight="1">
      <c r="A1730" t="s">
        <v>544</v>
      </c>
      <c r="B1730" s="3" t="str">
        <f>HYPERLINK("https://stackoverflow.com/questions/34319737/")</f>
        <v>https://stackoverflow.com/questions/34319737/</v>
      </c>
      <c r="C1730" s="1">
        <v>3.0</v>
      </c>
      <c r="D1730" s="4">
        <v>1.0</v>
      </c>
      <c r="E1730" s="1">
        <v>3.0</v>
      </c>
      <c r="F1730" s="1">
        <v>1.0</v>
      </c>
      <c r="G1730" s="2"/>
    </row>
    <row r="1731" ht="12.75" customHeight="1">
      <c r="A1731" t="s">
        <v>544</v>
      </c>
      <c r="B1731" s="3" t="str">
        <f>HYPERLINK("https://stackoverflow.com/questions/46786611/")</f>
        <v>https://stackoverflow.com/questions/46786611/</v>
      </c>
      <c r="C1731" s="1">
        <v>2.0</v>
      </c>
      <c r="D1731" s="4">
        <v>1.0</v>
      </c>
      <c r="E1731" s="1">
        <v>2.0</v>
      </c>
      <c r="F1731" s="1">
        <v>1.0</v>
      </c>
      <c r="G1731" s="2"/>
    </row>
    <row r="1732" ht="12.75" customHeight="1">
      <c r="A1732" t="s">
        <v>545</v>
      </c>
      <c r="B1732" s="3" t="str">
        <f>HYPERLINK("https://stackoverflow.com/questions/2544488/")</f>
        <v>https://stackoverflow.com/questions/2544488/</v>
      </c>
      <c r="C1732" s="1">
        <v>3.0</v>
      </c>
      <c r="D1732" s="4">
        <v>1.0</v>
      </c>
      <c r="E1732" s="1">
        <v>3.0</v>
      </c>
      <c r="F1732" s="1">
        <v>1.0</v>
      </c>
      <c r="G1732" s="2"/>
    </row>
    <row r="1733" ht="12.75" customHeight="1">
      <c r="A1733" t="s">
        <v>545</v>
      </c>
      <c r="B1733" s="3" t="str">
        <f>HYPERLINK("https://stackoverflow.com/questions/2997490/")</f>
        <v>https://stackoverflow.com/questions/2997490/</v>
      </c>
      <c r="C1733" s="1">
        <v>3.0</v>
      </c>
      <c r="D1733" s="4">
        <v>1.0</v>
      </c>
      <c r="E1733" s="1">
        <v>3.0</v>
      </c>
      <c r="F1733" s="1">
        <v>1.0</v>
      </c>
      <c r="G1733" s="2"/>
    </row>
    <row r="1734" ht="12.75" customHeight="1">
      <c r="A1734" t="s">
        <v>545</v>
      </c>
      <c r="B1734" s="3" t="str">
        <f>HYPERLINK("https://stackoverflow.com/questions/18531225/")</f>
        <v>https://stackoverflow.com/questions/18531225/</v>
      </c>
      <c r="C1734" s="1">
        <v>3.0</v>
      </c>
      <c r="D1734" s="4">
        <v>1.0</v>
      </c>
      <c r="E1734" s="1">
        <v>3.0</v>
      </c>
      <c r="F1734" s="1">
        <v>1.0</v>
      </c>
      <c r="G1734" s="2"/>
    </row>
    <row r="1735" ht="12.75" customHeight="1">
      <c r="A1735" t="s">
        <v>546</v>
      </c>
      <c r="B1735" s="3" t="str">
        <f>HYPERLINK("https://stackoverflow.com/questions/2548408/")</f>
        <v>https://stackoverflow.com/questions/2548408/</v>
      </c>
      <c r="C1735" s="1">
        <v>1.0</v>
      </c>
      <c r="D1735" s="4">
        <v>1.0</v>
      </c>
      <c r="E1735" s="1">
        <v>1.0</v>
      </c>
      <c r="F1735" s="1">
        <v>1.0</v>
      </c>
      <c r="G1735" s="2"/>
    </row>
    <row r="1736" ht="12.75" customHeight="1">
      <c r="A1736" t="s">
        <v>546</v>
      </c>
      <c r="B1736" s="3" t="str">
        <f>HYPERLINK("https://stackoverflow.com/questions/2548470/")</f>
        <v>https://stackoverflow.com/questions/2548470/</v>
      </c>
      <c r="C1736" s="1">
        <v>1.0</v>
      </c>
      <c r="D1736" s="4">
        <v>1.0</v>
      </c>
      <c r="E1736" s="1">
        <v>1.0</v>
      </c>
      <c r="F1736" s="1">
        <v>1.0</v>
      </c>
      <c r="G1736" s="2"/>
    </row>
    <row r="1737" ht="12.75" customHeight="1">
      <c r="A1737" t="s">
        <v>546</v>
      </c>
      <c r="B1737" s="3" t="str">
        <f>HYPERLINK("https://stackoverflow.com/questions/12151818/")</f>
        <v>https://stackoverflow.com/questions/12151818/</v>
      </c>
      <c r="C1737" s="1">
        <v>1.0</v>
      </c>
      <c r="D1737" s="4">
        <v>1.0</v>
      </c>
      <c r="E1737" s="1">
        <v>1.0</v>
      </c>
      <c r="F1737" s="1">
        <v>1.0</v>
      </c>
      <c r="G1737" s="2"/>
    </row>
    <row r="1738" ht="12.75" customHeight="1">
      <c r="A1738" t="s">
        <v>546</v>
      </c>
      <c r="B1738" s="3" t="str">
        <f>HYPERLINK("https://stackoverflow.com/questions/15313028/")</f>
        <v>https://stackoverflow.com/questions/15313028/</v>
      </c>
      <c r="C1738" s="1">
        <v>1.0</v>
      </c>
      <c r="D1738" s="4">
        <v>1.0</v>
      </c>
      <c r="E1738" s="1">
        <v>1.0</v>
      </c>
      <c r="F1738" s="1">
        <v>1.0</v>
      </c>
      <c r="G1738" s="2"/>
    </row>
    <row r="1739" ht="12.75" customHeight="1">
      <c r="A1739" t="s">
        <v>546</v>
      </c>
      <c r="B1739" s="3" t="str">
        <f>HYPERLINK("https://stackoverflow.com/questions/27224218/")</f>
        <v>https://stackoverflow.com/questions/27224218/</v>
      </c>
      <c r="C1739" s="1">
        <v>1.0</v>
      </c>
      <c r="D1739" s="4">
        <v>1.0</v>
      </c>
      <c r="E1739" s="1">
        <v>1.0</v>
      </c>
      <c r="F1739" s="1">
        <v>1.0</v>
      </c>
      <c r="G1739" s="2"/>
    </row>
    <row r="1740" ht="12.75" customHeight="1">
      <c r="A1740" t="s">
        <v>547</v>
      </c>
      <c r="B1740" s="3" t="str">
        <f>HYPERLINK("https://stackoverflow.com/questions/3537047/")</f>
        <v>https://stackoverflow.com/questions/3537047/</v>
      </c>
      <c r="C1740" s="1">
        <v>5.0</v>
      </c>
      <c r="D1740" s="4">
        <v>2.0</v>
      </c>
      <c r="E1740" s="1">
        <v>5.0</v>
      </c>
      <c r="F1740" s="1">
        <v>5.0</v>
      </c>
      <c r="G1740" s="2" t="s">
        <v>406</v>
      </c>
    </row>
    <row r="1741" ht="12.75" customHeight="1">
      <c r="A1741" t="s">
        <v>547</v>
      </c>
      <c r="B1741" s="3" t="str">
        <f>HYPERLINK("https://stackoverflow.com/questions/3537085/")</f>
        <v>https://stackoverflow.com/questions/3537085/</v>
      </c>
      <c r="C1741" s="1">
        <v>5.0</v>
      </c>
      <c r="D1741" s="4">
        <v>5.0</v>
      </c>
      <c r="E1741" s="1">
        <v>5.0</v>
      </c>
      <c r="F1741" s="1">
        <v>5.0</v>
      </c>
      <c r="G1741" s="2"/>
    </row>
    <row r="1742" ht="12.75" customHeight="1">
      <c r="A1742" t="s">
        <v>547</v>
      </c>
      <c r="B1742" s="3" t="str">
        <f>HYPERLINK("https://stackoverflow.com/questions/13391761/")</f>
        <v>https://stackoverflow.com/questions/13391761/</v>
      </c>
      <c r="C1742" s="1">
        <v>5.0</v>
      </c>
      <c r="D1742" s="4">
        <v>3.0</v>
      </c>
      <c r="E1742" s="1">
        <v>5.0</v>
      </c>
      <c r="F1742" s="1">
        <v>5.0</v>
      </c>
      <c r="G1742" s="2" t="s">
        <v>321</v>
      </c>
    </row>
    <row r="1743" ht="12.75" customHeight="1">
      <c r="A1743" t="s">
        <v>547</v>
      </c>
      <c r="B1743" s="3" t="str">
        <f>HYPERLINK("https://stackoverflow.com/questions/39259097/")</f>
        <v>https://stackoverflow.com/questions/39259097/</v>
      </c>
      <c r="C1743" s="1">
        <v>5.0</v>
      </c>
      <c r="D1743" s="4">
        <v>2.0</v>
      </c>
      <c r="E1743" s="1">
        <v>5.0</v>
      </c>
      <c r="F1743" s="1">
        <v>5.0</v>
      </c>
      <c r="G1743" s="2" t="s">
        <v>260</v>
      </c>
    </row>
    <row r="1744" ht="12.75" customHeight="1">
      <c r="A1744" t="s">
        <v>548</v>
      </c>
      <c r="B1744" s="3" t="str">
        <f>HYPERLINK("https://stackoverflow.com/questions/3672738/")</f>
        <v>https://stackoverflow.com/questions/3672738/</v>
      </c>
      <c r="C1744" s="1">
        <v>1.0</v>
      </c>
      <c r="D1744" s="4">
        <v>1.0</v>
      </c>
      <c r="E1744" s="1">
        <v>1.0</v>
      </c>
      <c r="F1744" s="1">
        <v>1.0</v>
      </c>
      <c r="G1744" s="2"/>
    </row>
    <row r="1745" ht="12.75" customHeight="1">
      <c r="A1745" t="s">
        <v>548</v>
      </c>
      <c r="B1745" s="3" t="str">
        <f>HYPERLINK("https://stackoverflow.com/questions/3672796/")</f>
        <v>https://stackoverflow.com/questions/3672796/</v>
      </c>
      <c r="C1745" s="1">
        <v>1.0</v>
      </c>
      <c r="D1745" s="4">
        <v>1.0</v>
      </c>
      <c r="E1745" s="1">
        <v>1.0</v>
      </c>
      <c r="F1745" s="1">
        <v>1.0</v>
      </c>
      <c r="G1745" s="2"/>
    </row>
    <row r="1746" ht="12.75" customHeight="1">
      <c r="A1746" t="s">
        <v>548</v>
      </c>
      <c r="B1746" s="3" t="str">
        <f>HYPERLINK("https://stackoverflow.com/questions/13103198/")</f>
        <v>https://stackoverflow.com/questions/13103198/</v>
      </c>
      <c r="C1746" s="1">
        <v>1.0</v>
      </c>
      <c r="D1746" s="4">
        <v>1.0</v>
      </c>
      <c r="E1746" s="1">
        <v>1.0</v>
      </c>
      <c r="F1746" s="1">
        <v>1.0</v>
      </c>
      <c r="G1746" s="2"/>
    </row>
    <row r="1747" ht="12.75" customHeight="1">
      <c r="A1747" t="s">
        <v>548</v>
      </c>
      <c r="B1747" s="3" t="str">
        <f>HYPERLINK("https://stackoverflow.com/questions/23909596/")</f>
        <v>https://stackoverflow.com/questions/23909596/</v>
      </c>
      <c r="C1747" s="1">
        <v>1.0</v>
      </c>
      <c r="D1747" s="4">
        <v>1.0</v>
      </c>
      <c r="E1747" s="1">
        <v>1.0</v>
      </c>
      <c r="F1747" s="1">
        <v>1.0</v>
      </c>
      <c r="G1747" s="2"/>
    </row>
    <row r="1748" ht="12.75" customHeight="1">
      <c r="A1748" t="s">
        <v>548</v>
      </c>
      <c r="B1748" s="3" t="str">
        <f>HYPERLINK("https://stackoverflow.com/questions/25020657/")</f>
        <v>https://stackoverflow.com/questions/25020657/</v>
      </c>
      <c r="C1748" s="1">
        <v>1.0</v>
      </c>
      <c r="D1748" s="4">
        <v>1.0</v>
      </c>
      <c r="E1748" s="1">
        <v>1.0</v>
      </c>
      <c r="F1748" s="1">
        <v>1.0</v>
      </c>
      <c r="G1748" s="2"/>
    </row>
    <row r="1749" ht="12.75" customHeight="1">
      <c r="A1749" t="s">
        <v>548</v>
      </c>
      <c r="B1749" s="3" t="str">
        <f>HYPERLINK("https://stackoverflow.com/questions/35667160/")</f>
        <v>https://stackoverflow.com/questions/35667160/</v>
      </c>
      <c r="C1749" s="1">
        <v>1.0</v>
      </c>
      <c r="D1749" s="4">
        <v>1.0</v>
      </c>
      <c r="E1749" s="1">
        <v>1.0</v>
      </c>
      <c r="F1749" s="1">
        <v>1.0</v>
      </c>
      <c r="G1749" s="2"/>
    </row>
    <row r="1750" ht="12.75" customHeight="1">
      <c r="A1750" t="s">
        <v>548</v>
      </c>
      <c r="B1750" s="3" t="str">
        <f>HYPERLINK("https://stackoverflow.com/questions/39984324/")</f>
        <v>https://stackoverflow.com/questions/39984324/</v>
      </c>
      <c r="C1750" s="1">
        <v>1.0</v>
      </c>
      <c r="D1750" s="4">
        <v>1.0</v>
      </c>
      <c r="E1750" s="1">
        <v>1.0</v>
      </c>
      <c r="F1750" s="1">
        <v>1.0</v>
      </c>
      <c r="G1750" s="2"/>
    </row>
    <row r="1751" ht="12.75" customHeight="1">
      <c r="A1751" t="s">
        <v>548</v>
      </c>
      <c r="B1751" s="3" t="str">
        <f>HYPERLINK("https://stackoverflow.com/questions/43828646/")</f>
        <v>https://stackoverflow.com/questions/43828646/</v>
      </c>
      <c r="C1751" s="1">
        <v>1.0</v>
      </c>
      <c r="D1751" s="4">
        <v>1.0</v>
      </c>
      <c r="E1751" s="1">
        <v>1.0</v>
      </c>
      <c r="F1751" s="1">
        <v>1.0</v>
      </c>
      <c r="G1751" s="2"/>
    </row>
    <row r="1752" ht="12.75" customHeight="1">
      <c r="A1752" t="s">
        <v>549</v>
      </c>
      <c r="B1752" s="3" t="str">
        <f>HYPERLINK("https://stackoverflow.com/questions/3889193/")</f>
        <v>https://stackoverflow.com/questions/3889193/</v>
      </c>
      <c r="C1752" s="1">
        <v>3.0</v>
      </c>
      <c r="D1752" s="4">
        <v>1.0</v>
      </c>
      <c r="E1752" s="1">
        <v>3.0</v>
      </c>
      <c r="F1752" s="1">
        <v>1.0</v>
      </c>
      <c r="G1752" s="2"/>
    </row>
    <row r="1753" ht="12.75" customHeight="1">
      <c r="A1753" t="s">
        <v>549</v>
      </c>
      <c r="B1753" s="3" t="str">
        <f>HYPERLINK("https://stackoverflow.com/questions/3889573/")</f>
        <v>https://stackoverflow.com/questions/3889573/</v>
      </c>
      <c r="C1753" s="1">
        <v>3.0</v>
      </c>
      <c r="D1753" s="4">
        <v>1.0</v>
      </c>
      <c r="E1753" s="1">
        <v>3.0</v>
      </c>
      <c r="F1753" s="1">
        <v>1.0</v>
      </c>
      <c r="G1753" s="2"/>
    </row>
    <row r="1754" ht="12.75" customHeight="1">
      <c r="A1754" t="s">
        <v>550</v>
      </c>
      <c r="B1754" s="3" t="str">
        <f>HYPERLINK("https://stackoverflow.com/questions/3994092/")</f>
        <v>https://stackoverflow.com/questions/3994092/</v>
      </c>
      <c r="C1754" s="1">
        <v>3.0</v>
      </c>
      <c r="D1754" s="4">
        <v>1.0</v>
      </c>
      <c r="E1754" s="1">
        <v>3.0</v>
      </c>
      <c r="F1754" s="1">
        <v>1.0</v>
      </c>
      <c r="G1754" s="2"/>
    </row>
    <row r="1755" ht="12.75" customHeight="1">
      <c r="A1755" t="s">
        <v>551</v>
      </c>
      <c r="B1755" s="3" t="str">
        <f>HYPERLINK("https://stackoverflow.com/questions/5266548/")</f>
        <v>https://stackoverflow.com/questions/5266548/</v>
      </c>
      <c r="C1755" s="1">
        <v>1.0</v>
      </c>
      <c r="D1755" s="4">
        <v>1.0</v>
      </c>
      <c r="E1755" s="1">
        <v>1.0</v>
      </c>
      <c r="F1755" s="1">
        <v>1.0</v>
      </c>
      <c r="G1755" s="2"/>
    </row>
    <row r="1756" ht="12.75" customHeight="1">
      <c r="A1756" t="s">
        <v>551</v>
      </c>
      <c r="B1756" s="3" t="str">
        <f>HYPERLINK("https://stackoverflow.com/questions/31204747/")</f>
        <v>https://stackoverflow.com/questions/31204747/</v>
      </c>
      <c r="C1756" s="1">
        <v>1.0</v>
      </c>
      <c r="D1756" s="4">
        <v>1.0</v>
      </c>
      <c r="E1756" s="1">
        <v>1.0</v>
      </c>
      <c r="F1756" s="1">
        <v>1.0</v>
      </c>
      <c r="G1756" s="2"/>
    </row>
    <row r="1757" ht="12.75" customHeight="1">
      <c r="A1757" t="s">
        <v>552</v>
      </c>
      <c r="B1757" s="3" t="str">
        <f>HYPERLINK("https://stackoverflow.com/questions/7828512/")</f>
        <v>https://stackoverflow.com/questions/7828512/</v>
      </c>
      <c r="C1757" s="1">
        <v>3.0</v>
      </c>
      <c r="D1757" s="4">
        <v>1.0</v>
      </c>
      <c r="E1757" s="1">
        <v>3.0</v>
      </c>
      <c r="F1757" s="1">
        <v>1.0</v>
      </c>
      <c r="G1757" s="2"/>
    </row>
    <row r="1758" ht="12.75" customHeight="1">
      <c r="A1758" t="s">
        <v>552</v>
      </c>
      <c r="B1758" s="3" t="str">
        <f>HYPERLINK("https://stackoverflow.com/questions/19072112/")</f>
        <v>https://stackoverflow.com/questions/19072112/</v>
      </c>
      <c r="C1758" s="1">
        <v>3.0</v>
      </c>
      <c r="D1758" s="4">
        <v>1.0</v>
      </c>
      <c r="E1758" s="1">
        <v>3.0</v>
      </c>
      <c r="F1758" s="1">
        <v>1.0</v>
      </c>
      <c r="G1758" s="2"/>
    </row>
    <row r="1759" ht="12.75" customHeight="1">
      <c r="A1759" t="s">
        <v>552</v>
      </c>
      <c r="B1759" s="3" t="str">
        <f>HYPERLINK("https://stackoverflow.com/questions/41889718/")</f>
        <v>https://stackoverflow.com/questions/41889718/</v>
      </c>
      <c r="C1759" s="1">
        <v>3.0</v>
      </c>
      <c r="D1759" s="4">
        <v>1.0</v>
      </c>
      <c r="E1759" s="1">
        <v>3.0</v>
      </c>
      <c r="F1759" s="1">
        <v>1.0</v>
      </c>
      <c r="G1759" s="2"/>
    </row>
    <row r="1760" ht="12.75" customHeight="1">
      <c r="A1760" t="s">
        <v>552</v>
      </c>
      <c r="B1760" s="3" t="str">
        <f>HYPERLINK("https://stackoverflow.com/questions/48427241/")</f>
        <v>https://stackoverflow.com/questions/48427241/</v>
      </c>
      <c r="C1760" s="1">
        <v>3.0</v>
      </c>
      <c r="D1760" s="4">
        <v>1.0</v>
      </c>
      <c r="E1760" s="1">
        <v>3.0</v>
      </c>
      <c r="F1760" s="1">
        <v>1.0</v>
      </c>
      <c r="G1760" s="2"/>
    </row>
    <row r="1761" ht="12.75" customHeight="1">
      <c r="A1761" t="s">
        <v>553</v>
      </c>
      <c r="B1761" s="3" t="str">
        <f>HYPERLINK("https://stackoverflow.com/questions/8616808/")</f>
        <v>https://stackoverflow.com/questions/8616808/</v>
      </c>
      <c r="C1761" s="1">
        <v>1.0</v>
      </c>
      <c r="D1761" s="4">
        <v>1.0</v>
      </c>
      <c r="E1761" s="1">
        <v>1.0</v>
      </c>
      <c r="F1761" s="1">
        <v>1.0</v>
      </c>
      <c r="G1761" s="2"/>
    </row>
    <row r="1762" ht="12.75" customHeight="1">
      <c r="A1762" t="s">
        <v>553</v>
      </c>
      <c r="B1762" s="3" t="str">
        <f>HYPERLINK("https://stackoverflow.com/questions/8616856/")</f>
        <v>https://stackoverflow.com/questions/8616856/</v>
      </c>
      <c r="C1762" s="1">
        <v>1.0</v>
      </c>
      <c r="D1762" s="4">
        <v>1.0</v>
      </c>
      <c r="E1762" s="1">
        <v>1.0</v>
      </c>
      <c r="F1762" s="1">
        <v>1.0</v>
      </c>
      <c r="G1762" s="2"/>
    </row>
    <row r="1763" ht="12.75" customHeight="1">
      <c r="A1763" t="s">
        <v>553</v>
      </c>
      <c r="B1763" s="3" t="str">
        <f>HYPERLINK("https://stackoverflow.com/questions/20380737/")</f>
        <v>https://stackoverflow.com/questions/20380737/</v>
      </c>
      <c r="C1763" s="1">
        <v>1.0</v>
      </c>
      <c r="D1763" s="4">
        <v>1.0</v>
      </c>
      <c r="E1763" s="1">
        <v>1.0</v>
      </c>
      <c r="F1763" s="1">
        <v>1.0</v>
      </c>
      <c r="G1763" s="2"/>
    </row>
    <row r="1764" ht="12.75" customHeight="1">
      <c r="A1764" t="s">
        <v>554</v>
      </c>
      <c r="B1764" s="3" t="str">
        <f>HYPERLINK("https://stackoverflow.com/questions/10168080/")</f>
        <v>https://stackoverflow.com/questions/10168080/</v>
      </c>
      <c r="C1764" s="1">
        <v>1.0</v>
      </c>
      <c r="D1764" s="4">
        <v>1.0</v>
      </c>
      <c r="E1764" s="1">
        <v>1.0</v>
      </c>
      <c r="F1764" s="1">
        <v>1.0</v>
      </c>
      <c r="G1764" s="2"/>
    </row>
    <row r="1765" ht="12.75" customHeight="1">
      <c r="A1765" t="s">
        <v>554</v>
      </c>
      <c r="B1765" s="3" t="str">
        <f>HYPERLINK("https://stackoverflow.com/questions/10168136/")</f>
        <v>https://stackoverflow.com/questions/10168136/</v>
      </c>
      <c r="C1765" s="1">
        <v>1.0</v>
      </c>
      <c r="D1765" s="4">
        <v>1.0</v>
      </c>
      <c r="E1765" s="1">
        <v>1.0</v>
      </c>
      <c r="F1765" s="1">
        <v>1.0</v>
      </c>
      <c r="G1765" s="2"/>
    </row>
    <row r="1766" ht="12.75" customHeight="1">
      <c r="A1766" t="s">
        <v>554</v>
      </c>
      <c r="B1766" s="3" t="str">
        <f>HYPERLINK("https://stackoverflow.com/questions/10168146/")</f>
        <v>https://stackoverflow.com/questions/10168146/</v>
      </c>
      <c r="C1766" s="1">
        <v>1.0</v>
      </c>
      <c r="D1766" s="4">
        <v>1.0</v>
      </c>
      <c r="E1766" s="1">
        <v>1.0</v>
      </c>
      <c r="F1766" s="1">
        <v>1.0</v>
      </c>
      <c r="G1766" s="2"/>
    </row>
    <row r="1767" ht="12.75" customHeight="1">
      <c r="A1767" t="s">
        <v>554</v>
      </c>
      <c r="B1767" s="3" t="str">
        <f>HYPERLINK("https://stackoverflow.com/questions/10168400/")</f>
        <v>https://stackoverflow.com/questions/10168400/</v>
      </c>
      <c r="C1767" s="1">
        <v>1.0</v>
      </c>
      <c r="D1767" s="4">
        <v>1.0</v>
      </c>
      <c r="E1767" s="1">
        <v>1.0</v>
      </c>
      <c r="F1767" s="1">
        <v>1.0</v>
      </c>
      <c r="G1767" s="2"/>
    </row>
    <row r="1768" ht="12.75" customHeight="1">
      <c r="A1768" t="s">
        <v>554</v>
      </c>
      <c r="B1768" s="3" t="str">
        <f>HYPERLINK("https://stackoverflow.com/questions/24109978/")</f>
        <v>https://stackoverflow.com/questions/24109978/</v>
      </c>
      <c r="C1768" s="1">
        <v>1.0</v>
      </c>
      <c r="D1768" s="4">
        <v>1.0</v>
      </c>
      <c r="E1768" s="1">
        <v>1.0</v>
      </c>
      <c r="F1768" s="1">
        <v>1.0</v>
      </c>
      <c r="G1768" s="2"/>
    </row>
    <row r="1769" ht="12.75" customHeight="1">
      <c r="A1769" t="s">
        <v>554</v>
      </c>
      <c r="B1769" s="3" t="str">
        <f>HYPERLINK("https://stackoverflow.com/questions/26160279/")</f>
        <v>https://stackoverflow.com/questions/26160279/</v>
      </c>
      <c r="C1769" s="1">
        <v>1.0</v>
      </c>
      <c r="D1769" s="4">
        <v>1.0</v>
      </c>
      <c r="E1769" s="1">
        <v>1.0</v>
      </c>
      <c r="F1769" s="1">
        <v>1.0</v>
      </c>
      <c r="G1769" s="2"/>
    </row>
    <row r="1770" ht="12.75" customHeight="1">
      <c r="A1770" t="s">
        <v>554</v>
      </c>
      <c r="B1770" s="3" t="str">
        <f>HYPERLINK("https://stackoverflow.com/questions/26901895/")</f>
        <v>https://stackoverflow.com/questions/26901895/</v>
      </c>
      <c r="C1770" s="1">
        <v>1.0</v>
      </c>
      <c r="D1770" s="4">
        <v>1.0</v>
      </c>
      <c r="E1770" s="1">
        <v>1.0</v>
      </c>
      <c r="F1770" s="1">
        <v>1.0</v>
      </c>
      <c r="G1770" s="2"/>
    </row>
    <row r="1771" ht="12.75" customHeight="1">
      <c r="A1771" t="s">
        <v>554</v>
      </c>
      <c r="B1771" s="3" t="str">
        <f>HYPERLINK("https://stackoverflow.com/questions/31592796/")</f>
        <v>https://stackoverflow.com/questions/31592796/</v>
      </c>
      <c r="C1771" s="1">
        <v>1.0</v>
      </c>
      <c r="D1771" s="4">
        <v>1.0</v>
      </c>
      <c r="E1771" s="1">
        <v>1.0</v>
      </c>
      <c r="F1771" s="1">
        <v>1.0</v>
      </c>
      <c r="G1771" s="2"/>
    </row>
    <row r="1772" ht="12.75" customHeight="1">
      <c r="A1772" t="s">
        <v>554</v>
      </c>
      <c r="B1772" s="3" t="str">
        <f>HYPERLINK("https://stackoverflow.com/questions/37382236/")</f>
        <v>https://stackoverflow.com/questions/37382236/</v>
      </c>
      <c r="C1772" s="1">
        <v>1.0</v>
      </c>
      <c r="D1772" s="4">
        <v>1.0</v>
      </c>
      <c r="E1772" s="1">
        <v>1.0</v>
      </c>
      <c r="F1772" s="1">
        <v>1.0</v>
      </c>
      <c r="G1772" s="2"/>
    </row>
    <row r="1773" ht="12.75" customHeight="1">
      <c r="A1773" t="s">
        <v>554</v>
      </c>
      <c r="B1773" s="3" t="str">
        <f>HYPERLINK("https://stackoverflow.com/questions/41337425/")</f>
        <v>https://stackoverflow.com/questions/41337425/</v>
      </c>
      <c r="C1773" s="1">
        <v>1.0</v>
      </c>
      <c r="D1773" s="4">
        <v>1.0</v>
      </c>
      <c r="E1773" s="1">
        <v>1.0</v>
      </c>
      <c r="F1773" s="1">
        <v>1.0</v>
      </c>
      <c r="G1773" s="2"/>
    </row>
    <row r="1774" ht="12.75" customHeight="1">
      <c r="A1774" t="s">
        <v>554</v>
      </c>
      <c r="B1774" s="3" t="str">
        <f>HYPERLINK("https://stackoverflow.com/questions/42330388/")</f>
        <v>https://stackoverflow.com/questions/42330388/</v>
      </c>
      <c r="C1774" s="1">
        <v>1.0</v>
      </c>
      <c r="D1774" s="4">
        <v>1.0</v>
      </c>
      <c r="E1774" s="1">
        <v>1.0</v>
      </c>
      <c r="F1774" s="1">
        <v>1.0</v>
      </c>
      <c r="G1774" s="2"/>
    </row>
    <row r="1775" ht="12.75" customHeight="1">
      <c r="A1775" t="s">
        <v>554</v>
      </c>
      <c r="B1775" s="3" t="str">
        <f>HYPERLINK("https://stackoverflow.com/questions/47736057/")</f>
        <v>https://stackoverflow.com/questions/47736057/</v>
      </c>
      <c r="C1775" s="1">
        <v>1.0</v>
      </c>
      <c r="D1775" s="4">
        <v>1.0</v>
      </c>
      <c r="E1775" s="1">
        <v>1.0</v>
      </c>
      <c r="F1775" s="1">
        <v>1.0</v>
      </c>
      <c r="G1775" s="2"/>
    </row>
    <row r="1776" ht="12.75" customHeight="1">
      <c r="A1776" t="s">
        <v>554</v>
      </c>
      <c r="B1776" s="3" t="str">
        <f>HYPERLINK("https://stackoverflow.com/questions/49645901/")</f>
        <v>https://stackoverflow.com/questions/49645901/</v>
      </c>
      <c r="C1776" s="1">
        <v>1.0</v>
      </c>
      <c r="D1776" s="4">
        <v>1.0</v>
      </c>
      <c r="E1776" s="1">
        <v>1.0</v>
      </c>
      <c r="F1776" s="1">
        <v>1.0</v>
      </c>
      <c r="G1776" s="2"/>
    </row>
    <row r="1777" ht="12.75" customHeight="1">
      <c r="A1777" t="s">
        <v>555</v>
      </c>
      <c r="B1777" s="3" t="str">
        <f>HYPERLINK("https://stackoverflow.com/questions/10959430/")</f>
        <v>https://stackoverflow.com/questions/10959430/</v>
      </c>
      <c r="C1777" s="1">
        <v>1.0</v>
      </c>
      <c r="D1777" s="4">
        <v>1.0</v>
      </c>
      <c r="E1777" s="1">
        <v>1.0</v>
      </c>
      <c r="F1777" s="1">
        <v>1.0</v>
      </c>
      <c r="G1777" s="2"/>
    </row>
    <row r="1778" ht="12.75" customHeight="1">
      <c r="A1778" t="s">
        <v>555</v>
      </c>
      <c r="B1778" s="3" t="str">
        <f>HYPERLINK("https://stackoverflow.com/questions/10959463/")</f>
        <v>https://stackoverflow.com/questions/10959463/</v>
      </c>
      <c r="C1778" s="1">
        <v>1.0</v>
      </c>
      <c r="D1778" s="4">
        <v>1.0</v>
      </c>
      <c r="E1778" s="1">
        <v>1.0</v>
      </c>
      <c r="F1778" s="1">
        <v>1.0</v>
      </c>
      <c r="G1778" s="2"/>
    </row>
    <row r="1779" ht="12.75" customHeight="1">
      <c r="A1779" t="s">
        <v>555</v>
      </c>
      <c r="B1779" s="3" t="str">
        <f>HYPERLINK("https://stackoverflow.com/questions/10959781/")</f>
        <v>https://stackoverflow.com/questions/10959781/</v>
      </c>
      <c r="C1779" s="1">
        <v>1.0</v>
      </c>
      <c r="D1779" s="4">
        <v>1.0</v>
      </c>
      <c r="E1779" s="1">
        <v>1.0</v>
      </c>
      <c r="F1779" s="1">
        <v>1.0</v>
      </c>
      <c r="G1779" s="2"/>
    </row>
    <row r="1780" ht="12.75" customHeight="1">
      <c r="A1780" t="s">
        <v>555</v>
      </c>
      <c r="B1780" s="3" t="str">
        <f>HYPERLINK("https://stackoverflow.com/questions/13853635/")</f>
        <v>https://stackoverflow.com/questions/13853635/</v>
      </c>
      <c r="C1780" s="1">
        <v>1.0</v>
      </c>
      <c r="D1780" s="4">
        <v>1.0</v>
      </c>
      <c r="E1780" s="1">
        <v>1.0</v>
      </c>
      <c r="F1780" s="1">
        <v>1.0</v>
      </c>
      <c r="G1780" s="2"/>
    </row>
    <row r="1781" ht="12.75" customHeight="1">
      <c r="A1781" t="s">
        <v>555</v>
      </c>
      <c r="B1781" s="3" t="str">
        <f>HYPERLINK("https://stackoverflow.com/questions/17562582/")</f>
        <v>https://stackoverflow.com/questions/17562582/</v>
      </c>
      <c r="C1781" s="1">
        <v>1.0</v>
      </c>
      <c r="D1781" s="4">
        <v>1.0</v>
      </c>
      <c r="E1781" s="1">
        <v>1.0</v>
      </c>
      <c r="F1781" s="1">
        <v>1.0</v>
      </c>
      <c r="G1781" s="2"/>
    </row>
    <row r="1782" ht="12.75" customHeight="1">
      <c r="A1782" t="s">
        <v>556</v>
      </c>
      <c r="B1782" s="3" t="str">
        <f>HYPERLINK("https://stackoverflow.com/questions/12432528/")</f>
        <v>https://stackoverflow.com/questions/12432528/</v>
      </c>
      <c r="C1782" s="1">
        <v>2.0</v>
      </c>
      <c r="D1782" s="4">
        <v>1.0</v>
      </c>
      <c r="E1782" s="1">
        <v>2.0</v>
      </c>
      <c r="F1782" s="1">
        <v>1.0</v>
      </c>
      <c r="G1782" s="2"/>
    </row>
    <row r="1783" ht="12.75" customHeight="1">
      <c r="A1783" t="s">
        <v>557</v>
      </c>
      <c r="B1783" s="3" t="str">
        <f>HYPERLINK("https://stackoverflow.com/questions/12620773/")</f>
        <v>https://stackoverflow.com/questions/12620773/</v>
      </c>
      <c r="C1783" s="1">
        <v>1.0</v>
      </c>
      <c r="D1783" s="4">
        <v>1.0</v>
      </c>
      <c r="E1783" s="1">
        <v>1.0</v>
      </c>
      <c r="F1783" s="1">
        <v>1.0</v>
      </c>
      <c r="G1783" s="2"/>
    </row>
    <row r="1784" ht="12.75" customHeight="1">
      <c r="A1784" t="s">
        <v>557</v>
      </c>
      <c r="B1784" s="3" t="str">
        <f>HYPERLINK("https://stackoverflow.com/questions/12621026/")</f>
        <v>https://stackoverflow.com/questions/12621026/</v>
      </c>
      <c r="C1784" s="1">
        <v>1.0</v>
      </c>
      <c r="D1784" s="4">
        <v>1.0</v>
      </c>
      <c r="E1784" s="1">
        <v>1.0</v>
      </c>
      <c r="F1784" s="1">
        <v>1.0</v>
      </c>
      <c r="G1784" s="2"/>
    </row>
    <row r="1785" ht="12.75" customHeight="1">
      <c r="A1785" t="s">
        <v>558</v>
      </c>
      <c r="B1785" s="3" t="str">
        <f>HYPERLINK("https://stackoverflow.com/questions/12806298/")</f>
        <v>https://stackoverflow.com/questions/12806298/</v>
      </c>
      <c r="C1785" s="1">
        <v>1.0</v>
      </c>
      <c r="D1785" s="4">
        <v>1.0</v>
      </c>
      <c r="E1785" s="1">
        <v>1.0</v>
      </c>
      <c r="F1785" s="1">
        <v>1.0</v>
      </c>
      <c r="G1785" s="2"/>
    </row>
    <row r="1786" ht="12.75" customHeight="1">
      <c r="A1786" t="s">
        <v>558</v>
      </c>
      <c r="B1786" s="3" t="str">
        <f>HYPERLINK("https://stackoverflow.com/questions/12806303/")</f>
        <v>https://stackoverflow.com/questions/12806303/</v>
      </c>
      <c r="C1786" s="1">
        <v>1.0</v>
      </c>
      <c r="D1786" s="4">
        <v>1.0</v>
      </c>
      <c r="E1786" s="1">
        <v>1.0</v>
      </c>
      <c r="F1786" s="1">
        <v>1.0</v>
      </c>
      <c r="G1786" s="2"/>
    </row>
    <row r="1787" ht="12.75" customHeight="1">
      <c r="A1787" t="s">
        <v>558</v>
      </c>
      <c r="B1787" s="3" t="str">
        <f>HYPERLINK("https://stackoverflow.com/questions/12806326/")</f>
        <v>https://stackoverflow.com/questions/12806326/</v>
      </c>
      <c r="C1787" s="1">
        <v>1.0</v>
      </c>
      <c r="D1787" s="4">
        <v>1.0</v>
      </c>
      <c r="E1787" s="1">
        <v>1.0</v>
      </c>
      <c r="F1787" s="1">
        <v>1.0</v>
      </c>
      <c r="G1787" s="2"/>
    </row>
    <row r="1788" ht="12.75" customHeight="1">
      <c r="A1788" t="s">
        <v>558</v>
      </c>
      <c r="B1788" s="3" t="str">
        <f>HYPERLINK("https://stackoverflow.com/questions/12806367/")</f>
        <v>https://stackoverflow.com/questions/12806367/</v>
      </c>
      <c r="C1788" s="1">
        <v>1.0</v>
      </c>
      <c r="D1788" s="4">
        <v>1.0</v>
      </c>
      <c r="E1788" s="1">
        <v>1.0</v>
      </c>
      <c r="F1788" s="1">
        <v>1.0</v>
      </c>
      <c r="G1788" s="2"/>
    </row>
    <row r="1789" ht="12.75" customHeight="1">
      <c r="A1789" t="s">
        <v>558</v>
      </c>
      <c r="B1789" s="3" t="str">
        <f>HYPERLINK("https://stackoverflow.com/questions/12806636/")</f>
        <v>https://stackoverflow.com/questions/12806636/</v>
      </c>
      <c r="C1789" s="1">
        <v>1.0</v>
      </c>
      <c r="D1789" s="4">
        <v>1.0</v>
      </c>
      <c r="E1789" s="1">
        <v>1.0</v>
      </c>
      <c r="F1789" s="1">
        <v>1.0</v>
      </c>
      <c r="G1789" s="2"/>
    </row>
    <row r="1790" ht="12.75" customHeight="1">
      <c r="A1790" t="s">
        <v>558</v>
      </c>
      <c r="B1790" s="3" t="str">
        <f>HYPERLINK("https://stackoverflow.com/questions/36095050/")</f>
        <v>https://stackoverflow.com/questions/36095050/</v>
      </c>
      <c r="C1790" s="1">
        <v>1.0</v>
      </c>
      <c r="D1790" s="4">
        <v>1.0</v>
      </c>
      <c r="E1790" s="1">
        <v>1.0</v>
      </c>
      <c r="F1790" s="1">
        <v>1.0</v>
      </c>
      <c r="G1790" s="2"/>
    </row>
    <row r="1791" ht="12.75" customHeight="1">
      <c r="A1791" t="s">
        <v>559</v>
      </c>
      <c r="B1791" s="3" t="str">
        <f>HYPERLINK("https://stackoverflow.com/questions/15106671/")</f>
        <v>https://stackoverflow.com/questions/15106671/</v>
      </c>
      <c r="C1791" s="1">
        <v>3.0</v>
      </c>
      <c r="D1791" s="4">
        <v>1.0</v>
      </c>
      <c r="E1791" s="1">
        <v>3.0</v>
      </c>
      <c r="F1791" s="1">
        <v>1.0</v>
      </c>
      <c r="G1791" s="2"/>
    </row>
    <row r="1792" ht="12.75" customHeight="1">
      <c r="A1792" t="s">
        <v>559</v>
      </c>
      <c r="B1792" s="3" t="str">
        <f>HYPERLINK("https://stackoverflow.com/questions/15343675/")</f>
        <v>https://stackoverflow.com/questions/15343675/</v>
      </c>
      <c r="C1792" s="1">
        <v>4.0</v>
      </c>
      <c r="D1792" s="4">
        <v>1.0</v>
      </c>
      <c r="E1792" s="1">
        <v>3.0</v>
      </c>
      <c r="F1792" s="1">
        <v>1.0</v>
      </c>
      <c r="G1792" s="2" t="s">
        <v>430</v>
      </c>
    </row>
    <row r="1793" ht="12.75" customHeight="1">
      <c r="A1793" t="s">
        <v>559</v>
      </c>
      <c r="B1793" s="3" t="str">
        <f>HYPERLINK("https://stackoverflow.com/questions/23977723/")</f>
        <v>https://stackoverflow.com/questions/23977723/</v>
      </c>
      <c r="C1793" s="1">
        <v>3.0</v>
      </c>
      <c r="D1793" s="4">
        <v>1.0</v>
      </c>
      <c r="E1793" s="1">
        <v>3.0</v>
      </c>
      <c r="F1793" s="1">
        <v>1.0</v>
      </c>
      <c r="G1793" s="2"/>
    </row>
    <row r="1794" ht="12.75" customHeight="1">
      <c r="A1794" t="s">
        <v>560</v>
      </c>
      <c r="B1794" s="3" t="str">
        <f>HYPERLINK("https://stackoverflow.com/questions/16833419/")</f>
        <v>https://stackoverflow.com/questions/16833419/</v>
      </c>
      <c r="C1794" s="1">
        <v>3.0</v>
      </c>
      <c r="D1794" s="4">
        <v>1.0</v>
      </c>
      <c r="E1794" s="1">
        <v>3.0</v>
      </c>
      <c r="F1794" s="1">
        <v>1.0</v>
      </c>
      <c r="G1794" s="2"/>
    </row>
    <row r="1795" ht="12.75" customHeight="1">
      <c r="A1795" t="s">
        <v>560</v>
      </c>
      <c r="B1795" s="3" t="str">
        <f>HYPERLINK("https://stackoverflow.com/questions/16833472/")</f>
        <v>https://stackoverflow.com/questions/16833472/</v>
      </c>
      <c r="C1795" s="1">
        <v>5.0</v>
      </c>
      <c r="D1795" s="4">
        <v>1.0</v>
      </c>
      <c r="E1795" s="1">
        <v>3.0</v>
      </c>
      <c r="F1795" s="1">
        <v>1.0</v>
      </c>
      <c r="G1795" s="2" t="s">
        <v>430</v>
      </c>
    </row>
    <row r="1796" ht="12.75" customHeight="1">
      <c r="A1796" t="s">
        <v>560</v>
      </c>
      <c r="B1796" s="3" t="str">
        <f>HYPERLINK("https://stackoverflow.com/questions/16896615/")</f>
        <v>https://stackoverflow.com/questions/16896615/</v>
      </c>
      <c r="C1796" s="1">
        <v>4.0</v>
      </c>
      <c r="D1796" s="4">
        <v>1.0</v>
      </c>
      <c r="E1796" s="1">
        <v>3.0</v>
      </c>
      <c r="F1796" s="1">
        <v>1.0</v>
      </c>
      <c r="G1796" s="2" t="s">
        <v>430</v>
      </c>
    </row>
    <row r="1797" ht="12.75" customHeight="1">
      <c r="A1797" t="s">
        <v>560</v>
      </c>
      <c r="B1797" s="3" t="str">
        <f>HYPERLINK("https://stackoverflow.com/questions/37496913/")</f>
        <v>https://stackoverflow.com/questions/37496913/</v>
      </c>
      <c r="C1797" s="1">
        <v>3.0</v>
      </c>
      <c r="D1797" s="4">
        <v>1.0</v>
      </c>
      <c r="E1797" s="1">
        <v>3.0</v>
      </c>
      <c r="F1797" s="1">
        <v>1.0</v>
      </c>
      <c r="G1797" s="2"/>
    </row>
    <row r="1798" ht="12.75" customHeight="1">
      <c r="A1798" t="s">
        <v>560</v>
      </c>
      <c r="B1798" s="3" t="str">
        <f>HYPERLINK("https://stackoverflow.com/questions/44850111/")</f>
        <v>https://stackoverflow.com/questions/44850111/</v>
      </c>
      <c r="C1798" s="1">
        <v>3.0</v>
      </c>
      <c r="D1798" s="4">
        <v>1.0</v>
      </c>
      <c r="E1798" s="1">
        <v>3.0</v>
      </c>
      <c r="F1798" s="1">
        <v>1.0</v>
      </c>
      <c r="G1798" s="2"/>
    </row>
    <row r="1799" ht="12.75" customHeight="1">
      <c r="A1799" t="s">
        <v>560</v>
      </c>
      <c r="B1799" s="3" t="str">
        <f>HYPERLINK("https://stackoverflow.com/questions/46201839/")</f>
        <v>https://stackoverflow.com/questions/46201839/</v>
      </c>
      <c r="C1799" s="1">
        <v>3.0</v>
      </c>
      <c r="D1799" s="4">
        <v>1.0</v>
      </c>
      <c r="E1799" s="1">
        <v>3.0</v>
      </c>
      <c r="F1799" s="1">
        <v>1.0</v>
      </c>
      <c r="G1799" s="2"/>
    </row>
    <row r="1800" ht="12.75" customHeight="1">
      <c r="A1800" t="s">
        <v>561</v>
      </c>
      <c r="B1800" s="3" t="str">
        <f>HYPERLINK("https://stackoverflow.com/questions/17823303/")</f>
        <v>https://stackoverflow.com/questions/17823303/</v>
      </c>
      <c r="C1800" s="1">
        <v>2.0</v>
      </c>
      <c r="D1800" s="4">
        <v>1.0</v>
      </c>
      <c r="E1800" s="1">
        <v>2.0</v>
      </c>
      <c r="F1800" s="1">
        <v>1.0</v>
      </c>
      <c r="G1800" s="2"/>
    </row>
    <row r="1801" ht="12.75" customHeight="1">
      <c r="A1801" t="s">
        <v>562</v>
      </c>
      <c r="B1801" s="3" t="str">
        <f>HYPERLINK("https://stackoverflow.com/questions/20389922/")</f>
        <v>https://stackoverflow.com/questions/20389922/</v>
      </c>
      <c r="C1801" s="1">
        <v>1.0</v>
      </c>
      <c r="D1801" s="4">
        <v>1.0</v>
      </c>
      <c r="E1801" s="1">
        <v>1.0</v>
      </c>
      <c r="F1801" s="1">
        <v>1.0</v>
      </c>
      <c r="G1801" s="2"/>
    </row>
    <row r="1802" ht="12.75" customHeight="1">
      <c r="A1802" t="s">
        <v>562</v>
      </c>
      <c r="B1802" s="3" t="str">
        <f>HYPERLINK("https://stackoverflow.com/questions/20389923/")</f>
        <v>https://stackoverflow.com/questions/20389923/</v>
      </c>
      <c r="C1802" s="1">
        <v>1.0</v>
      </c>
      <c r="D1802" s="4">
        <v>1.0</v>
      </c>
      <c r="E1802" s="1">
        <v>1.0</v>
      </c>
      <c r="F1802" s="1">
        <v>1.0</v>
      </c>
      <c r="G1802" s="2"/>
    </row>
    <row r="1803" ht="12.75" customHeight="1">
      <c r="A1803" t="s">
        <v>562</v>
      </c>
      <c r="B1803" s="3" t="str">
        <f>HYPERLINK("https://stackoverflow.com/questions/20389942/")</f>
        <v>https://stackoverflow.com/questions/20389942/</v>
      </c>
      <c r="C1803" s="1">
        <v>1.0</v>
      </c>
      <c r="D1803" s="4">
        <v>1.0</v>
      </c>
      <c r="E1803" s="1">
        <v>1.0</v>
      </c>
      <c r="F1803" s="1">
        <v>1.0</v>
      </c>
      <c r="G1803" s="2"/>
    </row>
    <row r="1804" ht="12.75" customHeight="1">
      <c r="A1804" t="s">
        <v>563</v>
      </c>
      <c r="B1804" s="3" t="str">
        <f>HYPERLINK("https://stackoverflow.com/questions/29969864/")</f>
        <v>https://stackoverflow.com/questions/29969864/</v>
      </c>
      <c r="C1804" s="1">
        <v>3.0</v>
      </c>
      <c r="D1804" s="4">
        <v>3.0</v>
      </c>
      <c r="E1804" s="1">
        <v>3.0</v>
      </c>
      <c r="F1804" s="1">
        <v>3.0</v>
      </c>
      <c r="G1804" s="2"/>
    </row>
    <row r="1805" ht="12.75" customHeight="1">
      <c r="C1805" s="1"/>
      <c r="D1805" s="1"/>
      <c r="E1805" s="1"/>
      <c r="F1805" s="1"/>
      <c r="G1805" s="2"/>
    </row>
    <row r="1806" ht="12.75" customHeight="1">
      <c r="C1806" s="1"/>
      <c r="D1806" s="1"/>
      <c r="E1806" s="1"/>
      <c r="F1806" s="1"/>
      <c r="G1806" s="2"/>
    </row>
    <row r="1807" ht="12.75" customHeight="1">
      <c r="C1807" s="1"/>
      <c r="D1807" s="1"/>
      <c r="E1807" s="1"/>
      <c r="F1807" s="1"/>
      <c r="G1807" s="2"/>
    </row>
    <row r="1808" ht="12.75" customHeight="1">
      <c r="A1808" t="s">
        <v>564</v>
      </c>
      <c r="C1808" s="1"/>
      <c r="D1808" s="1"/>
      <c r="E1808" s="1"/>
      <c r="F1808" s="1"/>
      <c r="G1808" s="2"/>
    </row>
    <row r="1809" ht="12.75" customHeight="1">
      <c r="C1809" s="1"/>
      <c r="D1809" s="1"/>
      <c r="E1809" s="1"/>
      <c r="F1809" s="1"/>
      <c r="G1809" s="2"/>
    </row>
    <row r="1810" ht="12.75" customHeight="1">
      <c r="A1810" t="s">
        <v>565</v>
      </c>
      <c r="B1810" s="3" t="str">
        <f>HYPERLINK("https://stackoverflow.com/questions/2388810/")</f>
        <v>https://stackoverflow.com/questions/2388810/</v>
      </c>
      <c r="C1810" s="1">
        <v>1.0</v>
      </c>
      <c r="D1810" s="4">
        <v>1.0</v>
      </c>
      <c r="E1810" s="1">
        <v>1.0</v>
      </c>
      <c r="F1810" s="1">
        <v>1.0</v>
      </c>
      <c r="G1810" s="2"/>
    </row>
    <row r="1811" ht="12.75" customHeight="1">
      <c r="A1811" t="s">
        <v>565</v>
      </c>
      <c r="B1811" s="3" t="str">
        <f>HYPERLINK("https://stackoverflow.com/questions/2389662/")</f>
        <v>https://stackoverflow.com/questions/2389662/</v>
      </c>
      <c r="C1811" s="1">
        <v>1.0</v>
      </c>
      <c r="D1811" s="4">
        <v>1.0</v>
      </c>
      <c r="E1811" s="1">
        <v>1.0</v>
      </c>
      <c r="F1811" s="1">
        <v>1.0</v>
      </c>
      <c r="G1811" s="2"/>
    </row>
    <row r="1812" ht="12.75" customHeight="1">
      <c r="A1812" t="s">
        <v>565</v>
      </c>
      <c r="B1812" s="3" t="str">
        <f>HYPERLINK("https://stackoverflow.com/questions/5608426/")</f>
        <v>https://stackoverflow.com/questions/5608426/</v>
      </c>
      <c r="C1812" s="1">
        <v>1.0</v>
      </c>
      <c r="D1812" s="4">
        <v>1.0</v>
      </c>
      <c r="E1812" s="1">
        <v>1.0</v>
      </c>
      <c r="F1812" s="1">
        <v>1.0</v>
      </c>
      <c r="G1812" s="2"/>
    </row>
    <row r="1813" ht="12.75" customHeight="1">
      <c r="A1813" t="s">
        <v>565</v>
      </c>
      <c r="B1813" s="3" t="str">
        <f>HYPERLINK("https://stackoverflow.com/questions/27283577/")</f>
        <v>https://stackoverflow.com/questions/27283577/</v>
      </c>
      <c r="C1813" s="1">
        <v>1.0</v>
      </c>
      <c r="D1813" s="4">
        <v>1.0</v>
      </c>
      <c r="E1813" s="1">
        <v>1.0</v>
      </c>
      <c r="F1813" s="1">
        <v>1.0</v>
      </c>
      <c r="G1813" s="2"/>
    </row>
    <row r="1814" ht="12.75" customHeight="1">
      <c r="A1814" t="s">
        <v>566</v>
      </c>
      <c r="B1814" s="3" t="str">
        <f>HYPERLINK("https://stackoverflow.com/questions/3179157/")</f>
        <v>https://stackoverflow.com/questions/3179157/</v>
      </c>
      <c r="C1814" s="1">
        <v>1.0</v>
      </c>
      <c r="D1814" s="4">
        <v>1.0</v>
      </c>
      <c r="E1814" s="1">
        <v>1.0</v>
      </c>
      <c r="F1814" s="1">
        <v>1.0</v>
      </c>
      <c r="G1814" s="2"/>
    </row>
    <row r="1815" ht="12.75" customHeight="1">
      <c r="A1815" t="s">
        <v>567</v>
      </c>
      <c r="B1815" s="3" t="str">
        <f>HYPERLINK("https://stackoverflow.com/questions/3328918/")</f>
        <v>https://stackoverflow.com/questions/3328918/</v>
      </c>
      <c r="C1815" s="1">
        <v>4.0</v>
      </c>
      <c r="D1815" s="4">
        <v>4.0</v>
      </c>
      <c r="E1815" s="1">
        <v>4.0</v>
      </c>
      <c r="F1815" s="1">
        <v>4.0</v>
      </c>
      <c r="G1815" s="2"/>
    </row>
    <row r="1816" ht="12.75" customHeight="1">
      <c r="A1816" t="s">
        <v>567</v>
      </c>
      <c r="B1816" s="3" t="str">
        <f>HYPERLINK("https://stackoverflow.com/questions/3328953/")</f>
        <v>https://stackoverflow.com/questions/3328953/</v>
      </c>
      <c r="C1816" s="1">
        <v>5.0</v>
      </c>
      <c r="D1816" s="4">
        <v>1.0</v>
      </c>
      <c r="E1816" s="1">
        <v>4.0</v>
      </c>
      <c r="F1816" s="1">
        <v>4.0</v>
      </c>
      <c r="G1816" s="2" t="s">
        <v>568</v>
      </c>
    </row>
    <row r="1817" ht="12.75" customHeight="1">
      <c r="A1817" t="s">
        <v>567</v>
      </c>
      <c r="B1817" s="3" t="str">
        <f>HYPERLINK("https://stackoverflow.com/questions/3335062/")</f>
        <v>https://stackoverflow.com/questions/3335062/</v>
      </c>
      <c r="C1817" s="1">
        <v>5.0</v>
      </c>
      <c r="D1817" s="4">
        <v>5.0</v>
      </c>
      <c r="E1817" s="1">
        <v>5.0</v>
      </c>
      <c r="F1817" s="1">
        <v>5.0</v>
      </c>
      <c r="G1817" s="2"/>
    </row>
    <row r="1818" ht="12.75" customHeight="1">
      <c r="A1818" t="s">
        <v>567</v>
      </c>
      <c r="B1818" s="3" t="str">
        <f>HYPERLINK("https://stackoverflow.com/questions/46073932/")</f>
        <v>https://stackoverflow.com/questions/46073932/</v>
      </c>
      <c r="C1818" s="1">
        <v>3.0</v>
      </c>
      <c r="D1818" s="4">
        <v>1.0</v>
      </c>
      <c r="E1818" s="1">
        <v>3.0</v>
      </c>
      <c r="F1818" s="1">
        <v>1.0</v>
      </c>
      <c r="G1818" s="2"/>
    </row>
    <row r="1819" ht="12.75" customHeight="1">
      <c r="A1819" t="s">
        <v>569</v>
      </c>
      <c r="B1819" s="3" t="str">
        <f>HYPERLINK("https://stackoverflow.com/questions/3820974/")</f>
        <v>https://stackoverflow.com/questions/3820974/</v>
      </c>
      <c r="C1819" s="1">
        <v>4.0</v>
      </c>
      <c r="D1819" s="4">
        <v>1.0</v>
      </c>
      <c r="E1819" s="1">
        <v>3.0</v>
      </c>
      <c r="F1819" s="1">
        <v>1.0</v>
      </c>
      <c r="G1819" s="2" t="s">
        <v>430</v>
      </c>
    </row>
    <row r="1820" ht="12.75" customHeight="1">
      <c r="A1820" t="s">
        <v>570</v>
      </c>
      <c r="B1820" s="3" t="str">
        <f>HYPERLINK("https://stackoverflow.com/questions/3883753/")</f>
        <v>https://stackoverflow.com/questions/3883753/</v>
      </c>
      <c r="C1820" s="1">
        <v>4.0</v>
      </c>
      <c r="D1820" s="4">
        <v>5.0</v>
      </c>
      <c r="E1820" s="1">
        <v>4.0</v>
      </c>
      <c r="F1820" s="1">
        <v>5.0</v>
      </c>
      <c r="G1820" s="2"/>
    </row>
    <row r="1821" ht="12.75" customHeight="1">
      <c r="A1821" t="s">
        <v>570</v>
      </c>
      <c r="B1821" s="3" t="str">
        <f>HYPERLINK("https://stackoverflow.com/questions/3884258/")</f>
        <v>https://stackoverflow.com/questions/3884258/</v>
      </c>
      <c r="C1821" s="1">
        <v>3.0</v>
      </c>
      <c r="D1821" s="4">
        <v>1.0</v>
      </c>
      <c r="E1821" s="1">
        <v>3.0</v>
      </c>
      <c r="F1821" s="1">
        <v>1.0</v>
      </c>
      <c r="G1821" s="2"/>
    </row>
    <row r="1822" ht="12.75" customHeight="1">
      <c r="A1822" t="s">
        <v>571</v>
      </c>
      <c r="B1822" s="3" t="str">
        <f>HYPERLINK("https://stackoverflow.com/questions/4834775/")</f>
        <v>https://stackoverflow.com/questions/4834775/</v>
      </c>
      <c r="C1822" s="1">
        <v>3.0</v>
      </c>
      <c r="D1822" s="4">
        <v>1.0</v>
      </c>
      <c r="E1822" s="1">
        <v>3.0</v>
      </c>
      <c r="F1822" s="1">
        <v>1.0</v>
      </c>
      <c r="G1822" s="2"/>
    </row>
    <row r="1823" ht="12.75" customHeight="1">
      <c r="A1823" t="s">
        <v>572</v>
      </c>
      <c r="B1823" s="3" t="str">
        <f>HYPERLINK("https://stackoverflow.com/questions/5103360/")</f>
        <v>https://stackoverflow.com/questions/5103360/</v>
      </c>
      <c r="C1823" s="1">
        <v>1.0</v>
      </c>
      <c r="D1823" s="4">
        <v>1.0</v>
      </c>
      <c r="E1823" s="1">
        <v>1.0</v>
      </c>
      <c r="F1823" s="1">
        <v>1.0</v>
      </c>
      <c r="G1823" s="2"/>
    </row>
    <row r="1824" ht="12.75" customHeight="1">
      <c r="A1824" t="s">
        <v>572</v>
      </c>
      <c r="B1824" s="3" t="str">
        <f>HYPERLINK("https://stackoverflow.com/questions/5130025/")</f>
        <v>https://stackoverflow.com/questions/5130025/</v>
      </c>
      <c r="C1824" s="1">
        <v>1.0</v>
      </c>
      <c r="D1824" s="4">
        <v>1.0</v>
      </c>
      <c r="E1824" s="1">
        <v>1.0</v>
      </c>
      <c r="F1824" s="1">
        <v>1.0</v>
      </c>
      <c r="G1824" s="2"/>
    </row>
    <row r="1825" ht="12.75" customHeight="1">
      <c r="A1825" t="s">
        <v>572</v>
      </c>
      <c r="B1825" s="3" t="str">
        <f>HYPERLINK("https://stackoverflow.com/questions/26826084/")</f>
        <v>https://stackoverflow.com/questions/26826084/</v>
      </c>
      <c r="C1825" s="1">
        <v>1.0</v>
      </c>
      <c r="D1825" s="4">
        <v>1.0</v>
      </c>
      <c r="E1825" s="1">
        <v>1.0</v>
      </c>
      <c r="F1825" s="1">
        <v>1.0</v>
      </c>
      <c r="G1825" s="2"/>
    </row>
    <row r="1826" ht="12.75" customHeight="1">
      <c r="A1826" t="s">
        <v>572</v>
      </c>
      <c r="B1826" s="3" t="str">
        <f>HYPERLINK("https://stackoverflow.com/questions/29562376/")</f>
        <v>https://stackoverflow.com/questions/29562376/</v>
      </c>
      <c r="C1826" s="1">
        <v>1.0</v>
      </c>
      <c r="D1826" s="4">
        <v>1.0</v>
      </c>
      <c r="E1826" s="1">
        <v>1.0</v>
      </c>
      <c r="F1826" s="1">
        <v>1.0</v>
      </c>
      <c r="G1826" s="2"/>
    </row>
    <row r="1827" ht="12.75" customHeight="1">
      <c r="A1827" t="s">
        <v>573</v>
      </c>
      <c r="B1827" s="3" t="str">
        <f>HYPERLINK("https://stackoverflow.com/questions/9649547/")</f>
        <v>https://stackoverflow.com/questions/9649547/</v>
      </c>
      <c r="C1827" s="1">
        <v>5.0</v>
      </c>
      <c r="D1827" s="4">
        <v>1.0</v>
      </c>
      <c r="E1827" s="1">
        <v>4.0</v>
      </c>
      <c r="F1827" s="1">
        <v>4.0</v>
      </c>
      <c r="G1827" s="2" t="s">
        <v>260</v>
      </c>
    </row>
    <row r="1828" ht="12.75" customHeight="1">
      <c r="A1828" t="s">
        <v>574</v>
      </c>
      <c r="B1828" s="3" t="str">
        <f>HYPERLINK("https://stackoverflow.com/questions/9734002/")</f>
        <v>https://stackoverflow.com/questions/9734002/</v>
      </c>
      <c r="C1828" s="1">
        <v>5.0</v>
      </c>
      <c r="D1828" s="4">
        <v>1.0</v>
      </c>
      <c r="E1828" s="1">
        <v>4.0</v>
      </c>
      <c r="F1828" s="1">
        <v>4.0</v>
      </c>
      <c r="G1828" s="2" t="s">
        <v>260</v>
      </c>
    </row>
    <row r="1829" ht="12.75" customHeight="1">
      <c r="A1829" t="s">
        <v>574</v>
      </c>
      <c r="B1829" s="3" t="str">
        <f>HYPERLINK("https://stackoverflow.com/questions/31945003/")</f>
        <v>https://stackoverflow.com/questions/31945003/</v>
      </c>
      <c r="C1829" s="1">
        <v>5.0</v>
      </c>
      <c r="D1829" s="4">
        <v>1.0</v>
      </c>
      <c r="E1829" s="1">
        <v>5.0</v>
      </c>
      <c r="F1829" s="1">
        <v>4.0</v>
      </c>
      <c r="G1829" s="2" t="s">
        <v>260</v>
      </c>
    </row>
    <row r="1830" ht="12.75" customHeight="1">
      <c r="A1830" t="s">
        <v>574</v>
      </c>
      <c r="B1830" s="3" t="str">
        <f>HYPERLINK("https://stackoverflow.com/questions/36545962/")</f>
        <v>https://stackoverflow.com/questions/36545962/</v>
      </c>
      <c r="C1830" s="1">
        <v>3.0</v>
      </c>
      <c r="D1830" s="4">
        <v>1.0</v>
      </c>
      <c r="E1830" s="1">
        <v>3.0</v>
      </c>
      <c r="F1830" s="1">
        <v>1.0</v>
      </c>
      <c r="G1830" s="2"/>
    </row>
    <row r="1831" ht="12.75" customHeight="1">
      <c r="A1831" t="s">
        <v>575</v>
      </c>
      <c r="B1831" s="3" t="str">
        <f>HYPERLINK("https://stackoverflow.com/questions/10788127/")</f>
        <v>https://stackoverflow.com/questions/10788127/</v>
      </c>
      <c r="C1831" s="1">
        <v>2.0</v>
      </c>
      <c r="D1831" s="4">
        <v>1.0</v>
      </c>
      <c r="E1831" s="1">
        <v>2.0</v>
      </c>
      <c r="F1831" s="1">
        <v>1.0</v>
      </c>
      <c r="G1831" s="2"/>
    </row>
    <row r="1832" ht="12.75" customHeight="1">
      <c r="A1832" t="s">
        <v>576</v>
      </c>
      <c r="B1832" s="3" t="str">
        <f>HYPERLINK("https://stackoverflow.com/questions/12742959/")</f>
        <v>https://stackoverflow.com/questions/12742959/</v>
      </c>
      <c r="C1832" s="1">
        <v>5.0</v>
      </c>
      <c r="D1832" s="4">
        <v>1.0</v>
      </c>
      <c r="E1832" s="1">
        <v>5.0</v>
      </c>
      <c r="F1832" s="1">
        <v>5.0</v>
      </c>
      <c r="G1832" s="2" t="s">
        <v>260</v>
      </c>
    </row>
    <row r="1833" ht="12.75" customHeight="1">
      <c r="A1833" t="s">
        <v>576</v>
      </c>
      <c r="B1833" s="3" t="str">
        <f>HYPERLINK("https://stackoverflow.com/questions/14756350/")</f>
        <v>https://stackoverflow.com/questions/14756350/</v>
      </c>
      <c r="C1833" s="1">
        <v>3.0</v>
      </c>
      <c r="D1833" s="4">
        <v>1.0</v>
      </c>
      <c r="E1833" s="1">
        <v>3.0</v>
      </c>
      <c r="F1833" s="1">
        <v>1.0</v>
      </c>
      <c r="G1833" s="2"/>
    </row>
    <row r="1834" ht="12.75" customHeight="1">
      <c r="A1834" t="s">
        <v>577</v>
      </c>
      <c r="B1834" s="3" t="str">
        <f>HYPERLINK("https://stackoverflow.com/questions/13033039/")</f>
        <v>https://stackoverflow.com/questions/13033039/</v>
      </c>
      <c r="C1834" s="1">
        <v>3.0</v>
      </c>
      <c r="D1834" s="4">
        <v>1.0</v>
      </c>
      <c r="E1834" s="1">
        <v>3.0</v>
      </c>
      <c r="F1834" s="1">
        <v>1.0</v>
      </c>
      <c r="G1834" s="2"/>
    </row>
    <row r="1835" ht="12.75" customHeight="1">
      <c r="A1835" t="s">
        <v>577</v>
      </c>
      <c r="B1835" s="3" t="str">
        <f>HYPERLINK("https://stackoverflow.com/questions/13033236/")</f>
        <v>https://stackoverflow.com/questions/13033236/</v>
      </c>
      <c r="C1835" s="1">
        <v>3.0</v>
      </c>
      <c r="D1835" s="4">
        <v>1.0</v>
      </c>
      <c r="E1835" s="1">
        <v>3.0</v>
      </c>
      <c r="F1835" s="1">
        <v>1.0</v>
      </c>
      <c r="G1835" s="2"/>
    </row>
    <row r="1836" ht="12.75" customHeight="1">
      <c r="A1836" t="s">
        <v>578</v>
      </c>
      <c r="B1836" s="3" t="str">
        <f>HYPERLINK("https://stackoverflow.com/questions/14729424/")</f>
        <v>https://stackoverflow.com/questions/14729424/</v>
      </c>
      <c r="C1836" s="1">
        <v>3.0</v>
      </c>
      <c r="D1836" s="4">
        <v>1.0</v>
      </c>
      <c r="E1836" s="1">
        <v>3.0</v>
      </c>
      <c r="F1836" s="1">
        <v>1.0</v>
      </c>
      <c r="G1836" s="2"/>
    </row>
    <row r="1837" ht="12.75" customHeight="1">
      <c r="A1837" t="s">
        <v>579</v>
      </c>
      <c r="B1837" s="3" t="str">
        <f>HYPERLINK("https://stackoverflow.com/questions/14977153/")</f>
        <v>https://stackoverflow.com/questions/14977153/</v>
      </c>
      <c r="C1837" s="1">
        <v>3.0</v>
      </c>
      <c r="D1837" s="4">
        <v>1.0</v>
      </c>
      <c r="E1837" s="1">
        <v>3.0</v>
      </c>
      <c r="F1837" s="1">
        <v>1.0</v>
      </c>
      <c r="G1837" s="2"/>
    </row>
    <row r="1838" ht="12.75" customHeight="1">
      <c r="A1838" t="s">
        <v>579</v>
      </c>
      <c r="B1838" s="3" t="str">
        <f>HYPERLINK("https://stackoverflow.com/questions/14977726/")</f>
        <v>https://stackoverflow.com/questions/14977726/</v>
      </c>
      <c r="C1838" s="1">
        <v>3.0</v>
      </c>
      <c r="D1838" s="4">
        <v>1.0</v>
      </c>
      <c r="E1838" s="1">
        <v>3.0</v>
      </c>
      <c r="F1838" s="1">
        <v>1.0</v>
      </c>
      <c r="G1838" s="2"/>
    </row>
    <row r="1839" ht="12.75" customHeight="1">
      <c r="A1839" t="s">
        <v>579</v>
      </c>
      <c r="B1839" s="3" t="str">
        <f>HYPERLINK("https://stackoverflow.com/questions/35179837/")</f>
        <v>https://stackoverflow.com/questions/35179837/</v>
      </c>
      <c r="C1839" s="1">
        <v>2.0</v>
      </c>
      <c r="D1839" s="4">
        <v>1.0</v>
      </c>
      <c r="E1839" s="1">
        <v>2.0</v>
      </c>
      <c r="F1839" s="1">
        <v>1.0</v>
      </c>
      <c r="G1839" s="2"/>
    </row>
    <row r="1840" ht="12.75" customHeight="1">
      <c r="A1840" t="s">
        <v>579</v>
      </c>
      <c r="B1840" s="3" t="str">
        <f>HYPERLINK("https://stackoverflow.com/questions/38342585/")</f>
        <v>https://stackoverflow.com/questions/38342585/</v>
      </c>
      <c r="C1840" s="1">
        <v>2.0</v>
      </c>
      <c r="D1840" s="4">
        <v>1.0</v>
      </c>
      <c r="E1840" s="1">
        <v>2.0</v>
      </c>
      <c r="F1840" s="1">
        <v>1.0</v>
      </c>
      <c r="G1840" s="2"/>
    </row>
    <row r="1841" ht="12.75" customHeight="1">
      <c r="A1841" t="s">
        <v>580</v>
      </c>
      <c r="B1841" s="3" t="str">
        <f>HYPERLINK("https://stackoverflow.com/questions/18622821/")</f>
        <v>https://stackoverflow.com/questions/18622821/</v>
      </c>
      <c r="C1841" s="1">
        <v>4.0</v>
      </c>
      <c r="D1841" s="4">
        <v>1.0</v>
      </c>
      <c r="E1841" s="1">
        <v>3.0</v>
      </c>
      <c r="F1841" s="1">
        <v>1.0</v>
      </c>
      <c r="G1841" s="2" t="s">
        <v>430</v>
      </c>
    </row>
    <row r="1842" ht="12.75" customHeight="1">
      <c r="A1842" t="s">
        <v>581</v>
      </c>
      <c r="B1842" s="3" t="str">
        <f>HYPERLINK("https://stackoverflow.com/questions/20199513/")</f>
        <v>https://stackoverflow.com/questions/20199513/</v>
      </c>
      <c r="C1842" s="1">
        <v>3.0</v>
      </c>
      <c r="D1842" s="4">
        <v>1.0</v>
      </c>
      <c r="E1842" s="1">
        <v>3.0</v>
      </c>
      <c r="F1842" s="1">
        <v>1.0</v>
      </c>
      <c r="G1842" s="2"/>
    </row>
    <row r="1843" ht="12.75" customHeight="1">
      <c r="A1843" t="s">
        <v>582</v>
      </c>
      <c r="B1843" s="3" t="str">
        <f>HYPERLINK("https://stackoverflow.com/questions/20202471/")</f>
        <v>https://stackoverflow.com/questions/20202471/</v>
      </c>
      <c r="C1843" s="1">
        <v>2.0</v>
      </c>
      <c r="D1843" s="4">
        <v>1.0</v>
      </c>
      <c r="E1843" s="1">
        <v>2.0</v>
      </c>
      <c r="F1843" s="1">
        <v>1.0</v>
      </c>
      <c r="G1843" s="2"/>
    </row>
    <row r="1844" ht="12.75" customHeight="1">
      <c r="A1844" t="s">
        <v>583</v>
      </c>
      <c r="B1844" s="3" t="str">
        <f>HYPERLINK("https://stackoverflow.com/questions/28226937/")</f>
        <v>https://stackoverflow.com/questions/28226937/</v>
      </c>
      <c r="C1844" s="1">
        <v>2.0</v>
      </c>
      <c r="D1844" s="4">
        <v>1.0</v>
      </c>
      <c r="E1844" s="1">
        <v>2.0</v>
      </c>
      <c r="F1844" s="1">
        <v>1.0</v>
      </c>
      <c r="G1844" s="2"/>
    </row>
    <row r="1845" ht="12.75" customHeight="1">
      <c r="A1845" t="s">
        <v>583</v>
      </c>
      <c r="B1845" s="3" t="str">
        <f>HYPERLINK("https://stackoverflow.com/questions/39145347/")</f>
        <v>https://stackoverflow.com/questions/39145347/</v>
      </c>
      <c r="C1845" s="1">
        <v>2.0</v>
      </c>
      <c r="D1845" s="4">
        <v>1.0</v>
      </c>
      <c r="E1845" s="1">
        <v>2.0</v>
      </c>
      <c r="F1845" s="1">
        <v>1.0</v>
      </c>
      <c r="G1845" s="2"/>
    </row>
    <row r="1846" ht="12.75" customHeight="1">
      <c r="A1846" t="s">
        <v>584</v>
      </c>
      <c r="B1846" s="3" t="str">
        <f>HYPERLINK("https://stackoverflow.com/questions/26220097/")</f>
        <v>https://stackoverflow.com/questions/26220097/</v>
      </c>
      <c r="C1846" s="1">
        <v>3.0</v>
      </c>
      <c r="D1846" s="4">
        <v>1.0</v>
      </c>
      <c r="E1846" s="1">
        <v>3.0</v>
      </c>
      <c r="F1846" s="1">
        <v>1.0</v>
      </c>
      <c r="G1846" s="2"/>
    </row>
    <row r="1847" ht="12.75" customHeight="1">
      <c r="A1847" t="s">
        <v>585</v>
      </c>
      <c r="B1847" s="3" t="str">
        <f>HYPERLINK("https://stackoverflow.com/questions/27229226/")</f>
        <v>https://stackoverflow.com/questions/27229226/</v>
      </c>
      <c r="C1847" s="1">
        <v>3.0</v>
      </c>
      <c r="D1847" s="4">
        <v>1.0</v>
      </c>
      <c r="E1847" s="1">
        <v>3.0</v>
      </c>
      <c r="F1847" s="1">
        <v>1.0</v>
      </c>
      <c r="G1847" s="2"/>
    </row>
    <row r="1848" ht="12.75" customHeight="1">
      <c r="A1848" t="s">
        <v>586</v>
      </c>
      <c r="B1848" s="3" t="str">
        <f>HYPERLINK("https://stackoverflow.com/questions/30713562/")</f>
        <v>https://stackoverflow.com/questions/30713562/</v>
      </c>
      <c r="C1848" s="1">
        <v>2.0</v>
      </c>
      <c r="D1848" s="4">
        <v>1.0</v>
      </c>
      <c r="E1848" s="1">
        <v>2.0</v>
      </c>
      <c r="F1848" s="1">
        <v>1.0</v>
      </c>
      <c r="G1848" s="2"/>
    </row>
    <row r="1849" ht="12.75" customHeight="1">
      <c r="A1849" t="s">
        <v>587</v>
      </c>
      <c r="B1849" s="3" t="str">
        <f>HYPERLINK("https://stackoverflow.com/questions/31471992/")</f>
        <v>https://stackoverflow.com/questions/31471992/</v>
      </c>
      <c r="C1849" s="1">
        <v>2.0</v>
      </c>
      <c r="D1849" s="4">
        <v>1.0</v>
      </c>
      <c r="E1849" s="1">
        <v>2.0</v>
      </c>
      <c r="F1849" s="1">
        <v>1.0</v>
      </c>
      <c r="G1849" s="2"/>
    </row>
    <row r="1850" ht="12.75" customHeight="1">
      <c r="A1850" t="s">
        <v>587</v>
      </c>
      <c r="B1850" s="3" t="str">
        <f>HYPERLINK("https://stackoverflow.com/questions/31472251/")</f>
        <v>https://stackoverflow.com/questions/31472251/</v>
      </c>
      <c r="C1850" s="1">
        <v>3.0</v>
      </c>
      <c r="D1850" s="4">
        <v>1.0</v>
      </c>
      <c r="E1850" s="1">
        <v>3.0</v>
      </c>
      <c r="F1850" s="1">
        <v>1.0</v>
      </c>
      <c r="G1850" s="2"/>
    </row>
    <row r="1851" ht="12.75" customHeight="1">
      <c r="A1851" t="s">
        <v>588</v>
      </c>
      <c r="B1851" s="3" t="str">
        <f>HYPERLINK("https://stackoverflow.com/questions/35057569/")</f>
        <v>https://stackoverflow.com/questions/35057569/</v>
      </c>
      <c r="C1851" s="1">
        <v>3.0</v>
      </c>
      <c r="D1851" s="4">
        <v>1.0</v>
      </c>
      <c r="E1851" s="1">
        <v>3.0</v>
      </c>
      <c r="F1851" s="1">
        <v>1.0</v>
      </c>
      <c r="G1851" s="2"/>
    </row>
    <row r="1852" ht="12.75" customHeight="1">
      <c r="A1852" t="s">
        <v>589</v>
      </c>
      <c r="B1852" s="3" t="str">
        <f>HYPERLINK("https://stackoverflow.com/questions/36513791/")</f>
        <v>https://stackoverflow.com/questions/36513791/</v>
      </c>
      <c r="C1852" s="1">
        <v>3.0</v>
      </c>
      <c r="D1852" s="4">
        <v>1.0</v>
      </c>
      <c r="E1852" s="1">
        <v>3.0</v>
      </c>
      <c r="F1852" s="1">
        <v>1.0</v>
      </c>
      <c r="G1852" s="2"/>
    </row>
    <row r="1853" ht="12.75" customHeight="1">
      <c r="A1853" t="s">
        <v>590</v>
      </c>
      <c r="B1853" s="3" t="str">
        <f>HYPERLINK("https://stackoverflow.com/questions/41144119/")</f>
        <v>https://stackoverflow.com/questions/41144119/</v>
      </c>
      <c r="C1853" s="1">
        <v>2.0</v>
      </c>
      <c r="D1853" s="4">
        <v>1.0</v>
      </c>
      <c r="E1853" s="1">
        <v>2.0</v>
      </c>
      <c r="F1853" s="1">
        <v>1.0</v>
      </c>
      <c r="G1853" s="2"/>
    </row>
    <row r="1854" ht="12.75" customHeight="1">
      <c r="A1854" t="s">
        <v>590</v>
      </c>
      <c r="B1854" s="3" t="str">
        <f>HYPERLINK("https://stackoverflow.com/questions/41144127/")</f>
        <v>https://stackoverflow.com/questions/41144127/</v>
      </c>
      <c r="C1854" s="1">
        <v>2.0</v>
      </c>
      <c r="D1854" s="4">
        <v>1.0</v>
      </c>
      <c r="E1854" s="1">
        <v>2.0</v>
      </c>
      <c r="F1854" s="1">
        <v>1.0</v>
      </c>
      <c r="G1854" s="2"/>
    </row>
    <row r="1855" ht="12.75" customHeight="1">
      <c r="A1855" t="s">
        <v>591</v>
      </c>
      <c r="B1855" s="3" t="str">
        <f>HYPERLINK("https://stackoverflow.com/questions/48055648/")</f>
        <v>https://stackoverflow.com/questions/48055648/</v>
      </c>
      <c r="C1855" s="1">
        <v>2.0</v>
      </c>
      <c r="D1855" s="4">
        <v>1.0</v>
      </c>
      <c r="E1855" s="1">
        <v>2.0</v>
      </c>
      <c r="F1855" s="1">
        <v>1.0</v>
      </c>
      <c r="G1855" s="2"/>
    </row>
    <row r="1856" ht="12.75" customHeight="1">
      <c r="C1856" s="1"/>
      <c r="D1856" s="1"/>
      <c r="E1856" s="1"/>
      <c r="F1856" s="1"/>
      <c r="G1856" s="2"/>
    </row>
    <row r="1857" ht="12.75" customHeight="1">
      <c r="C1857" s="1"/>
      <c r="D1857" s="1"/>
      <c r="E1857" s="1"/>
      <c r="F1857" s="1"/>
      <c r="G1857" s="2"/>
    </row>
    <row r="1858" ht="12.75" customHeight="1">
      <c r="C1858" s="1"/>
      <c r="D1858" s="1"/>
      <c r="E1858" s="1"/>
      <c r="F1858" s="1"/>
      <c r="G1858" s="2"/>
    </row>
    <row r="1859" ht="12.75" customHeight="1">
      <c r="A1859" t="s">
        <v>592</v>
      </c>
      <c r="C1859" s="1"/>
      <c r="D1859" s="1"/>
      <c r="E1859" s="1"/>
      <c r="F1859" s="1"/>
      <c r="G1859" s="2"/>
    </row>
    <row r="1860" ht="12.75" customHeight="1">
      <c r="C1860" s="1"/>
      <c r="D1860" s="1"/>
      <c r="E1860" s="1"/>
      <c r="F1860" s="1"/>
      <c r="G1860" s="2"/>
    </row>
    <row r="1861" ht="12.75" customHeight="1">
      <c r="A1861" t="s">
        <v>593</v>
      </c>
      <c r="B1861" s="3" t="str">
        <f>HYPERLINK("https://stackoverflow.com/questions/307203/")</f>
        <v>https://stackoverflow.com/questions/307203/</v>
      </c>
      <c r="C1861" s="1">
        <v>3.0</v>
      </c>
      <c r="D1861" s="4">
        <v>1.0</v>
      </c>
      <c r="E1861" s="1">
        <v>3.0</v>
      </c>
      <c r="F1861" s="1">
        <v>1.0</v>
      </c>
      <c r="G1861" s="2"/>
    </row>
    <row r="1862" ht="12.75" customHeight="1">
      <c r="A1862" t="s">
        <v>593</v>
      </c>
      <c r="B1862" s="3" t="str">
        <f>HYPERLINK("https://stackoverflow.com/questions/3872221/")</f>
        <v>https://stackoverflow.com/questions/3872221/</v>
      </c>
      <c r="C1862" s="1">
        <v>2.0</v>
      </c>
      <c r="D1862" s="4">
        <v>1.0</v>
      </c>
      <c r="E1862" s="1">
        <v>2.0</v>
      </c>
      <c r="F1862" s="1">
        <v>1.0</v>
      </c>
      <c r="G1862" s="2"/>
    </row>
    <row r="1863" ht="12.75" customHeight="1">
      <c r="A1863" t="s">
        <v>593</v>
      </c>
      <c r="B1863" s="3" t="str">
        <f>HYPERLINK("https://stackoverflow.com/questions/6623538/")</f>
        <v>https://stackoverflow.com/questions/6623538/</v>
      </c>
      <c r="C1863" s="1">
        <v>2.0</v>
      </c>
      <c r="D1863" s="4">
        <v>1.0</v>
      </c>
      <c r="E1863" s="1">
        <v>2.0</v>
      </c>
      <c r="F1863" s="1">
        <v>1.0</v>
      </c>
      <c r="G1863" s="2"/>
    </row>
    <row r="1864" ht="12.75" customHeight="1">
      <c r="A1864" t="s">
        <v>593</v>
      </c>
      <c r="B1864" s="3" t="str">
        <f>HYPERLINK("https://stackoverflow.com/questions/19645397/")</f>
        <v>https://stackoverflow.com/questions/19645397/</v>
      </c>
      <c r="C1864" s="1">
        <v>1.0</v>
      </c>
      <c r="D1864" s="4">
        <v>1.0</v>
      </c>
      <c r="E1864" s="1">
        <v>1.0</v>
      </c>
      <c r="F1864" s="1">
        <v>1.0</v>
      </c>
      <c r="G1864" s="2"/>
    </row>
    <row r="1865" ht="12.75" customHeight="1">
      <c r="A1865" t="s">
        <v>593</v>
      </c>
      <c r="B1865" s="3" t="str">
        <f>HYPERLINK("https://stackoverflow.com/questions/33465120/")</f>
        <v>https://stackoverflow.com/questions/33465120/</v>
      </c>
      <c r="C1865" s="1">
        <v>1.0</v>
      </c>
      <c r="D1865" s="4">
        <v>1.0</v>
      </c>
      <c r="E1865" s="1">
        <v>1.0</v>
      </c>
      <c r="F1865" s="1">
        <v>1.0</v>
      </c>
      <c r="G1865" s="2"/>
    </row>
    <row r="1866" ht="12.75" customHeight="1">
      <c r="A1866" t="s">
        <v>594</v>
      </c>
      <c r="B1866" s="3" t="str">
        <f>HYPERLINK("https://stackoverflow.com/questions/1089008/")</f>
        <v>https://stackoverflow.com/questions/1089008/</v>
      </c>
      <c r="C1866" s="1">
        <v>3.0</v>
      </c>
      <c r="D1866" s="4">
        <v>3.0</v>
      </c>
      <c r="E1866" s="1">
        <v>3.0</v>
      </c>
      <c r="F1866" s="1">
        <v>3.0</v>
      </c>
      <c r="G1866" s="2"/>
    </row>
    <row r="1867" ht="12.75" customHeight="1">
      <c r="A1867" t="s">
        <v>594</v>
      </c>
      <c r="B1867" s="3" t="str">
        <f>HYPERLINK("https://stackoverflow.com/questions/3574839/")</f>
        <v>https://stackoverflow.com/questions/3574839/</v>
      </c>
      <c r="C1867" s="1">
        <v>3.0</v>
      </c>
      <c r="D1867" s="4">
        <v>1.0</v>
      </c>
      <c r="E1867" s="1">
        <v>3.0</v>
      </c>
      <c r="F1867" s="1">
        <v>1.0</v>
      </c>
      <c r="G1867" s="2"/>
    </row>
    <row r="1868" ht="12.75" customHeight="1">
      <c r="A1868" t="s">
        <v>594</v>
      </c>
      <c r="B1868" s="3" t="str">
        <f>HYPERLINK("https://stackoverflow.com/questions/14911910/")</f>
        <v>https://stackoverflow.com/questions/14911910/</v>
      </c>
      <c r="C1868" s="1">
        <v>3.0</v>
      </c>
      <c r="D1868" s="4">
        <v>2.0</v>
      </c>
      <c r="E1868" s="1">
        <v>3.0</v>
      </c>
      <c r="F1868" s="1">
        <v>2.0</v>
      </c>
      <c r="G1868" s="2"/>
    </row>
    <row r="1869" ht="12.75" customHeight="1">
      <c r="A1869" t="s">
        <v>594</v>
      </c>
      <c r="B1869" s="3" t="str">
        <f>HYPERLINK("https://stackoverflow.com/questions/31112583/")</f>
        <v>https://stackoverflow.com/questions/31112583/</v>
      </c>
      <c r="C1869" s="1">
        <v>1.0</v>
      </c>
      <c r="D1869" s="4">
        <v>1.0</v>
      </c>
      <c r="E1869" s="1">
        <v>1.0</v>
      </c>
      <c r="F1869" s="1">
        <v>1.0</v>
      </c>
      <c r="G1869" s="2"/>
    </row>
    <row r="1870" ht="12.75" customHeight="1">
      <c r="A1870" t="s">
        <v>594</v>
      </c>
      <c r="B1870" s="3" t="str">
        <f>HYPERLINK("https://stackoverflow.com/questions/44990315/")</f>
        <v>https://stackoverflow.com/questions/44990315/</v>
      </c>
      <c r="C1870" s="1">
        <v>1.0</v>
      </c>
      <c r="D1870" s="4">
        <v>1.0</v>
      </c>
      <c r="E1870" s="1">
        <v>1.0</v>
      </c>
      <c r="F1870" s="1">
        <v>1.0</v>
      </c>
      <c r="G1870" s="2"/>
    </row>
    <row r="1871" ht="12.75" customHeight="1">
      <c r="A1871" t="s">
        <v>595</v>
      </c>
      <c r="B1871" s="3" t="str">
        <f>HYPERLINK("https://stackoverflow.com/questions/2011836/")</f>
        <v>https://stackoverflow.com/questions/2011836/</v>
      </c>
      <c r="C1871" s="1">
        <v>3.0</v>
      </c>
      <c r="D1871" s="4">
        <v>1.0</v>
      </c>
      <c r="E1871" s="1">
        <v>3.0</v>
      </c>
      <c r="F1871" s="1">
        <v>1.0</v>
      </c>
      <c r="G1871" s="2"/>
    </row>
    <row r="1872" ht="12.75" customHeight="1">
      <c r="A1872" t="s">
        <v>595</v>
      </c>
      <c r="B1872" s="3" t="str">
        <f>HYPERLINK("https://stackoverflow.com/questions/34450093/")</f>
        <v>https://stackoverflow.com/questions/34450093/</v>
      </c>
      <c r="C1872" s="1">
        <v>3.0</v>
      </c>
      <c r="D1872" s="4">
        <v>1.0</v>
      </c>
      <c r="E1872" s="1">
        <v>3.0</v>
      </c>
      <c r="F1872" s="1">
        <v>1.0</v>
      </c>
      <c r="G1872" s="2"/>
    </row>
    <row r="1873" ht="12.75" customHeight="1">
      <c r="A1873" t="s">
        <v>595</v>
      </c>
      <c r="B1873" s="3" t="str">
        <f>HYPERLINK("https://stackoverflow.com/questions/38607101/")</f>
        <v>https://stackoverflow.com/questions/38607101/</v>
      </c>
      <c r="C1873" s="1">
        <v>3.0</v>
      </c>
      <c r="D1873" s="4">
        <v>1.0</v>
      </c>
      <c r="E1873" s="1">
        <v>3.0</v>
      </c>
      <c r="F1873" s="1">
        <v>1.0</v>
      </c>
      <c r="G1873" s="2"/>
    </row>
    <row r="1874" ht="12.75" customHeight="1">
      <c r="A1874" t="s">
        <v>596</v>
      </c>
      <c r="B1874" s="3" t="str">
        <f>HYPERLINK("https://stackoverflow.com/questions/4273927/")</f>
        <v>https://stackoverflow.com/questions/4273927/</v>
      </c>
      <c r="C1874" s="1">
        <v>2.0</v>
      </c>
      <c r="D1874" s="4">
        <v>3.0</v>
      </c>
      <c r="E1874" s="1">
        <v>2.0</v>
      </c>
      <c r="F1874" s="1">
        <v>3.0</v>
      </c>
      <c r="G1874" s="2"/>
    </row>
    <row r="1875" ht="12.75" customHeight="1">
      <c r="A1875" t="s">
        <v>596</v>
      </c>
      <c r="B1875" s="3" t="str">
        <f>HYPERLINK("https://stackoverflow.com/questions/9512916/")</f>
        <v>https://stackoverflow.com/questions/9512916/</v>
      </c>
      <c r="C1875" s="1">
        <v>2.0</v>
      </c>
      <c r="D1875" s="4">
        <v>4.0</v>
      </c>
      <c r="E1875" s="1">
        <v>2.0</v>
      </c>
      <c r="F1875" s="1">
        <v>2.0</v>
      </c>
      <c r="G1875" s="2" t="s">
        <v>597</v>
      </c>
    </row>
    <row r="1876" ht="12.75" customHeight="1">
      <c r="A1876" t="s">
        <v>596</v>
      </c>
      <c r="B1876" s="3" t="str">
        <f>HYPERLINK("https://stackoverflow.com/questions/13268060/")</f>
        <v>https://stackoverflow.com/questions/13268060/</v>
      </c>
      <c r="C1876" s="1">
        <v>2.0</v>
      </c>
      <c r="D1876" s="4">
        <v>4.0</v>
      </c>
      <c r="E1876" s="1">
        <v>2.0</v>
      </c>
      <c r="F1876" s="1">
        <v>2.0</v>
      </c>
      <c r="G1876" s="2" t="s">
        <v>260</v>
      </c>
    </row>
    <row r="1877" ht="12.75" customHeight="1">
      <c r="A1877" t="s">
        <v>596</v>
      </c>
      <c r="B1877" s="3" t="str">
        <f>HYPERLINK("https://stackoverflow.com/questions/20183160/")</f>
        <v>https://stackoverflow.com/questions/20183160/</v>
      </c>
      <c r="C1877" s="1">
        <v>1.0</v>
      </c>
      <c r="D1877" s="4">
        <v>4.0</v>
      </c>
      <c r="E1877" s="1">
        <v>1.0</v>
      </c>
      <c r="F1877" s="1">
        <v>2.0</v>
      </c>
      <c r="G1877" s="2" t="s">
        <v>260</v>
      </c>
    </row>
    <row r="1878" ht="12.75" customHeight="1">
      <c r="A1878" t="s">
        <v>598</v>
      </c>
      <c r="B1878" s="3" t="str">
        <f>HYPERLINK("https://stackoverflow.com/questions/3057768/")</f>
        <v>https://stackoverflow.com/questions/3057768/</v>
      </c>
      <c r="C1878" s="1">
        <v>3.0</v>
      </c>
      <c r="D1878" s="4">
        <v>3.0</v>
      </c>
      <c r="E1878" s="1">
        <v>3.0</v>
      </c>
      <c r="F1878" s="1">
        <v>3.0</v>
      </c>
      <c r="G1878" s="2"/>
    </row>
    <row r="1879" ht="12.75" customHeight="1">
      <c r="A1879" t="s">
        <v>599</v>
      </c>
      <c r="B1879" s="3" t="str">
        <f>HYPERLINK("https://stackoverflow.com/questions/4593379/")</f>
        <v>https://stackoverflow.com/questions/4593379/</v>
      </c>
      <c r="C1879" s="1">
        <v>4.0</v>
      </c>
      <c r="D1879" s="4">
        <v>2.0</v>
      </c>
      <c r="E1879" s="1">
        <v>3.0</v>
      </c>
      <c r="F1879" s="1">
        <v>2.0</v>
      </c>
      <c r="G1879" s="2" t="s">
        <v>430</v>
      </c>
    </row>
    <row r="1880" ht="12.75" customHeight="1">
      <c r="A1880" t="s">
        <v>600</v>
      </c>
      <c r="B1880" s="3" t="str">
        <f>HYPERLINK("https://stackoverflow.com/questions/7825594/")</f>
        <v>https://stackoverflow.com/questions/7825594/</v>
      </c>
      <c r="C1880" s="1">
        <v>4.0</v>
      </c>
      <c r="D1880" s="4">
        <v>2.0</v>
      </c>
      <c r="E1880" s="1">
        <v>4.0</v>
      </c>
      <c r="F1880" s="1">
        <v>4.0</v>
      </c>
      <c r="G1880" s="2" t="s">
        <v>291</v>
      </c>
    </row>
    <row r="1881" ht="12.75" customHeight="1">
      <c r="A1881" t="s">
        <v>600</v>
      </c>
      <c r="B1881" s="3" t="str">
        <f>HYPERLINK("https://stackoverflow.com/questions/7825817/")</f>
        <v>https://stackoverflow.com/questions/7825817/</v>
      </c>
      <c r="C1881" s="1">
        <v>5.0</v>
      </c>
      <c r="D1881" s="4">
        <v>5.0</v>
      </c>
      <c r="E1881" s="1">
        <v>5.0</v>
      </c>
      <c r="F1881" s="1">
        <v>5.0</v>
      </c>
      <c r="G1881" s="2"/>
    </row>
    <row r="1882" ht="12.75" customHeight="1">
      <c r="A1882" t="s">
        <v>601</v>
      </c>
      <c r="B1882" s="3" t="str">
        <f>HYPERLINK("https://stackoverflow.com/questions/8307991/")</f>
        <v>https://stackoverflow.com/questions/8307991/</v>
      </c>
      <c r="C1882" s="1">
        <v>3.0</v>
      </c>
      <c r="D1882" s="4">
        <v>1.0</v>
      </c>
      <c r="E1882" s="1">
        <v>3.0</v>
      </c>
      <c r="F1882" s="1">
        <v>1.0</v>
      </c>
      <c r="G1882" s="2"/>
    </row>
    <row r="1883" ht="12.75" customHeight="1">
      <c r="A1883" t="s">
        <v>602</v>
      </c>
      <c r="B1883" s="3" t="str">
        <f>HYPERLINK("https://stackoverflow.com/questions/9258520/")</f>
        <v>https://stackoverflow.com/questions/9258520/</v>
      </c>
      <c r="C1883" s="1">
        <v>2.0</v>
      </c>
      <c r="D1883" s="4">
        <v>1.0</v>
      </c>
      <c r="E1883" s="1">
        <v>2.0</v>
      </c>
      <c r="F1883" s="1">
        <v>1.0</v>
      </c>
      <c r="G1883" s="2"/>
    </row>
    <row r="1884" ht="12.75" customHeight="1">
      <c r="A1884" t="s">
        <v>603</v>
      </c>
      <c r="B1884" s="3" t="str">
        <f>HYPERLINK("https://stackoverflow.com/questions/10899299/")</f>
        <v>https://stackoverflow.com/questions/10899299/</v>
      </c>
      <c r="C1884" s="1">
        <v>3.0</v>
      </c>
      <c r="D1884" s="4">
        <v>2.0</v>
      </c>
      <c r="E1884" s="1">
        <v>3.0</v>
      </c>
      <c r="F1884" s="1">
        <v>2.0</v>
      </c>
      <c r="G1884" s="2"/>
    </row>
    <row r="1885" ht="12.75" customHeight="1">
      <c r="A1885" t="s">
        <v>604</v>
      </c>
      <c r="B1885" s="3" t="str">
        <f>HYPERLINK("https://stackoverflow.com/questions/11539791/")</f>
        <v>https://stackoverflow.com/questions/11539791/</v>
      </c>
      <c r="C1885" s="1">
        <v>4.0</v>
      </c>
      <c r="D1885" s="4">
        <v>4.0</v>
      </c>
      <c r="E1885" s="1">
        <v>4.0</v>
      </c>
      <c r="F1885" s="1">
        <v>4.0</v>
      </c>
      <c r="G1885" s="2"/>
    </row>
    <row r="1886" ht="12.75" customHeight="1">
      <c r="A1886" t="s">
        <v>605</v>
      </c>
      <c r="B1886" s="3" t="str">
        <f>HYPERLINK("https://stackoverflow.com/questions/31018246/")</f>
        <v>https://stackoverflow.com/questions/31018246/</v>
      </c>
      <c r="C1886" s="1">
        <v>1.0</v>
      </c>
      <c r="D1886" s="4">
        <v>1.0</v>
      </c>
      <c r="E1886" s="1">
        <v>1.0</v>
      </c>
      <c r="F1886" s="1">
        <v>1.0</v>
      </c>
      <c r="G1886" s="2"/>
    </row>
    <row r="1887" ht="12.75" customHeight="1">
      <c r="A1887" t="s">
        <v>606</v>
      </c>
      <c r="B1887" s="3" t="str">
        <f>HYPERLINK("https://stackoverflow.com/questions/38896630/")</f>
        <v>https://stackoverflow.com/questions/38896630/</v>
      </c>
      <c r="C1887" s="1">
        <v>3.0</v>
      </c>
      <c r="D1887" s="4">
        <v>1.0</v>
      </c>
      <c r="E1887" s="1">
        <v>3.0</v>
      </c>
      <c r="F1887" s="1">
        <v>1.0</v>
      </c>
      <c r="G1887" s="2"/>
    </row>
    <row r="1888" ht="12.75" customHeight="1">
      <c r="A1888" t="s">
        <v>607</v>
      </c>
      <c r="B1888" s="3" t="str">
        <f>HYPERLINK("https://stackoverflow.com/questions/20969556/")</f>
        <v>https://stackoverflow.com/questions/20969556/</v>
      </c>
      <c r="C1888" s="1">
        <v>2.0</v>
      </c>
      <c r="D1888" s="4">
        <v>1.0</v>
      </c>
      <c r="E1888" s="1">
        <v>2.0</v>
      </c>
      <c r="F1888" s="1">
        <v>1.0</v>
      </c>
      <c r="G1888" s="2"/>
    </row>
    <row r="1889" ht="12.75" customHeight="1">
      <c r="A1889" t="s">
        <v>608</v>
      </c>
      <c r="B1889" s="3" t="str">
        <f>HYPERLINK("https://stackoverflow.com/questions/21626188/")</f>
        <v>https://stackoverflow.com/questions/21626188/</v>
      </c>
      <c r="C1889" s="1">
        <v>3.0</v>
      </c>
      <c r="D1889" s="4">
        <v>1.0</v>
      </c>
      <c r="E1889" s="1">
        <v>3.0</v>
      </c>
      <c r="F1889" s="1">
        <v>1.0</v>
      </c>
      <c r="G1889" s="2"/>
    </row>
    <row r="1890" ht="12.75" customHeight="1">
      <c r="A1890" t="s">
        <v>609</v>
      </c>
      <c r="B1890" s="3" t="str">
        <f>HYPERLINK("https://stackoverflow.com/questions/23925346/")</f>
        <v>https://stackoverflow.com/questions/23925346/</v>
      </c>
      <c r="C1890" s="1">
        <v>3.0</v>
      </c>
      <c r="D1890" s="4">
        <v>2.0</v>
      </c>
      <c r="E1890" s="1">
        <v>3.0</v>
      </c>
      <c r="F1890" s="1">
        <v>2.0</v>
      </c>
      <c r="G1890" s="2"/>
    </row>
    <row r="1891" ht="12.75" customHeight="1">
      <c r="A1891" t="s">
        <v>609</v>
      </c>
      <c r="B1891" s="3" t="str">
        <f>HYPERLINK("https://stackoverflow.com/questions/23926548/")</f>
        <v>https://stackoverflow.com/questions/23926548/</v>
      </c>
      <c r="C1891" s="1">
        <v>4.0</v>
      </c>
      <c r="D1891" s="4">
        <v>1.0</v>
      </c>
      <c r="E1891" s="1">
        <v>3.0</v>
      </c>
      <c r="F1891" s="1">
        <v>1.0</v>
      </c>
      <c r="G1891" s="2"/>
    </row>
    <row r="1892" ht="12.75" customHeight="1">
      <c r="A1892" t="s">
        <v>610</v>
      </c>
      <c r="B1892" s="3" t="str">
        <f>HYPERLINK("https://stackoverflow.com/questions/25156781/")</f>
        <v>https://stackoverflow.com/questions/25156781/</v>
      </c>
      <c r="C1892" s="1">
        <v>4.0</v>
      </c>
      <c r="D1892" s="4">
        <v>1.0</v>
      </c>
      <c r="E1892" s="1">
        <v>4.0</v>
      </c>
      <c r="F1892" s="1">
        <v>4.0</v>
      </c>
      <c r="G1892" s="2" t="s">
        <v>611</v>
      </c>
    </row>
    <row r="1893" ht="12.75" customHeight="1">
      <c r="A1893" t="s">
        <v>610</v>
      </c>
      <c r="B1893" s="3" t="str">
        <f>HYPERLINK("https://stackoverflow.com/questions/25157060/")</f>
        <v>https://stackoverflow.com/questions/25157060/</v>
      </c>
      <c r="C1893" s="1">
        <v>4.0</v>
      </c>
      <c r="D1893" s="4">
        <v>1.0</v>
      </c>
      <c r="E1893" s="1">
        <v>4.0</v>
      </c>
      <c r="F1893" s="1">
        <v>4.0</v>
      </c>
      <c r="G1893" s="2" t="s">
        <v>260</v>
      </c>
    </row>
    <row r="1894" ht="12.75" customHeight="1">
      <c r="A1894" t="s">
        <v>584</v>
      </c>
      <c r="B1894" s="3" t="str">
        <f>HYPERLINK("https://stackoverflow.com/questions/26220097/")</f>
        <v>https://stackoverflow.com/questions/26220097/</v>
      </c>
      <c r="C1894" s="1">
        <v>2.0</v>
      </c>
      <c r="D1894" s="4">
        <v>1.0</v>
      </c>
      <c r="E1894" s="1">
        <v>2.0</v>
      </c>
      <c r="F1894" s="1">
        <v>1.0</v>
      </c>
      <c r="G1894" s="2"/>
    </row>
    <row r="1895" ht="12.75" customHeight="1">
      <c r="A1895" t="s">
        <v>612</v>
      </c>
      <c r="B1895" s="3" t="str">
        <f>HYPERLINK("https://stackoverflow.com/questions/29775697/")</f>
        <v>https://stackoverflow.com/questions/29775697/</v>
      </c>
      <c r="C1895" s="1">
        <v>1.0</v>
      </c>
      <c r="D1895" s="4">
        <v>1.0</v>
      </c>
      <c r="E1895" s="1">
        <v>1.0</v>
      </c>
      <c r="F1895" s="1">
        <v>1.0</v>
      </c>
      <c r="G1895" s="2"/>
    </row>
    <row r="1896" ht="12.75" customHeight="1">
      <c r="A1896" t="s">
        <v>612</v>
      </c>
      <c r="B1896" s="3" t="str">
        <f>HYPERLINK("https://stackoverflow.com/questions/29775774/")</f>
        <v>https://stackoverflow.com/questions/29775774/</v>
      </c>
      <c r="C1896" s="1">
        <v>3.0</v>
      </c>
      <c r="D1896" s="4">
        <v>5.0</v>
      </c>
      <c r="E1896" s="1">
        <v>3.0</v>
      </c>
      <c r="F1896" s="1">
        <v>3.0</v>
      </c>
      <c r="G1896" s="2" t="s">
        <v>613</v>
      </c>
    </row>
    <row r="1897" ht="12.75" customHeight="1">
      <c r="A1897" t="s">
        <v>612</v>
      </c>
      <c r="B1897" s="3" t="str">
        <f>HYPERLINK("https://stackoverflow.com/questions/29776042/")</f>
        <v>https://stackoverflow.com/questions/29776042/</v>
      </c>
      <c r="C1897" s="1">
        <v>3.0</v>
      </c>
      <c r="D1897" s="4">
        <v>5.0</v>
      </c>
      <c r="E1897" s="1">
        <v>3.0</v>
      </c>
      <c r="F1897" s="1">
        <v>3.0</v>
      </c>
      <c r="G1897" s="2" t="s">
        <v>260</v>
      </c>
    </row>
    <row r="1898" ht="12.75" customHeight="1">
      <c r="A1898" t="s">
        <v>612</v>
      </c>
      <c r="B1898" s="3" t="str">
        <f>HYPERLINK("https://stackoverflow.com/questions/29776585/")</f>
        <v>https://stackoverflow.com/questions/29776585/</v>
      </c>
      <c r="C1898" s="1">
        <v>3.0</v>
      </c>
      <c r="D1898" s="4">
        <v>5.0</v>
      </c>
      <c r="E1898" s="1">
        <v>3.0</v>
      </c>
      <c r="F1898" s="1">
        <v>3.0</v>
      </c>
      <c r="G1898" s="2" t="s">
        <v>260</v>
      </c>
    </row>
    <row r="1899" ht="12.75" customHeight="1">
      <c r="A1899" t="s">
        <v>614</v>
      </c>
      <c r="B1899" s="3" t="str">
        <f>HYPERLINK("https://stackoverflow.com/questions/30609343/")</f>
        <v>https://stackoverflow.com/questions/30609343/</v>
      </c>
      <c r="C1899" s="1">
        <v>3.0</v>
      </c>
      <c r="D1899" s="4">
        <v>1.0</v>
      </c>
      <c r="E1899" s="1">
        <v>3.0</v>
      </c>
      <c r="F1899" s="1">
        <v>1.0</v>
      </c>
      <c r="G1899" s="2"/>
    </row>
    <row r="1900" ht="12.75" customHeight="1">
      <c r="A1900" t="s">
        <v>615</v>
      </c>
      <c r="B1900" s="3" t="str">
        <f>HYPERLINK("https://stackoverflow.com/questions/43046582/")</f>
        <v>https://stackoverflow.com/questions/43046582/</v>
      </c>
      <c r="C1900" s="1">
        <v>3.0</v>
      </c>
      <c r="D1900" s="4">
        <v>1.0</v>
      </c>
      <c r="E1900" s="1">
        <v>3.0</v>
      </c>
      <c r="F1900" s="1">
        <v>1.0</v>
      </c>
      <c r="G1900" s="2"/>
    </row>
    <row r="1901" ht="12.75" customHeight="1">
      <c r="A1901" t="s">
        <v>615</v>
      </c>
      <c r="B1901" s="3" t="str">
        <f>HYPERLINK("https://stackoverflow.com/questions/43049876/")</f>
        <v>https://stackoverflow.com/questions/43049876/</v>
      </c>
      <c r="C1901" s="1">
        <v>3.0</v>
      </c>
      <c r="D1901" s="4">
        <v>1.0</v>
      </c>
      <c r="E1901" s="1">
        <v>3.0</v>
      </c>
      <c r="F1901" s="1">
        <v>1.0</v>
      </c>
      <c r="G1901" s="2"/>
    </row>
    <row r="1902" ht="12.75" customHeight="1">
      <c r="A1902" t="s">
        <v>615</v>
      </c>
      <c r="B1902" s="3" t="str">
        <f>HYPERLINK("https://stackoverflow.com/questions/43113672/")</f>
        <v>https://stackoverflow.com/questions/43113672/</v>
      </c>
      <c r="C1902" s="1">
        <v>3.0</v>
      </c>
      <c r="D1902" s="4">
        <v>1.0</v>
      </c>
      <c r="E1902" s="1">
        <v>3.0</v>
      </c>
      <c r="F1902" s="1">
        <v>1.0</v>
      </c>
      <c r="G1902" s="2"/>
    </row>
    <row r="1903" ht="12.75" customHeight="1">
      <c r="A1903" t="s">
        <v>615</v>
      </c>
      <c r="B1903" s="3" t="str">
        <f>HYPERLINK("https://stackoverflow.com/questions/43159114/")</f>
        <v>https://stackoverflow.com/questions/43159114/</v>
      </c>
      <c r="C1903" s="1">
        <v>3.0</v>
      </c>
      <c r="D1903" s="4">
        <v>1.0</v>
      </c>
      <c r="E1903" s="1">
        <v>3.0</v>
      </c>
      <c r="F1903" s="1">
        <v>1.0</v>
      </c>
      <c r="G1903" s="2"/>
    </row>
    <row r="1904" ht="12.75" customHeight="1">
      <c r="A1904" t="s">
        <v>616</v>
      </c>
      <c r="B1904" s="3" t="str">
        <f>HYPERLINK("https://stackoverflow.com/questions/44588932/")</f>
        <v>https://stackoverflow.com/questions/44588932/</v>
      </c>
      <c r="C1904" s="1">
        <v>2.0</v>
      </c>
      <c r="D1904" s="4">
        <v>1.0</v>
      </c>
      <c r="E1904" s="1">
        <v>2.0</v>
      </c>
      <c r="F1904" s="1">
        <v>1.0</v>
      </c>
      <c r="G1904" s="2"/>
    </row>
    <row r="1905" ht="12.75" customHeight="1">
      <c r="C1905" s="1"/>
      <c r="D1905" s="1"/>
      <c r="E1905" s="1"/>
      <c r="F1905" s="1"/>
      <c r="G1905" s="2"/>
    </row>
    <row r="1906" ht="12.75" customHeight="1">
      <c r="C1906" s="1"/>
      <c r="D1906" s="1"/>
      <c r="E1906" s="1"/>
      <c r="F1906" s="1"/>
      <c r="G1906" s="2"/>
    </row>
    <row r="1907" ht="12.75" customHeight="1">
      <c r="C1907" s="1"/>
      <c r="D1907" s="1"/>
      <c r="E1907" s="1"/>
      <c r="F1907" s="1"/>
      <c r="G1907" s="2"/>
    </row>
    <row r="1908" ht="12.75" customHeight="1">
      <c r="A1908" t="s">
        <v>617</v>
      </c>
      <c r="C1908" s="1"/>
      <c r="D1908" s="1"/>
      <c r="E1908" s="1"/>
      <c r="F1908" s="1"/>
      <c r="G1908" s="2"/>
    </row>
    <row r="1909" ht="12.75" customHeight="1">
      <c r="C1909" s="1"/>
      <c r="D1909" s="1"/>
      <c r="E1909" s="1"/>
      <c r="F1909" s="1"/>
      <c r="G1909" s="2"/>
    </row>
    <row r="1910" ht="12.75" customHeight="1">
      <c r="A1910" t="s">
        <v>618</v>
      </c>
      <c r="B1910" s="3" t="str">
        <f>HYPERLINK("https://stackoverflow.com/questions/1305384/")</f>
        <v>https://stackoverflow.com/questions/1305384/</v>
      </c>
      <c r="C1910" s="1">
        <v>3.0</v>
      </c>
      <c r="D1910" s="4">
        <v>1.0</v>
      </c>
      <c r="E1910" s="1">
        <v>3.0</v>
      </c>
      <c r="F1910" s="1">
        <v>1.0</v>
      </c>
      <c r="G1910" s="2"/>
    </row>
    <row r="1911" ht="12.75" customHeight="1">
      <c r="A1911" t="s">
        <v>618</v>
      </c>
      <c r="B1911" s="3" t="str">
        <f>HYPERLINK("https://stackoverflow.com/questions/1305454/")</f>
        <v>https://stackoverflow.com/questions/1305454/</v>
      </c>
      <c r="C1911" s="1">
        <v>5.0</v>
      </c>
      <c r="D1911" s="4">
        <v>1.0</v>
      </c>
      <c r="E1911" s="1">
        <v>5.0</v>
      </c>
      <c r="F1911" s="1">
        <v>5.0</v>
      </c>
      <c r="G1911" s="2" t="s">
        <v>619</v>
      </c>
    </row>
    <row r="1912" ht="12.75" customHeight="1">
      <c r="A1912" t="s">
        <v>618</v>
      </c>
      <c r="B1912" s="3" t="str">
        <f>HYPERLINK("https://stackoverflow.com/questions/6769545/")</f>
        <v>https://stackoverflow.com/questions/6769545/</v>
      </c>
      <c r="C1912" s="1">
        <v>3.0</v>
      </c>
      <c r="D1912" s="4">
        <v>1.0</v>
      </c>
      <c r="E1912" s="1">
        <v>3.0</v>
      </c>
      <c r="F1912" s="1">
        <v>1.0</v>
      </c>
      <c r="G1912" s="2"/>
    </row>
    <row r="1913" ht="12.75" customHeight="1">
      <c r="A1913" t="s">
        <v>618</v>
      </c>
      <c r="B1913" s="3" t="str">
        <f>HYPERLINK("https://stackoverflow.com/questions/9782667/")</f>
        <v>https://stackoverflow.com/questions/9782667/</v>
      </c>
      <c r="C1913" s="1">
        <v>5.0</v>
      </c>
      <c r="D1913" s="4">
        <v>1.0</v>
      </c>
      <c r="E1913" s="1">
        <v>5.0</v>
      </c>
      <c r="F1913" s="1">
        <v>5.0</v>
      </c>
      <c r="G1913" s="2" t="s">
        <v>260</v>
      </c>
    </row>
    <row r="1914" ht="12.75" customHeight="1">
      <c r="A1914" t="s">
        <v>618</v>
      </c>
      <c r="B1914" s="3" t="str">
        <f>HYPERLINK("https://stackoverflow.com/questions/36916551/")</f>
        <v>https://stackoverflow.com/questions/36916551/</v>
      </c>
      <c r="C1914" s="1">
        <v>3.0</v>
      </c>
      <c r="D1914" s="4">
        <v>1.0</v>
      </c>
      <c r="E1914" s="1">
        <v>3.0</v>
      </c>
      <c r="F1914" s="1">
        <v>1.0</v>
      </c>
      <c r="G1914" s="2"/>
    </row>
    <row r="1915" ht="12.75" customHeight="1">
      <c r="A1915" t="s">
        <v>620</v>
      </c>
      <c r="B1915" s="3" t="str">
        <f>HYPERLINK("https://stackoverflow.com/questions/1707934/")</f>
        <v>https://stackoverflow.com/questions/1707934/</v>
      </c>
      <c r="C1915" s="1">
        <v>3.0</v>
      </c>
      <c r="D1915" s="4">
        <v>2.0</v>
      </c>
      <c r="E1915" s="1">
        <v>3.0</v>
      </c>
      <c r="F1915" s="1">
        <v>2.0</v>
      </c>
      <c r="G1915" s="2"/>
    </row>
    <row r="1916" ht="12.75" customHeight="1">
      <c r="A1916" t="s">
        <v>620</v>
      </c>
      <c r="B1916" s="3" t="str">
        <f>HYPERLINK("https://stackoverflow.com/questions/45406699/")</f>
        <v>https://stackoverflow.com/questions/45406699/</v>
      </c>
      <c r="C1916" s="1">
        <v>3.0</v>
      </c>
      <c r="D1916" s="4">
        <v>3.0</v>
      </c>
      <c r="E1916" s="1">
        <v>3.0</v>
      </c>
      <c r="F1916" s="1">
        <v>3.0</v>
      </c>
      <c r="G1916" s="2"/>
    </row>
    <row r="1917" ht="12.75" customHeight="1">
      <c r="A1917" t="s">
        <v>621</v>
      </c>
      <c r="B1917" s="3" t="str">
        <f>HYPERLINK("https://stackoverflow.com/questions/2493805/")</f>
        <v>https://stackoverflow.com/questions/2493805/</v>
      </c>
      <c r="C1917" s="1">
        <v>2.0</v>
      </c>
      <c r="D1917" s="4">
        <v>1.0</v>
      </c>
      <c r="E1917" s="1">
        <v>2.0</v>
      </c>
      <c r="F1917" s="1">
        <v>1.0</v>
      </c>
      <c r="G1917" s="2"/>
    </row>
    <row r="1918" ht="12.75" customHeight="1">
      <c r="A1918" t="s">
        <v>621</v>
      </c>
      <c r="B1918" s="3" t="str">
        <f>HYPERLINK("https://stackoverflow.com/questions/20384227/")</f>
        <v>https://stackoverflow.com/questions/20384227/</v>
      </c>
      <c r="C1918" s="1">
        <v>2.0</v>
      </c>
      <c r="D1918" s="4">
        <v>1.0</v>
      </c>
      <c r="E1918" s="1">
        <v>2.0</v>
      </c>
      <c r="F1918" s="1">
        <v>1.0</v>
      </c>
      <c r="G1918" s="2"/>
    </row>
    <row r="1919" ht="12.75" customHeight="1">
      <c r="A1919" t="s">
        <v>621</v>
      </c>
      <c r="B1919" s="3" t="str">
        <f>HYPERLINK("https://stackoverflow.com/questions/25381704/")</f>
        <v>https://stackoverflow.com/questions/25381704/</v>
      </c>
      <c r="C1919" s="1">
        <v>2.0</v>
      </c>
      <c r="D1919" s="4">
        <v>1.0</v>
      </c>
      <c r="E1919" s="1">
        <v>2.0</v>
      </c>
      <c r="F1919" s="1">
        <v>1.0</v>
      </c>
      <c r="G1919" s="2"/>
    </row>
    <row r="1920" ht="12.75" customHeight="1">
      <c r="A1920" t="s">
        <v>621</v>
      </c>
      <c r="B1920" s="3" t="str">
        <f>HYPERLINK("https://stackoverflow.com/questions/37185444/")</f>
        <v>https://stackoverflow.com/questions/37185444/</v>
      </c>
      <c r="C1920" s="1">
        <v>2.0</v>
      </c>
      <c r="D1920" s="4">
        <v>1.0</v>
      </c>
      <c r="E1920" s="1">
        <v>2.0</v>
      </c>
      <c r="F1920" s="1">
        <v>1.0</v>
      </c>
      <c r="G1920" s="2"/>
    </row>
    <row r="1921" ht="12.75" customHeight="1">
      <c r="A1921" t="s">
        <v>622</v>
      </c>
      <c r="B1921" s="3" t="str">
        <f>HYPERLINK("https://stackoverflow.com/questions/2891412/")</f>
        <v>https://stackoverflow.com/questions/2891412/</v>
      </c>
      <c r="C1921" s="1">
        <v>3.0</v>
      </c>
      <c r="D1921" s="4">
        <v>1.0</v>
      </c>
      <c r="E1921" s="1">
        <v>3.0</v>
      </c>
      <c r="F1921" s="1">
        <v>1.0</v>
      </c>
      <c r="G1921" s="2"/>
    </row>
    <row r="1922" ht="12.75" customHeight="1">
      <c r="A1922" t="s">
        <v>622</v>
      </c>
      <c r="B1922" s="3" t="str">
        <f>HYPERLINK("https://stackoverflow.com/questions/18638742/")</f>
        <v>https://stackoverflow.com/questions/18638742/</v>
      </c>
      <c r="C1922" s="1">
        <v>3.0</v>
      </c>
      <c r="D1922" s="4">
        <v>1.0</v>
      </c>
      <c r="E1922" s="1">
        <v>3.0</v>
      </c>
      <c r="F1922" s="1">
        <v>1.0</v>
      </c>
      <c r="G1922" s="2"/>
    </row>
    <row r="1923" ht="12.75" customHeight="1">
      <c r="A1923" t="s">
        <v>622</v>
      </c>
      <c r="B1923" s="3" t="str">
        <f>HYPERLINK("https://stackoverflow.com/questions/22126586/")</f>
        <v>https://stackoverflow.com/questions/22126586/</v>
      </c>
      <c r="C1923" s="1">
        <v>4.0</v>
      </c>
      <c r="D1923" s="4">
        <v>1.0</v>
      </c>
      <c r="E1923" s="1">
        <v>3.0</v>
      </c>
      <c r="F1923" s="1">
        <v>1.0</v>
      </c>
      <c r="G1923" s="2" t="s">
        <v>430</v>
      </c>
    </row>
    <row r="1924" ht="12.75" customHeight="1">
      <c r="A1924" t="s">
        <v>622</v>
      </c>
      <c r="B1924" s="3" t="str">
        <f>HYPERLINK("https://stackoverflow.com/questions/30403673/")</f>
        <v>https://stackoverflow.com/questions/30403673/</v>
      </c>
      <c r="C1924" s="1">
        <v>3.0</v>
      </c>
      <c r="D1924" s="4">
        <v>1.0</v>
      </c>
      <c r="E1924" s="1">
        <v>3.0</v>
      </c>
      <c r="F1924" s="1">
        <v>1.0</v>
      </c>
      <c r="G1924" s="2"/>
    </row>
    <row r="1925" ht="12.75" customHeight="1">
      <c r="A1925" t="s">
        <v>623</v>
      </c>
      <c r="B1925" s="3" t="str">
        <f>HYPERLINK("https://stackoverflow.com/questions/4312741/")</f>
        <v>https://stackoverflow.com/questions/4312741/</v>
      </c>
      <c r="C1925" s="1">
        <v>3.0</v>
      </c>
      <c r="D1925" s="4">
        <v>1.0</v>
      </c>
      <c r="E1925" s="1">
        <v>3.0</v>
      </c>
      <c r="F1925" s="1">
        <v>1.0</v>
      </c>
      <c r="G1925" s="2"/>
    </row>
    <row r="1926" ht="12.75" customHeight="1">
      <c r="A1926" t="s">
        <v>623</v>
      </c>
      <c r="B1926" s="3" t="str">
        <f>HYPERLINK("https://stackoverflow.com/questions/4312786/")</f>
        <v>https://stackoverflow.com/questions/4312786/</v>
      </c>
      <c r="C1926" s="1">
        <v>2.0</v>
      </c>
      <c r="D1926" s="4">
        <v>1.0</v>
      </c>
      <c r="E1926" s="1">
        <v>2.0</v>
      </c>
      <c r="F1926" s="1">
        <v>1.0</v>
      </c>
      <c r="G1926" s="2"/>
    </row>
    <row r="1927" ht="12.75" customHeight="1">
      <c r="A1927" t="s">
        <v>623</v>
      </c>
      <c r="B1927" s="3" t="str">
        <f>HYPERLINK("https://stackoverflow.com/questions/4313049/")</f>
        <v>https://stackoverflow.com/questions/4313049/</v>
      </c>
      <c r="C1927" s="1">
        <v>5.0</v>
      </c>
      <c r="D1927" s="4">
        <v>4.0</v>
      </c>
      <c r="E1927" s="1">
        <v>5.0</v>
      </c>
      <c r="F1927" s="1">
        <v>4.0</v>
      </c>
      <c r="G1927" s="2"/>
    </row>
    <row r="1928" ht="12.75" customHeight="1">
      <c r="A1928" t="s">
        <v>624</v>
      </c>
      <c r="B1928" s="3" t="str">
        <f>HYPERLINK("https://stackoverflow.com/questions/7800008/")</f>
        <v>https://stackoverflow.com/questions/7800008/</v>
      </c>
      <c r="C1928" s="1">
        <v>2.0</v>
      </c>
      <c r="D1928" s="4">
        <v>1.0</v>
      </c>
      <c r="E1928" s="1">
        <v>2.0</v>
      </c>
      <c r="F1928" s="1">
        <v>1.0</v>
      </c>
      <c r="G1928" s="2"/>
    </row>
    <row r="1929" ht="12.75" customHeight="1">
      <c r="A1929" t="s">
        <v>624</v>
      </c>
      <c r="B1929" s="3" t="str">
        <f>HYPERLINK("https://stackoverflow.com/questions/10128372/")</f>
        <v>https://stackoverflow.com/questions/10128372/</v>
      </c>
      <c r="C1929" s="1">
        <v>2.0</v>
      </c>
      <c r="D1929" s="4">
        <v>1.0</v>
      </c>
      <c r="E1929" s="1">
        <v>2.0</v>
      </c>
      <c r="F1929" s="1">
        <v>1.0</v>
      </c>
      <c r="G1929" s="2"/>
    </row>
    <row r="1930" ht="12.75" customHeight="1">
      <c r="A1930" t="s">
        <v>624</v>
      </c>
      <c r="B1930" s="3" t="str">
        <f>HYPERLINK("https://stackoverflow.com/questions/15197702/")</f>
        <v>https://stackoverflow.com/questions/15197702/</v>
      </c>
      <c r="C1930" s="1">
        <v>2.0</v>
      </c>
      <c r="D1930" s="4">
        <v>1.0</v>
      </c>
      <c r="E1930" s="1">
        <v>2.0</v>
      </c>
      <c r="F1930" s="1">
        <v>1.0</v>
      </c>
      <c r="G1930" s="2"/>
    </row>
    <row r="1931" ht="12.75" customHeight="1">
      <c r="A1931" t="s">
        <v>624</v>
      </c>
      <c r="B1931" s="3" t="str">
        <f>HYPERLINK("https://stackoverflow.com/questions/20793241/")</f>
        <v>https://stackoverflow.com/questions/20793241/</v>
      </c>
      <c r="C1931" s="1">
        <v>2.0</v>
      </c>
      <c r="D1931" s="4">
        <v>1.0</v>
      </c>
      <c r="E1931" s="1">
        <v>2.0</v>
      </c>
      <c r="F1931" s="1">
        <v>1.0</v>
      </c>
      <c r="G1931" s="2"/>
    </row>
    <row r="1932" ht="12.75" customHeight="1">
      <c r="A1932" t="s">
        <v>624</v>
      </c>
      <c r="B1932" s="3" t="str">
        <f>HYPERLINK("https://stackoverflow.com/questions/28043703/")</f>
        <v>https://stackoverflow.com/questions/28043703/</v>
      </c>
      <c r="C1932" s="1">
        <v>2.0</v>
      </c>
      <c r="D1932" s="4">
        <v>1.0</v>
      </c>
      <c r="E1932" s="1">
        <v>2.0</v>
      </c>
      <c r="F1932" s="1">
        <v>1.0</v>
      </c>
      <c r="G1932" s="2"/>
    </row>
    <row r="1933" ht="12.75" customHeight="1">
      <c r="A1933" t="s">
        <v>624</v>
      </c>
      <c r="B1933" s="3" t="str">
        <f>HYPERLINK("https://stackoverflow.com/questions/40702767/")</f>
        <v>https://stackoverflow.com/questions/40702767/</v>
      </c>
      <c r="C1933" s="1">
        <v>2.0</v>
      </c>
      <c r="D1933" s="4">
        <v>1.0</v>
      </c>
      <c r="E1933" s="1">
        <v>2.0</v>
      </c>
      <c r="F1933" s="1">
        <v>1.0</v>
      </c>
      <c r="G1933" s="2"/>
    </row>
    <row r="1934" ht="12.75" customHeight="1">
      <c r="A1934" t="s">
        <v>625</v>
      </c>
      <c r="B1934" s="3" t="str">
        <f>HYPERLINK("https://stackoverflow.com/questions/7672676/")</f>
        <v>https://stackoverflow.com/questions/7672676/</v>
      </c>
      <c r="C1934" s="1">
        <v>5.0</v>
      </c>
      <c r="D1934" s="4">
        <v>2.0</v>
      </c>
      <c r="E1934" s="1">
        <v>4.0</v>
      </c>
      <c r="F1934" s="1">
        <v>4.0</v>
      </c>
      <c r="G1934" s="2" t="s">
        <v>302</v>
      </c>
    </row>
    <row r="1935" ht="12.75" customHeight="1">
      <c r="A1935" t="s">
        <v>625</v>
      </c>
      <c r="B1935" s="3" t="str">
        <f>HYPERLINK("https://stackoverflow.com/questions/11061352/")</f>
        <v>https://stackoverflow.com/questions/11061352/</v>
      </c>
      <c r="C1935" s="1">
        <v>5.0</v>
      </c>
      <c r="D1935" s="4">
        <v>5.0</v>
      </c>
      <c r="E1935" s="1">
        <v>5.0</v>
      </c>
      <c r="F1935" s="1">
        <v>5.0</v>
      </c>
      <c r="G1935" s="2"/>
    </row>
    <row r="1936" ht="12.75" customHeight="1">
      <c r="A1936" t="s">
        <v>625</v>
      </c>
      <c r="B1936" s="3" t="str">
        <f>HYPERLINK("https://stackoverflow.com/questions/42643680/")</f>
        <v>https://stackoverflow.com/questions/42643680/</v>
      </c>
      <c r="C1936" s="1">
        <v>5.0</v>
      </c>
      <c r="D1936" s="4">
        <v>5.0</v>
      </c>
      <c r="E1936" s="1">
        <v>5.0</v>
      </c>
      <c r="F1936" s="1">
        <v>5.0</v>
      </c>
      <c r="G1936" s="2"/>
    </row>
    <row r="1937" ht="12.75" customHeight="1">
      <c r="A1937" t="s">
        <v>625</v>
      </c>
      <c r="B1937" s="3" t="str">
        <f>HYPERLINK("https://stackoverflow.com/questions/46237594/")</f>
        <v>https://stackoverflow.com/questions/46237594/</v>
      </c>
      <c r="C1937" s="1">
        <v>5.0</v>
      </c>
      <c r="D1937" s="4">
        <v>4.0</v>
      </c>
      <c r="E1937" s="1">
        <v>5.0</v>
      </c>
      <c r="F1937" s="1">
        <v>4.0</v>
      </c>
      <c r="G1937" s="2"/>
    </row>
    <row r="1938" ht="12.75" customHeight="1">
      <c r="A1938" t="s">
        <v>625</v>
      </c>
      <c r="B1938" s="3" t="str">
        <f>HYPERLINK("https://stackoverflow.com/questions/49321210/")</f>
        <v>https://stackoverflow.com/questions/49321210/</v>
      </c>
      <c r="C1938" s="1">
        <v>3.0</v>
      </c>
      <c r="D1938" s="4">
        <v>5.0</v>
      </c>
      <c r="E1938" s="1">
        <v>3.0</v>
      </c>
      <c r="F1938" s="1">
        <v>3.0</v>
      </c>
      <c r="G1938" s="2" t="s">
        <v>626</v>
      </c>
    </row>
    <row r="1939" ht="12.75" customHeight="1">
      <c r="A1939" t="s">
        <v>627</v>
      </c>
      <c r="B1939" s="3" t="str">
        <f>HYPERLINK("https://stackoverflow.com/questions/11357789/")</f>
        <v>https://stackoverflow.com/questions/11357789/</v>
      </c>
      <c r="C1939" s="1">
        <v>5.0</v>
      </c>
      <c r="D1939" s="4">
        <v>4.0</v>
      </c>
      <c r="E1939" s="1">
        <v>5.0</v>
      </c>
      <c r="F1939" s="1">
        <v>4.0</v>
      </c>
      <c r="G1939" s="2"/>
    </row>
    <row r="1940" ht="12.75" customHeight="1">
      <c r="A1940" t="s">
        <v>627</v>
      </c>
      <c r="B1940" s="3" t="str">
        <f>HYPERLINK("https://stackoverflow.com/questions/25906054/")</f>
        <v>https://stackoverflow.com/questions/25906054/</v>
      </c>
      <c r="C1940" s="1">
        <v>1.0</v>
      </c>
      <c r="D1940" s="4">
        <v>1.0</v>
      </c>
      <c r="E1940" s="1">
        <v>1.0</v>
      </c>
      <c r="F1940" s="1">
        <v>1.0</v>
      </c>
      <c r="G1940" s="2"/>
    </row>
    <row r="1941" ht="12.75" customHeight="1">
      <c r="A1941" t="s">
        <v>628</v>
      </c>
      <c r="B1941" s="3" t="str">
        <f>HYPERLINK("https://stackoverflow.com/questions/11399538/")</f>
        <v>https://stackoverflow.com/questions/11399538/</v>
      </c>
      <c r="C1941" s="1">
        <v>3.0</v>
      </c>
      <c r="D1941" s="4">
        <v>1.0</v>
      </c>
      <c r="E1941" s="1">
        <v>3.0</v>
      </c>
      <c r="F1941" s="1">
        <v>1.0</v>
      </c>
      <c r="G1941" s="2"/>
    </row>
    <row r="1942" ht="12.75" customHeight="1">
      <c r="A1942" t="s">
        <v>628</v>
      </c>
      <c r="B1942" s="3" t="str">
        <f>HYPERLINK("https://stackoverflow.com/questions/16680815/")</f>
        <v>https://stackoverflow.com/questions/16680815/</v>
      </c>
      <c r="C1942" s="1">
        <v>4.0</v>
      </c>
      <c r="D1942" s="4">
        <v>4.0</v>
      </c>
      <c r="E1942" s="1">
        <v>4.0</v>
      </c>
      <c r="F1942" s="1">
        <v>4.0</v>
      </c>
      <c r="G1942" s="2"/>
    </row>
    <row r="1943" ht="12.75" customHeight="1">
      <c r="A1943" t="s">
        <v>628</v>
      </c>
      <c r="B1943" s="3" t="str">
        <f>HYPERLINK("https://stackoverflow.com/questions/43327092/")</f>
        <v>https://stackoverflow.com/questions/43327092/</v>
      </c>
      <c r="C1943" s="1">
        <v>3.0</v>
      </c>
      <c r="D1943" s="4">
        <v>1.0</v>
      </c>
      <c r="E1943" s="1">
        <v>3.0</v>
      </c>
      <c r="F1943" s="1">
        <v>1.0</v>
      </c>
      <c r="G1943" s="2"/>
    </row>
    <row r="1944" ht="12.75" customHeight="1">
      <c r="A1944" t="s">
        <v>628</v>
      </c>
      <c r="B1944" s="3" t="str">
        <f>HYPERLINK("https://stackoverflow.com/questions/47701853/")</f>
        <v>https://stackoverflow.com/questions/47701853/</v>
      </c>
      <c r="C1944" s="1">
        <v>3.0</v>
      </c>
      <c r="D1944" s="4">
        <v>2.0</v>
      </c>
      <c r="E1944" s="1">
        <v>3.0</v>
      </c>
      <c r="F1944" s="1">
        <v>2.0</v>
      </c>
      <c r="G1944" s="2"/>
    </row>
    <row r="1945" ht="12.75" customHeight="1">
      <c r="A1945" t="s">
        <v>629</v>
      </c>
      <c r="B1945" s="3" t="str">
        <f>HYPERLINK("https://stackoverflow.com/questions/17243094/")</f>
        <v>https://stackoverflow.com/questions/17243094/</v>
      </c>
      <c r="C1945" s="1">
        <v>3.0</v>
      </c>
      <c r="D1945" s="4">
        <v>1.0</v>
      </c>
      <c r="E1945" s="1">
        <v>3.0</v>
      </c>
      <c r="F1945" s="1">
        <v>1.0</v>
      </c>
      <c r="G1945" s="2"/>
    </row>
    <row r="1946" ht="12.75" customHeight="1">
      <c r="A1946" t="s">
        <v>629</v>
      </c>
      <c r="B1946" s="3" t="str">
        <f>HYPERLINK("https://stackoverflow.com/questions/17243277/")</f>
        <v>https://stackoverflow.com/questions/17243277/</v>
      </c>
      <c r="C1946" s="1">
        <v>3.0</v>
      </c>
      <c r="D1946" s="4">
        <v>1.0</v>
      </c>
      <c r="E1946" s="1">
        <v>3.0</v>
      </c>
      <c r="F1946" s="1">
        <v>1.0</v>
      </c>
      <c r="G1946" s="2"/>
    </row>
    <row r="1947" ht="12.75" customHeight="1">
      <c r="A1947" t="s">
        <v>629</v>
      </c>
      <c r="B1947" s="3" t="str">
        <f>HYPERLINK("https://stackoverflow.com/questions/30073036/")</f>
        <v>https://stackoverflow.com/questions/30073036/</v>
      </c>
      <c r="C1947" s="1">
        <v>3.0</v>
      </c>
      <c r="D1947" s="4">
        <v>1.0</v>
      </c>
      <c r="E1947" s="1">
        <v>3.0</v>
      </c>
      <c r="F1947" s="1">
        <v>1.0</v>
      </c>
      <c r="G1947" s="2"/>
    </row>
    <row r="1948" ht="12.75" customHeight="1">
      <c r="A1948" t="s">
        <v>630</v>
      </c>
      <c r="B1948" s="3" t="str">
        <f>HYPERLINK("https://stackoverflow.com/questions/24806352/")</f>
        <v>https://stackoverflow.com/questions/24806352/</v>
      </c>
      <c r="C1948" s="1">
        <v>5.0</v>
      </c>
      <c r="D1948" s="4">
        <v>1.0</v>
      </c>
      <c r="E1948" s="1">
        <v>4.0</v>
      </c>
      <c r="F1948" s="1">
        <v>4.0</v>
      </c>
      <c r="G1948" s="2" t="s">
        <v>336</v>
      </c>
    </row>
    <row r="1949" ht="12.75" customHeight="1">
      <c r="A1949" t="s">
        <v>630</v>
      </c>
      <c r="B1949" s="3" t="str">
        <f>HYPERLINK("https://stackoverflow.com/questions/24808474/")</f>
        <v>https://stackoverflow.com/questions/24808474/</v>
      </c>
      <c r="C1949" s="1">
        <v>5.0</v>
      </c>
      <c r="D1949" s="4">
        <v>3.0</v>
      </c>
      <c r="E1949" s="1">
        <v>4.0</v>
      </c>
      <c r="F1949" s="1">
        <v>3.0</v>
      </c>
      <c r="G1949" s="2" t="s">
        <v>301</v>
      </c>
    </row>
    <row r="1950" ht="12.75" customHeight="1">
      <c r="A1950" t="s">
        <v>631</v>
      </c>
      <c r="B1950" s="3" t="str">
        <f>HYPERLINK("https://stackoverflow.com/questions/30409970/")</f>
        <v>https://stackoverflow.com/questions/30409970/</v>
      </c>
      <c r="C1950" s="1">
        <v>2.0</v>
      </c>
      <c r="D1950" s="4">
        <v>1.0</v>
      </c>
      <c r="E1950" s="1">
        <v>2.0</v>
      </c>
      <c r="F1950" s="1">
        <v>1.0</v>
      </c>
      <c r="G1950" s="2"/>
    </row>
    <row r="1951" ht="12.75" customHeight="1">
      <c r="A1951" t="s">
        <v>631</v>
      </c>
      <c r="B1951" s="3" t="str">
        <f>HYPERLINK("https://stackoverflow.com/questions/30417599/")</f>
        <v>https://stackoverflow.com/questions/30417599/</v>
      </c>
      <c r="C1951" s="1">
        <v>2.0</v>
      </c>
      <c r="D1951" s="4">
        <v>1.0</v>
      </c>
      <c r="E1951" s="1">
        <v>2.0</v>
      </c>
      <c r="F1951" s="1">
        <v>1.0</v>
      </c>
      <c r="G1951" s="2"/>
    </row>
    <row r="1952" ht="12.75" customHeight="1">
      <c r="A1952" t="s">
        <v>631</v>
      </c>
      <c r="B1952" s="3" t="str">
        <f>HYPERLINK("https://stackoverflow.com/questions/30417674/")</f>
        <v>https://stackoverflow.com/questions/30417674/</v>
      </c>
      <c r="C1952" s="1">
        <v>2.0</v>
      </c>
      <c r="D1952" s="4">
        <v>1.0</v>
      </c>
      <c r="E1952" s="1">
        <v>2.0</v>
      </c>
      <c r="F1952" s="1">
        <v>1.0</v>
      </c>
      <c r="G1952" s="2"/>
    </row>
    <row r="1953" ht="12.75" customHeight="1">
      <c r="A1953" t="s">
        <v>632</v>
      </c>
      <c r="B1953" s="3" t="str">
        <f>HYPERLINK("https://stackoverflow.com/questions/47108511/")</f>
        <v>https://stackoverflow.com/questions/47108511/</v>
      </c>
      <c r="C1953" s="1">
        <v>2.0</v>
      </c>
      <c r="D1953" s="4">
        <v>1.0</v>
      </c>
      <c r="E1953" s="1">
        <v>2.0</v>
      </c>
      <c r="F1953" s="1">
        <v>1.0</v>
      </c>
      <c r="G1953" s="2"/>
    </row>
    <row r="1954" ht="12.75" customHeight="1">
      <c r="A1954" t="s">
        <v>633</v>
      </c>
      <c r="B1954" s="3" t="str">
        <f>HYPERLINK("https://stackoverflow.com/questions/35332270/")</f>
        <v>https://stackoverflow.com/questions/35332270/</v>
      </c>
      <c r="C1954" s="1">
        <v>2.0</v>
      </c>
      <c r="D1954" s="4">
        <v>4.0</v>
      </c>
      <c r="E1954" s="1">
        <v>3.0</v>
      </c>
      <c r="F1954" s="1">
        <v>4.0</v>
      </c>
      <c r="G1954" s="2" t="s">
        <v>119</v>
      </c>
    </row>
    <row r="1955" ht="12.75" customHeight="1">
      <c r="A1955" t="s">
        <v>634</v>
      </c>
      <c r="B1955" s="3" t="str">
        <f>HYPERLINK("https://stackoverflow.com/questions/43172126/")</f>
        <v>https://stackoverflow.com/questions/43172126/</v>
      </c>
      <c r="C1955" s="1">
        <v>4.0</v>
      </c>
      <c r="D1955" s="4">
        <v>5.0</v>
      </c>
      <c r="E1955" s="1">
        <v>4.0</v>
      </c>
      <c r="F1955" s="1">
        <v>5.0</v>
      </c>
      <c r="G1955" s="2"/>
    </row>
    <row r="1956" ht="12.75" customHeight="1">
      <c r="A1956" t="s">
        <v>635</v>
      </c>
      <c r="B1956" s="3" t="str">
        <f>HYPERLINK("https://stackoverflow.com/questions/41430483/")</f>
        <v>https://stackoverflow.com/questions/41430483/</v>
      </c>
      <c r="C1956" s="1">
        <v>4.0</v>
      </c>
      <c r="D1956" s="4">
        <v>3.0</v>
      </c>
      <c r="E1956" s="1">
        <v>4.0</v>
      </c>
      <c r="F1956" s="1">
        <v>3.0</v>
      </c>
      <c r="G1956" s="2"/>
    </row>
    <row r="1957" ht="12.75" customHeight="1">
      <c r="A1957" t="s">
        <v>636</v>
      </c>
      <c r="B1957" s="3" t="str">
        <f>HYPERLINK("https://stackoverflow.com/questions/49428989/")</f>
        <v>https://stackoverflow.com/questions/49428989/</v>
      </c>
      <c r="C1957" s="1">
        <v>3.0</v>
      </c>
      <c r="D1957" s="4">
        <v>3.0</v>
      </c>
      <c r="E1957" s="1">
        <v>3.0</v>
      </c>
      <c r="F1957" s="1">
        <v>3.0</v>
      </c>
      <c r="G1957" s="2"/>
    </row>
    <row r="1958" ht="12.75" customHeight="1">
      <c r="C1958" s="1"/>
      <c r="D1958" s="1"/>
      <c r="E1958" s="1"/>
      <c r="F1958" s="1"/>
      <c r="G1958" s="2"/>
    </row>
    <row r="1959" ht="12.75" customHeight="1">
      <c r="C1959" s="1"/>
      <c r="D1959" s="1"/>
      <c r="E1959" s="1"/>
      <c r="F1959" s="1"/>
      <c r="G1959" s="2"/>
    </row>
    <row r="1960" ht="12.75" customHeight="1">
      <c r="C1960" s="1"/>
      <c r="D1960" s="1"/>
      <c r="E1960" s="1"/>
      <c r="F1960" s="1"/>
      <c r="G1960" s="2"/>
    </row>
    <row r="1961" ht="12.75" customHeight="1">
      <c r="A1961" t="s">
        <v>637</v>
      </c>
      <c r="C1961" s="1"/>
      <c r="D1961" s="1"/>
      <c r="E1961" s="1"/>
      <c r="F1961" s="1"/>
      <c r="G1961" s="2"/>
    </row>
    <row r="1962" ht="12.75" customHeight="1">
      <c r="C1962" s="1"/>
      <c r="D1962" s="1"/>
      <c r="E1962" s="1"/>
      <c r="F1962" s="1"/>
      <c r="G1962" s="2"/>
    </row>
    <row r="1963" ht="12.75" customHeight="1">
      <c r="A1963" t="s">
        <v>638</v>
      </c>
      <c r="B1963" s="3" t="str">
        <f>HYPERLINK("https://stackoverflow.com/questions/687759/")</f>
        <v>https://stackoverflow.com/questions/687759/</v>
      </c>
      <c r="C1963" s="1">
        <v>3.0</v>
      </c>
      <c r="D1963" s="4">
        <v>4.0</v>
      </c>
      <c r="E1963" s="1">
        <v>3.0</v>
      </c>
      <c r="F1963" s="1">
        <v>4.0</v>
      </c>
      <c r="G1963" s="2"/>
    </row>
    <row r="1964" ht="12.75" customHeight="1">
      <c r="A1964" t="s">
        <v>638</v>
      </c>
      <c r="B1964" s="3" t="str">
        <f>HYPERLINK("https://stackoverflow.com/questions/16272815/")</f>
        <v>https://stackoverflow.com/questions/16272815/</v>
      </c>
      <c r="C1964" s="1">
        <v>2.0</v>
      </c>
      <c r="D1964" s="4">
        <v>1.0</v>
      </c>
      <c r="E1964" s="1">
        <v>2.0</v>
      </c>
      <c r="F1964" s="1">
        <v>1.0</v>
      </c>
      <c r="G1964" s="2"/>
    </row>
    <row r="1965" ht="12.75" customHeight="1">
      <c r="A1965" t="s">
        <v>638</v>
      </c>
      <c r="B1965" s="3" t="str">
        <f>HYPERLINK("https://stackoverflow.com/questions/38921313/")</f>
        <v>https://stackoverflow.com/questions/38921313/</v>
      </c>
      <c r="C1965" s="1">
        <v>2.0</v>
      </c>
      <c r="D1965" s="4">
        <v>1.0</v>
      </c>
      <c r="E1965" s="1">
        <v>2.0</v>
      </c>
      <c r="F1965" s="1">
        <v>1.0</v>
      </c>
      <c r="G1965" s="2"/>
    </row>
    <row r="1966" ht="12.75" customHeight="1">
      <c r="A1966" t="s">
        <v>639</v>
      </c>
      <c r="B1966" s="3" t="str">
        <f>HYPERLINK("https://stackoverflow.com/questions/8187269/")</f>
        <v>https://stackoverflow.com/questions/8187269/</v>
      </c>
      <c r="C1966" s="1">
        <v>4.0</v>
      </c>
      <c r="D1966" s="4">
        <v>1.0</v>
      </c>
      <c r="E1966" s="1">
        <v>3.0</v>
      </c>
      <c r="F1966" s="1">
        <v>1.0</v>
      </c>
      <c r="G1966" s="2" t="s">
        <v>640</v>
      </c>
    </row>
    <row r="1967" ht="12.75" customHeight="1">
      <c r="A1967" t="s">
        <v>639</v>
      </c>
      <c r="B1967" s="3" t="str">
        <f>HYPERLINK("https://stackoverflow.com/questions/8187505/")</f>
        <v>https://stackoverflow.com/questions/8187505/</v>
      </c>
      <c r="C1967" s="1">
        <v>5.0</v>
      </c>
      <c r="D1967" s="4">
        <v>4.0</v>
      </c>
      <c r="E1967" s="1">
        <v>5.0</v>
      </c>
      <c r="F1967" s="1">
        <v>4.0</v>
      </c>
      <c r="G1967" s="2"/>
    </row>
    <row r="1968" ht="12.75" customHeight="1">
      <c r="A1968" t="s">
        <v>641</v>
      </c>
      <c r="B1968" s="3" t="str">
        <f>HYPERLINK("https://stackoverflow.com/questions/8578030/")</f>
        <v>https://stackoverflow.com/questions/8578030/</v>
      </c>
      <c r="C1968" s="1">
        <v>5.0</v>
      </c>
      <c r="D1968" s="4">
        <v>5.0</v>
      </c>
      <c r="E1968" s="1">
        <v>5.0</v>
      </c>
      <c r="F1968" s="1">
        <v>5.0</v>
      </c>
      <c r="G1968" s="2"/>
    </row>
    <row r="1969" ht="12.75" customHeight="1">
      <c r="A1969" t="s">
        <v>642</v>
      </c>
      <c r="B1969" s="3" t="str">
        <f>HYPERLINK("https://stackoverflow.com/questions/10333341/")</f>
        <v>https://stackoverflow.com/questions/10333341/</v>
      </c>
      <c r="C1969" s="1">
        <v>3.0</v>
      </c>
      <c r="D1969" s="4">
        <v>1.0</v>
      </c>
      <c r="E1969" s="1">
        <v>3.0</v>
      </c>
      <c r="F1969" s="1">
        <v>1.0</v>
      </c>
      <c r="G1969" s="2"/>
    </row>
    <row r="1970" ht="12.75" customHeight="1">
      <c r="A1970" t="s">
        <v>642</v>
      </c>
      <c r="B1970" s="3" t="str">
        <f>HYPERLINK("https://stackoverflow.com/questions/14927126/")</f>
        <v>https://stackoverflow.com/questions/14927126/</v>
      </c>
      <c r="C1970" s="1">
        <v>3.0</v>
      </c>
      <c r="D1970" s="4">
        <v>1.0</v>
      </c>
      <c r="E1970" s="1">
        <v>3.0</v>
      </c>
      <c r="F1970" s="1">
        <v>1.0</v>
      </c>
      <c r="G1970" s="2"/>
    </row>
    <row r="1971" ht="12.75" customHeight="1">
      <c r="A1971" t="s">
        <v>643</v>
      </c>
      <c r="B1971" s="3" t="str">
        <f>HYPERLINK("https://stackoverflow.com/questions/11223579/")</f>
        <v>https://stackoverflow.com/questions/11223579/</v>
      </c>
      <c r="C1971" s="1">
        <v>5.0</v>
      </c>
      <c r="D1971" s="4">
        <v>3.0</v>
      </c>
      <c r="E1971" s="1">
        <v>3.0</v>
      </c>
      <c r="F1971" s="1">
        <v>3.0</v>
      </c>
      <c r="G1971" s="2" t="s">
        <v>430</v>
      </c>
    </row>
    <row r="1972" ht="12.75" customHeight="1">
      <c r="A1972" t="s">
        <v>644</v>
      </c>
      <c r="B1972" s="3" t="str">
        <f>HYPERLINK("https://stackoverflow.com/questions/11311823/")</f>
        <v>https://stackoverflow.com/questions/11311823/</v>
      </c>
      <c r="C1972" s="1">
        <v>5.0</v>
      </c>
      <c r="D1972" s="4">
        <v>4.0</v>
      </c>
      <c r="E1972" s="1">
        <v>5.0</v>
      </c>
      <c r="F1972" s="1">
        <v>4.0</v>
      </c>
      <c r="G1972" s="2"/>
    </row>
    <row r="1973" ht="12.75" customHeight="1">
      <c r="A1973" t="s">
        <v>644</v>
      </c>
      <c r="B1973" s="3" t="str">
        <f>HYPERLINK("https://stackoverflow.com/questions/11312348/")</f>
        <v>https://stackoverflow.com/questions/11312348/</v>
      </c>
      <c r="C1973" s="1">
        <v>2.0</v>
      </c>
      <c r="D1973" s="4">
        <v>1.0</v>
      </c>
      <c r="E1973" s="1">
        <v>2.0</v>
      </c>
      <c r="F1973" s="1">
        <v>1.0</v>
      </c>
      <c r="G1973" s="2"/>
    </row>
    <row r="1974" ht="12.75" customHeight="1">
      <c r="A1974" t="s">
        <v>645</v>
      </c>
      <c r="B1974" s="3" t="str">
        <f>HYPERLINK("https://stackoverflow.com/questions/12147572/")</f>
        <v>https://stackoverflow.com/questions/12147572/</v>
      </c>
      <c r="C1974" s="1">
        <v>5.0</v>
      </c>
      <c r="D1974" s="4">
        <v>4.0</v>
      </c>
      <c r="E1974" s="1">
        <v>5.0</v>
      </c>
      <c r="F1974" s="1">
        <v>4.0</v>
      </c>
      <c r="G1974" s="2"/>
    </row>
    <row r="1975" ht="12.75" customHeight="1">
      <c r="A1975" t="s">
        <v>645</v>
      </c>
      <c r="B1975" s="3" t="str">
        <f>HYPERLINK("https://stackoverflow.com/questions/33233061/")</f>
        <v>https://stackoverflow.com/questions/33233061/</v>
      </c>
      <c r="C1975" s="1">
        <v>3.0</v>
      </c>
      <c r="D1975" s="4">
        <v>3.0</v>
      </c>
      <c r="E1975" s="1">
        <v>3.0</v>
      </c>
      <c r="F1975" s="1">
        <v>3.0</v>
      </c>
      <c r="G1975" s="2"/>
    </row>
    <row r="1976" ht="12.75" customHeight="1">
      <c r="A1976" t="s">
        <v>646</v>
      </c>
      <c r="B1976" s="3" t="str">
        <f>HYPERLINK("https://stackoverflow.com/questions/13788636/")</f>
        <v>https://stackoverflow.com/questions/13788636/</v>
      </c>
      <c r="C1976" s="1">
        <v>3.0</v>
      </c>
      <c r="D1976" s="4">
        <v>3.0</v>
      </c>
      <c r="E1976" s="1">
        <v>3.0</v>
      </c>
      <c r="F1976" s="1">
        <v>3.0</v>
      </c>
      <c r="G1976" s="2"/>
    </row>
    <row r="1977" ht="12.75" customHeight="1">
      <c r="A1977" t="s">
        <v>646</v>
      </c>
      <c r="B1977" s="3" t="str">
        <f>HYPERLINK("https://stackoverflow.com/questions/13807894/")</f>
        <v>https://stackoverflow.com/questions/13807894/</v>
      </c>
      <c r="C1977" s="1">
        <v>3.0</v>
      </c>
      <c r="D1977" s="4">
        <v>3.0</v>
      </c>
      <c r="E1977" s="1">
        <v>3.0</v>
      </c>
      <c r="F1977" s="1">
        <v>3.0</v>
      </c>
      <c r="G1977" s="2"/>
    </row>
    <row r="1978" ht="12.75" customHeight="1">
      <c r="A1978" t="s">
        <v>646</v>
      </c>
      <c r="B1978" s="3" t="str">
        <f>HYPERLINK("https://stackoverflow.com/questions/20238391/")</f>
        <v>https://stackoverflow.com/questions/20238391/</v>
      </c>
      <c r="C1978" s="1">
        <v>5.0</v>
      </c>
      <c r="D1978" s="4">
        <v>5.0</v>
      </c>
      <c r="E1978" s="1">
        <v>5.0</v>
      </c>
      <c r="F1978" s="1">
        <v>5.0</v>
      </c>
      <c r="G1978" s="2"/>
    </row>
    <row r="1979" ht="12.75" customHeight="1">
      <c r="A1979" t="s">
        <v>647</v>
      </c>
      <c r="B1979" s="3" t="str">
        <f>HYPERLINK("https://stackoverflow.com/questions/30363443/")</f>
        <v>https://stackoverflow.com/questions/30363443/</v>
      </c>
      <c r="C1979" s="1">
        <v>4.0</v>
      </c>
      <c r="D1979" s="4">
        <v>1.0</v>
      </c>
      <c r="E1979" s="1">
        <v>2.0</v>
      </c>
      <c r="F1979" s="1">
        <v>1.0</v>
      </c>
      <c r="G1979" s="2" t="s">
        <v>430</v>
      </c>
    </row>
    <row r="1980" ht="12.75" customHeight="1">
      <c r="A1980" t="s">
        <v>648</v>
      </c>
      <c r="B1980" s="3" t="str">
        <f>HYPERLINK("https://stackoverflow.com/questions/15906783/")</f>
        <v>https://stackoverflow.com/questions/15906783/</v>
      </c>
      <c r="C1980" s="1">
        <v>3.0</v>
      </c>
      <c r="D1980" s="4">
        <v>1.0</v>
      </c>
      <c r="E1980" s="1">
        <v>3.0</v>
      </c>
      <c r="F1980" s="1">
        <v>1.0</v>
      </c>
      <c r="G1980" s="2"/>
    </row>
    <row r="1981" ht="12.75" customHeight="1">
      <c r="A1981" t="s">
        <v>649</v>
      </c>
      <c r="B1981" s="3" t="str">
        <f>HYPERLINK("https://stackoverflow.com/questions/16364653/")</f>
        <v>https://stackoverflow.com/questions/16364653/</v>
      </c>
      <c r="C1981" s="1">
        <v>3.0</v>
      </c>
      <c r="D1981" s="4">
        <v>1.0</v>
      </c>
      <c r="E1981" s="1">
        <v>3.0</v>
      </c>
      <c r="F1981" s="1">
        <v>1.0</v>
      </c>
      <c r="G1981" s="2"/>
    </row>
    <row r="1982" ht="12.75" customHeight="1">
      <c r="A1982" t="s">
        <v>649</v>
      </c>
      <c r="B1982" s="3" t="str">
        <f>HYPERLINK("https://stackoverflow.com/questions/40246850/")</f>
        <v>https://stackoverflow.com/questions/40246850/</v>
      </c>
      <c r="C1982" s="1">
        <v>3.0</v>
      </c>
      <c r="D1982" s="4">
        <v>1.0</v>
      </c>
      <c r="E1982" s="1">
        <v>3.0</v>
      </c>
      <c r="F1982" s="1">
        <v>1.0</v>
      </c>
      <c r="G1982" s="2"/>
    </row>
    <row r="1983" ht="12.75" customHeight="1">
      <c r="A1983" t="s">
        <v>650</v>
      </c>
      <c r="B1983" s="3" t="str">
        <f>HYPERLINK("https://stackoverflow.com/questions/17062933/")</f>
        <v>https://stackoverflow.com/questions/17062933/</v>
      </c>
      <c r="C1983" s="1">
        <v>3.0</v>
      </c>
      <c r="D1983" s="4">
        <v>1.0</v>
      </c>
      <c r="E1983" s="1">
        <v>3.0</v>
      </c>
      <c r="F1983" s="1">
        <v>1.0</v>
      </c>
      <c r="G1983" s="2"/>
    </row>
    <row r="1984" ht="12.75" customHeight="1">
      <c r="A1984" t="s">
        <v>650</v>
      </c>
      <c r="B1984" s="3" t="str">
        <f>HYPERLINK("https://stackoverflow.com/questions/17066435/")</f>
        <v>https://stackoverflow.com/questions/17066435/</v>
      </c>
      <c r="C1984" s="1">
        <v>3.0</v>
      </c>
      <c r="D1984" s="4">
        <v>1.0</v>
      </c>
      <c r="E1984" s="1">
        <v>3.0</v>
      </c>
      <c r="F1984" s="1">
        <v>1.0</v>
      </c>
      <c r="G1984" s="2"/>
    </row>
    <row r="1985" ht="12.75" customHeight="1">
      <c r="A1985" t="s">
        <v>651</v>
      </c>
      <c r="B1985" s="3" t="str">
        <f>HYPERLINK("https://stackoverflow.com/questions/18533896/")</f>
        <v>https://stackoverflow.com/questions/18533896/</v>
      </c>
      <c r="C1985" s="1">
        <v>4.0</v>
      </c>
      <c r="D1985" s="4">
        <v>3.0</v>
      </c>
      <c r="E1985" s="1">
        <v>4.0</v>
      </c>
      <c r="F1985" s="1">
        <v>3.0</v>
      </c>
      <c r="G1985" s="2"/>
    </row>
    <row r="1986" ht="12.75" customHeight="1">
      <c r="A1986" t="s">
        <v>652</v>
      </c>
      <c r="B1986" s="3" t="str">
        <f>HYPERLINK("https://stackoverflow.com/questions/19401316/")</f>
        <v>https://stackoverflow.com/questions/19401316/</v>
      </c>
      <c r="C1986" s="1">
        <v>3.0</v>
      </c>
      <c r="D1986" s="4">
        <v>1.0</v>
      </c>
      <c r="E1986" s="1">
        <v>3.0</v>
      </c>
      <c r="F1986" s="1">
        <v>1.0</v>
      </c>
      <c r="G1986" s="2"/>
    </row>
    <row r="1987" ht="12.75" customHeight="1">
      <c r="A1987" t="s">
        <v>652</v>
      </c>
      <c r="B1987" s="3" t="str">
        <f>HYPERLINK("https://stackoverflow.com/questions/26100046/")</f>
        <v>https://stackoverflow.com/questions/26100046/</v>
      </c>
      <c r="C1987" s="1">
        <v>5.0</v>
      </c>
      <c r="D1987" s="4">
        <v>1.0</v>
      </c>
      <c r="E1987" s="1">
        <v>2.0</v>
      </c>
      <c r="F1987" s="1">
        <v>1.0</v>
      </c>
      <c r="G1987" s="2" t="s">
        <v>430</v>
      </c>
    </row>
    <row r="1988" ht="12.75" customHeight="1">
      <c r="A1988" t="s">
        <v>653</v>
      </c>
      <c r="B1988" s="3" t="str">
        <f>HYPERLINK("https://stackoverflow.com/questions/21752861/")</f>
        <v>https://stackoverflow.com/questions/21752861/</v>
      </c>
      <c r="C1988" s="1">
        <v>5.0</v>
      </c>
      <c r="D1988" s="4">
        <v>5.0</v>
      </c>
      <c r="E1988" s="1">
        <v>5.0</v>
      </c>
      <c r="F1988" s="1">
        <v>5.0</v>
      </c>
      <c r="G1988" s="2"/>
    </row>
    <row r="1989" ht="12.75" customHeight="1">
      <c r="A1989" t="s">
        <v>653</v>
      </c>
      <c r="B1989" s="3" t="str">
        <f>HYPERLINK("https://stackoverflow.com/questions/21753017/")</f>
        <v>https://stackoverflow.com/questions/21753017/</v>
      </c>
      <c r="C1989" s="1">
        <v>5.0</v>
      </c>
      <c r="D1989" s="4">
        <v>5.0</v>
      </c>
      <c r="E1989" s="1">
        <v>5.0</v>
      </c>
      <c r="F1989" s="1">
        <v>5.0</v>
      </c>
      <c r="G1989" s="2"/>
    </row>
    <row r="1990" ht="12.75" customHeight="1">
      <c r="A1990" t="s">
        <v>654</v>
      </c>
      <c r="B1990" s="3" t="str">
        <f>HYPERLINK("https://stackoverflow.com/questions/26959543/")</f>
        <v>https://stackoverflow.com/questions/26959543/</v>
      </c>
      <c r="C1990" s="1">
        <v>3.0</v>
      </c>
      <c r="D1990" s="4">
        <v>3.0</v>
      </c>
      <c r="E1990" s="1">
        <v>3.0</v>
      </c>
      <c r="F1990" s="1">
        <v>3.0</v>
      </c>
      <c r="G1990" s="2"/>
    </row>
    <row r="1991" ht="12.75" customHeight="1">
      <c r="A1991" t="s">
        <v>654</v>
      </c>
      <c r="B1991" s="3" t="str">
        <f>HYPERLINK("https://stackoverflow.com/questions/34902666/")</f>
        <v>https://stackoverflow.com/questions/34902666/</v>
      </c>
      <c r="C1991" s="1">
        <v>3.0</v>
      </c>
      <c r="D1991" s="4">
        <v>3.0</v>
      </c>
      <c r="E1991" s="1">
        <v>3.0</v>
      </c>
      <c r="F1991" s="1">
        <v>3.0</v>
      </c>
      <c r="G1991" s="2"/>
    </row>
    <row r="1992" ht="12.75" customHeight="1">
      <c r="A1992" t="s">
        <v>654</v>
      </c>
      <c r="B1992" s="3" t="str">
        <f>HYPERLINK("https://stackoverflow.com/questions/36882937/")</f>
        <v>https://stackoverflow.com/questions/36882937/</v>
      </c>
      <c r="C1992" s="1">
        <v>3.0</v>
      </c>
      <c r="D1992" s="4">
        <v>3.0</v>
      </c>
      <c r="E1992" s="1">
        <v>3.0</v>
      </c>
      <c r="F1992" s="1">
        <v>3.0</v>
      </c>
      <c r="G1992" s="2"/>
    </row>
    <row r="1993" ht="12.75" customHeight="1">
      <c r="A1993" t="s">
        <v>654</v>
      </c>
      <c r="B1993" s="3" t="str">
        <f>HYPERLINK("https://stackoverflow.com/questions/37002820/")</f>
        <v>https://stackoverflow.com/questions/37002820/</v>
      </c>
      <c r="C1993" s="1">
        <v>3.0</v>
      </c>
      <c r="D1993" s="4">
        <v>5.0</v>
      </c>
      <c r="E1993" s="1">
        <v>5.0</v>
      </c>
      <c r="F1993" s="1">
        <v>5.0</v>
      </c>
      <c r="G1993" s="2" t="s">
        <v>430</v>
      </c>
    </row>
    <row r="1994" ht="12.75" customHeight="1">
      <c r="A1994" t="s">
        <v>654</v>
      </c>
      <c r="B1994" s="3" t="str">
        <f>HYPERLINK("https://stackoverflow.com/questions/38002217/")</f>
        <v>https://stackoverflow.com/questions/38002217/</v>
      </c>
      <c r="C1994" s="1">
        <v>3.0</v>
      </c>
      <c r="D1994" s="4">
        <v>1.0</v>
      </c>
      <c r="E1994" s="1">
        <v>3.0</v>
      </c>
      <c r="F1994" s="1">
        <v>1.0</v>
      </c>
      <c r="G1994" s="2"/>
    </row>
    <row r="1995" ht="12.75" customHeight="1">
      <c r="A1995" t="s">
        <v>654</v>
      </c>
      <c r="B1995" s="3" t="str">
        <f>HYPERLINK("https://stackoverflow.com/questions/43083865/")</f>
        <v>https://stackoverflow.com/questions/43083865/</v>
      </c>
      <c r="C1995" s="1">
        <v>3.0</v>
      </c>
      <c r="D1995" s="4">
        <v>3.0</v>
      </c>
      <c r="E1995" s="1">
        <v>3.0</v>
      </c>
      <c r="F1995" s="1">
        <v>3.0</v>
      </c>
      <c r="G1995" s="2"/>
    </row>
    <row r="1996" ht="12.75" customHeight="1">
      <c r="A1996" t="s">
        <v>655</v>
      </c>
      <c r="B1996" s="3" t="str">
        <f>HYPERLINK("https://stackoverflow.com/questions/46430654/")</f>
        <v>https://stackoverflow.com/questions/46430654/</v>
      </c>
      <c r="C1996" s="1">
        <v>3.0</v>
      </c>
      <c r="D1996" s="4">
        <v>3.0</v>
      </c>
      <c r="E1996" s="1">
        <v>3.0</v>
      </c>
      <c r="F1996" s="1">
        <v>3.0</v>
      </c>
      <c r="G1996" s="2"/>
    </row>
    <row r="1997" ht="12.75" customHeight="1">
      <c r="C1997" s="1"/>
      <c r="D1997" s="1"/>
      <c r="E1997" s="1"/>
      <c r="F1997" s="1"/>
      <c r="G1997" s="2"/>
    </row>
    <row r="1998" ht="12.75" customHeight="1">
      <c r="C1998" s="1"/>
      <c r="D1998" s="1"/>
      <c r="E1998" s="1"/>
      <c r="F1998" s="1"/>
      <c r="G1998" s="2"/>
    </row>
    <row r="1999" ht="12.75" customHeight="1">
      <c r="C1999" s="1"/>
      <c r="D1999" s="1"/>
      <c r="E1999" s="1"/>
      <c r="F1999" s="1"/>
      <c r="G1999" s="2"/>
    </row>
    <row r="2000" ht="12.75" customHeight="1">
      <c r="A2000" t="s">
        <v>656</v>
      </c>
      <c r="C2000" s="1"/>
      <c r="D2000" s="1"/>
      <c r="E2000" s="1"/>
      <c r="F2000" s="1"/>
      <c r="G2000" s="2"/>
    </row>
    <row r="2001" ht="12.75" customHeight="1">
      <c r="C2001" s="1"/>
      <c r="D2001" s="1"/>
      <c r="E2001" s="1"/>
      <c r="F2001" s="1"/>
      <c r="G2001" s="2"/>
    </row>
    <row r="2002" ht="12.75" customHeight="1">
      <c r="A2002" t="s">
        <v>657</v>
      </c>
      <c r="B2002" s="3" t="str">
        <f>HYPERLINK("https://stackoverflow.com/questions/1375527/")</f>
        <v>https://stackoverflow.com/questions/1375527/</v>
      </c>
      <c r="C2002" s="1">
        <v>3.0</v>
      </c>
      <c r="D2002" s="4">
        <v>1.0</v>
      </c>
      <c r="E2002" s="1">
        <v>3.0</v>
      </c>
      <c r="F2002" s="1">
        <v>1.0</v>
      </c>
      <c r="G2002" s="2"/>
    </row>
    <row r="2003" ht="12.75" customHeight="1">
      <c r="A2003" t="s">
        <v>658</v>
      </c>
      <c r="B2003" s="3" t="str">
        <f>HYPERLINK("https://stackoverflow.com/questions/1439790/")</f>
        <v>https://stackoverflow.com/questions/1439790/</v>
      </c>
      <c r="C2003" s="1">
        <v>3.0</v>
      </c>
      <c r="D2003" s="4">
        <v>1.0</v>
      </c>
      <c r="E2003" s="1">
        <v>3.0</v>
      </c>
      <c r="F2003" s="1">
        <v>1.0</v>
      </c>
      <c r="G2003" s="2"/>
    </row>
    <row r="2004" ht="12.75" customHeight="1">
      <c r="A2004" t="s">
        <v>658</v>
      </c>
      <c r="B2004" s="3" t="str">
        <f>HYPERLINK("https://stackoverflow.com/questions/1439792/")</f>
        <v>https://stackoverflow.com/questions/1439792/</v>
      </c>
      <c r="C2004" s="1">
        <v>5.0</v>
      </c>
      <c r="D2004" s="4">
        <v>5.0</v>
      </c>
      <c r="E2004" s="1">
        <v>5.0</v>
      </c>
      <c r="F2004" s="1">
        <v>5.0</v>
      </c>
      <c r="G2004" s="2"/>
    </row>
    <row r="2005" ht="12.75" customHeight="1">
      <c r="A2005" t="s">
        <v>658</v>
      </c>
      <c r="B2005" s="3" t="str">
        <f>HYPERLINK("https://stackoverflow.com/questions/1439845/")</f>
        <v>https://stackoverflow.com/questions/1439845/</v>
      </c>
      <c r="C2005" s="1">
        <v>5.0</v>
      </c>
      <c r="D2005" s="4">
        <v>3.0</v>
      </c>
      <c r="E2005" s="1">
        <v>5.0</v>
      </c>
      <c r="F2005" s="1">
        <v>5.0</v>
      </c>
      <c r="G2005" s="2" t="s">
        <v>659</v>
      </c>
    </row>
    <row r="2006" ht="12.75" customHeight="1">
      <c r="A2006" t="s">
        <v>658</v>
      </c>
      <c r="B2006" s="3" t="str">
        <f>HYPERLINK("https://stackoverflow.com/questions/1439867/")</f>
        <v>https://stackoverflow.com/questions/1439867/</v>
      </c>
      <c r="C2006" s="1">
        <v>4.0</v>
      </c>
      <c r="D2006" s="4">
        <v>2.0</v>
      </c>
      <c r="E2006" s="1">
        <v>4.0</v>
      </c>
      <c r="F2006" s="1">
        <v>4.0</v>
      </c>
      <c r="G2006" s="2" t="s">
        <v>287</v>
      </c>
    </row>
    <row r="2007" ht="12.75" customHeight="1">
      <c r="A2007" t="s">
        <v>658</v>
      </c>
      <c r="B2007" s="3" t="str">
        <f>HYPERLINK("https://stackoverflow.com/questions/1712255/")</f>
        <v>https://stackoverflow.com/questions/1712255/</v>
      </c>
      <c r="C2007" s="1">
        <v>4.0</v>
      </c>
      <c r="D2007" s="4">
        <v>4.0</v>
      </c>
      <c r="E2007" s="1">
        <v>4.0</v>
      </c>
      <c r="F2007" s="1">
        <v>4.0</v>
      </c>
      <c r="G2007" s="2"/>
    </row>
    <row r="2008" ht="12.75" customHeight="1">
      <c r="A2008" t="s">
        <v>658</v>
      </c>
      <c r="B2008" s="3" t="str">
        <f>HYPERLINK("https://stackoverflow.com/questions/2139614/")</f>
        <v>https://stackoverflow.com/questions/2139614/</v>
      </c>
      <c r="C2008" s="1">
        <v>5.0</v>
      </c>
      <c r="D2008" s="4">
        <v>4.0</v>
      </c>
      <c r="E2008" s="1">
        <v>5.0</v>
      </c>
      <c r="F2008" s="1">
        <v>4.0</v>
      </c>
      <c r="G2008" s="2"/>
    </row>
    <row r="2009" ht="12.75" customHeight="1">
      <c r="A2009" t="s">
        <v>658</v>
      </c>
      <c r="B2009" s="3" t="str">
        <f>HYPERLINK("https://stackoverflow.com/questions/8075245/")</f>
        <v>https://stackoverflow.com/questions/8075245/</v>
      </c>
      <c r="C2009" s="1">
        <v>4.0</v>
      </c>
      <c r="D2009" s="4">
        <v>4.0</v>
      </c>
      <c r="E2009" s="1">
        <v>4.0</v>
      </c>
      <c r="F2009" s="1">
        <v>4.0</v>
      </c>
      <c r="G2009" s="2"/>
    </row>
    <row r="2010" ht="12.75" customHeight="1">
      <c r="A2010" t="s">
        <v>658</v>
      </c>
      <c r="B2010" s="3" t="str">
        <f>HYPERLINK("https://stackoverflow.com/questions/10767076/")</f>
        <v>https://stackoverflow.com/questions/10767076/</v>
      </c>
      <c r="C2010" s="1">
        <v>4.0</v>
      </c>
      <c r="D2010" s="4">
        <v>3.0</v>
      </c>
      <c r="E2010" s="1">
        <v>4.0</v>
      </c>
      <c r="F2010" s="1">
        <v>3.0</v>
      </c>
      <c r="G2010" s="2"/>
    </row>
    <row r="2011" ht="12.75" customHeight="1">
      <c r="A2011" t="s">
        <v>658</v>
      </c>
      <c r="B2011" s="3" t="str">
        <f>HYPERLINK("https://stackoverflow.com/questions/14521632/")</f>
        <v>https://stackoverflow.com/questions/14521632/</v>
      </c>
      <c r="C2011" s="1">
        <v>4.0</v>
      </c>
      <c r="D2011" s="4">
        <v>5.0</v>
      </c>
      <c r="E2011" s="1">
        <v>4.0</v>
      </c>
      <c r="F2011" s="1">
        <v>5.0</v>
      </c>
      <c r="G2011" s="2"/>
    </row>
    <row r="2012" ht="12.75" customHeight="1">
      <c r="A2012" t="s">
        <v>658</v>
      </c>
      <c r="B2012" s="3" t="str">
        <f>HYPERLINK("https://stackoverflow.com/questions/14522101/")</f>
        <v>https://stackoverflow.com/questions/14522101/</v>
      </c>
      <c r="C2012" s="1">
        <v>3.0</v>
      </c>
      <c r="D2012" s="4">
        <v>2.0</v>
      </c>
      <c r="E2012" s="1">
        <v>3.0</v>
      </c>
      <c r="F2012" s="1">
        <v>2.0</v>
      </c>
      <c r="G2012" s="2"/>
    </row>
    <row r="2013" ht="12.75" customHeight="1">
      <c r="A2013" t="s">
        <v>658</v>
      </c>
      <c r="B2013" s="3" t="str">
        <f>HYPERLINK("https://stackoverflow.com/questions/20565083/")</f>
        <v>https://stackoverflow.com/questions/20565083/</v>
      </c>
      <c r="C2013" s="1">
        <v>4.0</v>
      </c>
      <c r="D2013" s="4">
        <v>5.0</v>
      </c>
      <c r="E2013" s="1">
        <v>4.0</v>
      </c>
      <c r="F2013" s="1">
        <v>5.0</v>
      </c>
      <c r="G2013" s="2"/>
    </row>
    <row r="2014" ht="12.75" customHeight="1">
      <c r="A2014" t="s">
        <v>658</v>
      </c>
      <c r="B2014" s="3" t="str">
        <f>HYPERLINK("https://stackoverflow.com/questions/28925153/")</f>
        <v>https://stackoverflow.com/questions/28925153/</v>
      </c>
      <c r="C2014" s="1">
        <v>3.0</v>
      </c>
      <c r="D2014" s="4">
        <v>3.0</v>
      </c>
      <c r="E2014" s="1">
        <v>3.0</v>
      </c>
      <c r="F2014" s="1">
        <v>3.0</v>
      </c>
      <c r="G2014" s="2"/>
    </row>
    <row r="2015" ht="12.75" customHeight="1">
      <c r="A2015" t="s">
        <v>658</v>
      </c>
      <c r="B2015" s="3" t="str">
        <f>HYPERLINK("https://stackoverflow.com/questions/29264325/")</f>
        <v>https://stackoverflow.com/questions/29264325/</v>
      </c>
      <c r="C2015" s="1">
        <v>4.0</v>
      </c>
      <c r="D2015" s="4">
        <v>4.0</v>
      </c>
      <c r="E2015" s="1">
        <v>4.0</v>
      </c>
      <c r="F2015" s="1">
        <v>4.0</v>
      </c>
      <c r="G2015" s="2"/>
    </row>
    <row r="2016" ht="12.75" customHeight="1">
      <c r="A2016" t="s">
        <v>658</v>
      </c>
      <c r="B2016" s="3" t="str">
        <f>HYPERLINK("https://stackoverflow.com/questions/32296643/")</f>
        <v>https://stackoverflow.com/questions/32296643/</v>
      </c>
      <c r="C2016" s="1">
        <v>4.0</v>
      </c>
      <c r="D2016" s="4">
        <v>4.0</v>
      </c>
      <c r="E2016" s="1">
        <v>4.0</v>
      </c>
      <c r="F2016" s="1">
        <v>4.0</v>
      </c>
      <c r="G2016" s="2"/>
    </row>
    <row r="2017" ht="12.75" customHeight="1">
      <c r="A2017" t="s">
        <v>658</v>
      </c>
      <c r="B2017" s="3" t="str">
        <f>HYPERLINK("https://stackoverflow.com/questions/34402361/")</f>
        <v>https://stackoverflow.com/questions/34402361/</v>
      </c>
      <c r="C2017" s="1">
        <v>4.0</v>
      </c>
      <c r="D2017" s="4">
        <v>3.0</v>
      </c>
      <c r="E2017" s="1">
        <v>4.0</v>
      </c>
      <c r="F2017" s="1">
        <v>3.0</v>
      </c>
      <c r="G2017" s="2"/>
    </row>
    <row r="2018" ht="12.75" customHeight="1">
      <c r="A2018" t="s">
        <v>658</v>
      </c>
      <c r="B2018" s="3" t="str">
        <f>HYPERLINK("https://stackoverflow.com/questions/35411693/")</f>
        <v>https://stackoverflow.com/questions/35411693/</v>
      </c>
      <c r="C2018" s="1">
        <v>4.0</v>
      </c>
      <c r="D2018" s="4">
        <v>4.0</v>
      </c>
      <c r="E2018" s="1">
        <v>4.0</v>
      </c>
      <c r="F2018" s="1">
        <v>4.0</v>
      </c>
      <c r="G2018" s="2"/>
    </row>
    <row r="2019" ht="12.75" customHeight="1">
      <c r="A2019" t="s">
        <v>658</v>
      </c>
      <c r="B2019" s="3" t="str">
        <f>HYPERLINK("https://stackoverflow.com/questions/43010035/")</f>
        <v>https://stackoverflow.com/questions/43010035/</v>
      </c>
      <c r="C2019" s="1">
        <v>3.0</v>
      </c>
      <c r="D2019" s="4">
        <v>3.0</v>
      </c>
      <c r="E2019" s="1">
        <v>3.0</v>
      </c>
      <c r="F2019" s="1">
        <v>3.0</v>
      </c>
      <c r="G2019" s="2"/>
    </row>
    <row r="2020" ht="12.75" customHeight="1">
      <c r="A2020" t="s">
        <v>658</v>
      </c>
      <c r="B2020" s="3" t="str">
        <f>HYPERLINK("https://stackoverflow.com/questions/43012329/")</f>
        <v>https://stackoverflow.com/questions/43012329/</v>
      </c>
      <c r="C2020" s="1">
        <v>3.0</v>
      </c>
      <c r="D2020" s="4">
        <v>4.0</v>
      </c>
      <c r="E2020" s="1">
        <v>3.0</v>
      </c>
      <c r="F2020" s="1">
        <v>4.0</v>
      </c>
      <c r="G2020" s="2"/>
    </row>
    <row r="2021" ht="12.75" customHeight="1">
      <c r="A2021" t="s">
        <v>658</v>
      </c>
      <c r="B2021" s="3" t="str">
        <f>HYPERLINK("https://stackoverflow.com/questions/47572614/")</f>
        <v>https://stackoverflow.com/questions/47572614/</v>
      </c>
      <c r="C2021" s="1">
        <v>4.0</v>
      </c>
      <c r="D2021" s="4">
        <v>5.0</v>
      </c>
      <c r="E2021" s="1">
        <v>4.0</v>
      </c>
      <c r="F2021" s="1">
        <v>5.0</v>
      </c>
      <c r="G2021" s="2"/>
    </row>
    <row r="2022" ht="12.75" customHeight="1">
      <c r="A2022" t="s">
        <v>660</v>
      </c>
      <c r="B2022" s="3" t="str">
        <f>HYPERLINK("https://stackoverflow.com/questions/1555296/")</f>
        <v>https://stackoverflow.com/questions/1555296/</v>
      </c>
      <c r="C2022" s="1">
        <v>2.0</v>
      </c>
      <c r="D2022" s="4">
        <v>1.0</v>
      </c>
      <c r="E2022" s="1">
        <v>2.0</v>
      </c>
      <c r="F2022" s="1">
        <v>1.0</v>
      </c>
      <c r="G2022" s="2"/>
    </row>
    <row r="2023" ht="12.75" customHeight="1">
      <c r="A2023" t="s">
        <v>660</v>
      </c>
      <c r="B2023" s="3" t="str">
        <f>HYPERLINK("https://stackoverflow.com/questions/1555307/")</f>
        <v>https://stackoverflow.com/questions/1555307/</v>
      </c>
      <c r="C2023" s="1">
        <v>3.0</v>
      </c>
      <c r="D2023" s="4">
        <v>1.0</v>
      </c>
      <c r="E2023" s="1">
        <v>3.0</v>
      </c>
      <c r="F2023" s="1">
        <v>1.0</v>
      </c>
      <c r="G2023" s="2"/>
    </row>
    <row r="2024" ht="12.75" customHeight="1">
      <c r="A2024" t="s">
        <v>660</v>
      </c>
      <c r="B2024" s="3" t="str">
        <f>HYPERLINK("https://stackoverflow.com/questions/1555349/")</f>
        <v>https://stackoverflow.com/questions/1555349/</v>
      </c>
      <c r="C2024" s="1">
        <v>3.0</v>
      </c>
      <c r="D2024" s="4">
        <v>1.0</v>
      </c>
      <c r="E2024" s="1">
        <v>3.0</v>
      </c>
      <c r="F2024" s="1">
        <v>1.0</v>
      </c>
      <c r="G2024" s="2"/>
    </row>
    <row r="2025" ht="12.75" customHeight="1">
      <c r="A2025" t="s">
        <v>660</v>
      </c>
      <c r="B2025" s="3" t="str">
        <f>HYPERLINK("https://stackoverflow.com/questions/3491715/")</f>
        <v>https://stackoverflow.com/questions/3491715/</v>
      </c>
      <c r="C2025" s="1">
        <v>3.0</v>
      </c>
      <c r="D2025" s="4">
        <v>1.0</v>
      </c>
      <c r="E2025" s="1">
        <v>3.0</v>
      </c>
      <c r="F2025" s="1">
        <v>1.0</v>
      </c>
      <c r="G2025" s="2"/>
    </row>
    <row r="2026" ht="12.75" customHeight="1">
      <c r="A2026" t="s">
        <v>660</v>
      </c>
      <c r="B2026" s="3" t="str">
        <f>HYPERLINK("https://stackoverflow.com/questions/3491720/")</f>
        <v>https://stackoverflow.com/questions/3491720/</v>
      </c>
      <c r="C2026" s="1">
        <v>3.0</v>
      </c>
      <c r="D2026" s="4">
        <v>1.0</v>
      </c>
      <c r="E2026" s="1">
        <v>3.0</v>
      </c>
      <c r="F2026" s="1">
        <v>1.0</v>
      </c>
      <c r="G2026" s="2"/>
    </row>
    <row r="2027" ht="12.75" customHeight="1">
      <c r="A2027" t="s">
        <v>660</v>
      </c>
      <c r="B2027" s="3" t="str">
        <f>HYPERLINK("https://stackoverflow.com/questions/3491723/")</f>
        <v>https://stackoverflow.com/questions/3491723/</v>
      </c>
      <c r="C2027" s="1">
        <v>3.0</v>
      </c>
      <c r="D2027" s="4">
        <v>1.0</v>
      </c>
      <c r="E2027" s="1">
        <v>3.0</v>
      </c>
      <c r="F2027" s="1">
        <v>1.0</v>
      </c>
      <c r="G2027" s="2"/>
    </row>
    <row r="2028" ht="12.75" customHeight="1">
      <c r="A2028" t="s">
        <v>660</v>
      </c>
      <c r="B2028" s="3" t="str">
        <f>HYPERLINK("https://stackoverflow.com/questions/3601138/")</f>
        <v>https://stackoverflow.com/questions/3601138/</v>
      </c>
      <c r="C2028" s="1">
        <v>3.0</v>
      </c>
      <c r="D2028" s="4">
        <v>1.0</v>
      </c>
      <c r="E2028" s="1">
        <v>3.0</v>
      </c>
      <c r="F2028" s="1">
        <v>1.0</v>
      </c>
      <c r="G2028" s="2"/>
    </row>
    <row r="2029" ht="12.75" customHeight="1">
      <c r="A2029" t="s">
        <v>660</v>
      </c>
      <c r="B2029" s="3" t="str">
        <f>HYPERLINK("https://stackoverflow.com/questions/4549327/")</f>
        <v>https://stackoverflow.com/questions/4549327/</v>
      </c>
      <c r="C2029" s="1">
        <v>3.0</v>
      </c>
      <c r="D2029" s="4">
        <v>1.0</v>
      </c>
      <c r="E2029" s="1">
        <v>3.0</v>
      </c>
      <c r="F2029" s="1">
        <v>1.0</v>
      </c>
      <c r="G2029" s="2"/>
    </row>
    <row r="2030" ht="12.75" customHeight="1">
      <c r="A2030" t="s">
        <v>660</v>
      </c>
      <c r="B2030" s="3" t="str">
        <f>HYPERLINK("https://stackoverflow.com/questions/8209668/")</f>
        <v>https://stackoverflow.com/questions/8209668/</v>
      </c>
      <c r="C2030" s="1">
        <v>3.0</v>
      </c>
      <c r="D2030" s="4">
        <v>1.0</v>
      </c>
      <c r="E2030" s="1">
        <v>3.0</v>
      </c>
      <c r="F2030" s="1">
        <v>1.0</v>
      </c>
      <c r="G2030" s="2"/>
    </row>
    <row r="2031" ht="12.75" customHeight="1">
      <c r="A2031" t="s">
        <v>660</v>
      </c>
      <c r="B2031" s="3" t="str">
        <f>HYPERLINK("https://stackoverflow.com/questions/8647380/")</f>
        <v>https://stackoverflow.com/questions/8647380/</v>
      </c>
      <c r="C2031" s="1">
        <v>3.0</v>
      </c>
      <c r="D2031" s="4">
        <v>1.0</v>
      </c>
      <c r="E2031" s="1">
        <v>3.0</v>
      </c>
      <c r="F2031" s="1">
        <v>1.0</v>
      </c>
      <c r="G2031" s="2"/>
    </row>
    <row r="2032" ht="12.75" customHeight="1">
      <c r="A2032" t="s">
        <v>660</v>
      </c>
      <c r="B2032" s="3" t="str">
        <f>HYPERLINK("https://stackoverflow.com/questions/9155371/")</f>
        <v>https://stackoverflow.com/questions/9155371/</v>
      </c>
      <c r="C2032" s="1">
        <v>3.0</v>
      </c>
      <c r="D2032" s="4">
        <v>1.0</v>
      </c>
      <c r="E2032" s="1">
        <v>3.0</v>
      </c>
      <c r="F2032" s="1">
        <v>1.0</v>
      </c>
      <c r="G2032" s="2"/>
    </row>
    <row r="2033" ht="12.75" customHeight="1">
      <c r="A2033" t="s">
        <v>660</v>
      </c>
      <c r="B2033" s="3" t="str">
        <f>HYPERLINK("https://stackoverflow.com/questions/9987575/")</f>
        <v>https://stackoverflow.com/questions/9987575/</v>
      </c>
      <c r="C2033" s="1">
        <v>3.0</v>
      </c>
      <c r="D2033" s="4">
        <v>1.0</v>
      </c>
      <c r="E2033" s="1">
        <v>3.0</v>
      </c>
      <c r="F2033" s="1">
        <v>1.0</v>
      </c>
      <c r="G2033" s="2"/>
    </row>
    <row r="2034" ht="12.75" customHeight="1">
      <c r="A2034" t="s">
        <v>660</v>
      </c>
      <c r="B2034" s="3" t="str">
        <f>HYPERLINK("https://stackoverflow.com/questions/10650881/")</f>
        <v>https://stackoverflow.com/questions/10650881/</v>
      </c>
      <c r="C2034" s="1">
        <v>3.0</v>
      </c>
      <c r="D2034" s="4">
        <v>1.0</v>
      </c>
      <c r="E2034" s="1">
        <v>3.0</v>
      </c>
      <c r="F2034" s="1">
        <v>1.0</v>
      </c>
      <c r="G2034" s="2"/>
    </row>
    <row r="2035" ht="12.75" customHeight="1">
      <c r="A2035" t="s">
        <v>660</v>
      </c>
      <c r="B2035" s="3" t="str">
        <f>HYPERLINK("https://stackoverflow.com/questions/15334719/")</f>
        <v>https://stackoverflow.com/questions/15334719/</v>
      </c>
      <c r="C2035" s="1">
        <v>3.0</v>
      </c>
      <c r="D2035" s="4">
        <v>1.0</v>
      </c>
      <c r="E2035" s="1">
        <v>3.0</v>
      </c>
      <c r="F2035" s="1">
        <v>1.0</v>
      </c>
      <c r="G2035" s="2"/>
    </row>
    <row r="2036" ht="12.75" customHeight="1">
      <c r="A2036" t="s">
        <v>660</v>
      </c>
      <c r="B2036" s="3" t="str">
        <f>HYPERLINK("https://stackoverflow.com/questions/18182113/")</f>
        <v>https://stackoverflow.com/questions/18182113/</v>
      </c>
      <c r="C2036" s="1">
        <v>3.0</v>
      </c>
      <c r="D2036" s="4">
        <v>1.0</v>
      </c>
      <c r="E2036" s="1">
        <v>3.0</v>
      </c>
      <c r="F2036" s="1">
        <v>1.0</v>
      </c>
      <c r="G2036" s="2"/>
    </row>
    <row r="2037" ht="12.75" customHeight="1">
      <c r="A2037" t="s">
        <v>660</v>
      </c>
      <c r="B2037" s="3" t="str">
        <f>HYPERLINK("https://stackoverflow.com/questions/19172605/")</f>
        <v>https://stackoverflow.com/questions/19172605/</v>
      </c>
      <c r="C2037" s="1">
        <v>3.0</v>
      </c>
      <c r="D2037" s="4">
        <v>1.0</v>
      </c>
      <c r="E2037" s="1">
        <v>3.0</v>
      </c>
      <c r="F2037" s="1">
        <v>1.0</v>
      </c>
      <c r="G2037" s="2"/>
    </row>
    <row r="2038" ht="12.75" customHeight="1">
      <c r="A2038" t="s">
        <v>660</v>
      </c>
      <c r="B2038" s="3" t="str">
        <f>HYPERLINK("https://stackoverflow.com/questions/22588328/")</f>
        <v>https://stackoverflow.com/questions/22588328/</v>
      </c>
      <c r="C2038" s="1">
        <v>3.0</v>
      </c>
      <c r="D2038" s="4">
        <v>1.0</v>
      </c>
      <c r="E2038" s="1">
        <v>3.0</v>
      </c>
      <c r="F2038" s="1">
        <v>1.0</v>
      </c>
      <c r="G2038" s="2"/>
    </row>
    <row r="2039" ht="12.75" customHeight="1">
      <c r="A2039" t="s">
        <v>660</v>
      </c>
      <c r="B2039" s="3" t="str">
        <f>HYPERLINK("https://stackoverflow.com/questions/23184523/")</f>
        <v>https://stackoverflow.com/questions/23184523/</v>
      </c>
      <c r="C2039" s="1">
        <v>3.0</v>
      </c>
      <c r="D2039" s="4">
        <v>1.0</v>
      </c>
      <c r="E2039" s="1">
        <v>3.0</v>
      </c>
      <c r="F2039" s="1">
        <v>1.0</v>
      </c>
      <c r="G2039" s="2"/>
    </row>
    <row r="2040" ht="12.75" customHeight="1">
      <c r="A2040" t="s">
        <v>660</v>
      </c>
      <c r="B2040" s="3" t="str">
        <f>HYPERLINK("https://stackoverflow.com/questions/24150843/")</f>
        <v>https://stackoverflow.com/questions/24150843/</v>
      </c>
      <c r="C2040" s="1">
        <v>1.0</v>
      </c>
      <c r="D2040" s="4">
        <v>1.0</v>
      </c>
      <c r="E2040" s="1">
        <v>1.0</v>
      </c>
      <c r="F2040" s="1">
        <v>1.0</v>
      </c>
      <c r="G2040" s="2"/>
    </row>
    <row r="2041" ht="12.75" customHeight="1">
      <c r="A2041" t="s">
        <v>660</v>
      </c>
      <c r="B2041" s="3" t="str">
        <f>HYPERLINK("https://stackoverflow.com/questions/26589120/")</f>
        <v>https://stackoverflow.com/questions/26589120/</v>
      </c>
      <c r="C2041" s="1">
        <v>3.0</v>
      </c>
      <c r="D2041" s="4">
        <v>1.0</v>
      </c>
      <c r="E2041" s="1">
        <v>3.0</v>
      </c>
      <c r="F2041" s="1">
        <v>1.0</v>
      </c>
      <c r="G2041" s="2"/>
    </row>
    <row r="2042" ht="12.75" customHeight="1">
      <c r="A2042" t="s">
        <v>660</v>
      </c>
      <c r="B2042" s="3" t="str">
        <f>HYPERLINK("https://stackoverflow.com/questions/27805882/")</f>
        <v>https://stackoverflow.com/questions/27805882/</v>
      </c>
      <c r="C2042" s="1">
        <v>3.0</v>
      </c>
      <c r="D2042" s="4">
        <v>1.0</v>
      </c>
      <c r="E2042" s="1">
        <v>3.0</v>
      </c>
      <c r="F2042" s="1">
        <v>1.0</v>
      </c>
      <c r="G2042" s="2"/>
    </row>
    <row r="2043" ht="12.75" customHeight="1">
      <c r="A2043" t="s">
        <v>660</v>
      </c>
      <c r="B2043" s="3" t="str">
        <f>HYPERLINK("https://stackoverflow.com/questions/28600980/")</f>
        <v>https://stackoverflow.com/questions/28600980/</v>
      </c>
      <c r="C2043" s="1">
        <v>3.0</v>
      </c>
      <c r="D2043" s="4">
        <v>1.0</v>
      </c>
      <c r="E2043" s="1">
        <v>3.0</v>
      </c>
      <c r="F2043" s="1">
        <v>1.0</v>
      </c>
      <c r="G2043" s="2"/>
    </row>
    <row r="2044" ht="12.75" customHeight="1">
      <c r="A2044" t="s">
        <v>660</v>
      </c>
      <c r="B2044" s="3" t="str">
        <f>HYPERLINK("https://stackoverflow.com/questions/32140033/")</f>
        <v>https://stackoverflow.com/questions/32140033/</v>
      </c>
      <c r="C2044" s="1">
        <v>3.0</v>
      </c>
      <c r="D2044" s="4">
        <v>1.0</v>
      </c>
      <c r="E2044" s="1">
        <v>3.0</v>
      </c>
      <c r="F2044" s="1">
        <v>1.0</v>
      </c>
      <c r="G2044" s="2"/>
    </row>
    <row r="2045" ht="12.75" customHeight="1">
      <c r="A2045" t="s">
        <v>660</v>
      </c>
      <c r="B2045" s="3" t="str">
        <f>HYPERLINK("https://stackoverflow.com/questions/32176653/")</f>
        <v>https://stackoverflow.com/questions/32176653/</v>
      </c>
      <c r="C2045" s="1">
        <v>3.0</v>
      </c>
      <c r="D2045" s="4">
        <v>1.0</v>
      </c>
      <c r="E2045" s="1">
        <v>3.0</v>
      </c>
      <c r="F2045" s="1">
        <v>1.0</v>
      </c>
      <c r="G2045" s="2"/>
    </row>
    <row r="2046" ht="12.75" customHeight="1">
      <c r="A2046" t="s">
        <v>660</v>
      </c>
      <c r="B2046" s="3" t="str">
        <f>HYPERLINK("https://stackoverflow.com/questions/32946660/")</f>
        <v>https://stackoverflow.com/questions/32946660/</v>
      </c>
      <c r="C2046" s="1">
        <v>3.0</v>
      </c>
      <c r="D2046" s="4">
        <v>1.0</v>
      </c>
      <c r="E2046" s="1">
        <v>3.0</v>
      </c>
      <c r="F2046" s="1">
        <v>1.0</v>
      </c>
      <c r="G2046" s="2"/>
    </row>
    <row r="2047" ht="12.75" customHeight="1">
      <c r="A2047" t="s">
        <v>660</v>
      </c>
      <c r="B2047" s="3" t="str">
        <f>HYPERLINK("https://stackoverflow.com/questions/33893441/")</f>
        <v>https://stackoverflow.com/questions/33893441/</v>
      </c>
      <c r="C2047" s="1">
        <v>3.0</v>
      </c>
      <c r="D2047" s="4">
        <v>1.0</v>
      </c>
      <c r="E2047" s="1">
        <v>3.0</v>
      </c>
      <c r="F2047" s="1">
        <v>1.0</v>
      </c>
      <c r="G2047" s="2"/>
    </row>
    <row r="2048" ht="12.75" customHeight="1">
      <c r="A2048" t="s">
        <v>660</v>
      </c>
      <c r="B2048" s="3" t="str">
        <f>HYPERLINK("https://stackoverflow.com/questions/40265989/")</f>
        <v>https://stackoverflow.com/questions/40265989/</v>
      </c>
      <c r="C2048" s="1">
        <v>3.0</v>
      </c>
      <c r="D2048" s="4">
        <v>1.0</v>
      </c>
      <c r="E2048" s="1">
        <v>3.0</v>
      </c>
      <c r="F2048" s="1">
        <v>1.0</v>
      </c>
      <c r="G2048" s="2"/>
    </row>
    <row r="2049" ht="12.75" customHeight="1">
      <c r="A2049" t="s">
        <v>660</v>
      </c>
      <c r="B2049" s="3" t="str">
        <f>HYPERLINK("https://stackoverflow.com/questions/43681941/")</f>
        <v>https://stackoverflow.com/questions/43681941/</v>
      </c>
      <c r="C2049" s="1">
        <v>3.0</v>
      </c>
      <c r="D2049" s="4">
        <v>1.0</v>
      </c>
      <c r="E2049" s="1">
        <v>3.0</v>
      </c>
      <c r="F2049" s="1">
        <v>1.0</v>
      </c>
      <c r="G2049" s="2"/>
    </row>
    <row r="2050" ht="12.75" customHeight="1">
      <c r="A2050" t="s">
        <v>660</v>
      </c>
      <c r="B2050" s="3" t="str">
        <f>HYPERLINK("https://stackoverflow.com/questions/44042271/")</f>
        <v>https://stackoverflow.com/questions/44042271/</v>
      </c>
      <c r="C2050" s="1">
        <v>3.0</v>
      </c>
      <c r="D2050" s="4">
        <v>1.0</v>
      </c>
      <c r="E2050" s="1">
        <v>3.0</v>
      </c>
      <c r="F2050" s="1">
        <v>1.0</v>
      </c>
      <c r="G2050" s="2"/>
    </row>
    <row r="2051" ht="12.75" customHeight="1">
      <c r="A2051" t="s">
        <v>661</v>
      </c>
      <c r="B2051" s="3" t="str">
        <f>HYPERLINK("https://stackoverflow.com/questions/1970264/")</f>
        <v>https://stackoverflow.com/questions/1970264/</v>
      </c>
      <c r="C2051" s="1">
        <v>3.0</v>
      </c>
      <c r="D2051" s="4">
        <v>1.0</v>
      </c>
      <c r="E2051" s="1">
        <v>3.0</v>
      </c>
      <c r="F2051" s="1">
        <v>1.0</v>
      </c>
      <c r="G2051" s="2"/>
    </row>
    <row r="2052" ht="12.75" customHeight="1">
      <c r="A2052" t="s">
        <v>661</v>
      </c>
      <c r="B2052" s="3" t="str">
        <f>HYPERLINK("https://stackoverflow.com/questions/1970266/")</f>
        <v>https://stackoverflow.com/questions/1970266/</v>
      </c>
      <c r="C2052" s="1">
        <v>3.0</v>
      </c>
      <c r="D2052" s="4">
        <v>1.0</v>
      </c>
      <c r="E2052" s="1">
        <v>3.0</v>
      </c>
      <c r="F2052" s="1">
        <v>1.0</v>
      </c>
      <c r="G2052" s="2"/>
    </row>
    <row r="2053" ht="12.75" customHeight="1">
      <c r="A2053" t="s">
        <v>661</v>
      </c>
      <c r="B2053" s="3" t="str">
        <f>HYPERLINK("https://stackoverflow.com/questions/1970267/")</f>
        <v>https://stackoverflow.com/questions/1970267/</v>
      </c>
      <c r="C2053" s="1">
        <v>3.0</v>
      </c>
      <c r="D2053" s="4">
        <v>1.0</v>
      </c>
      <c r="E2053" s="1">
        <v>3.0</v>
      </c>
      <c r="F2053" s="1">
        <v>1.0</v>
      </c>
      <c r="G2053" s="2"/>
    </row>
    <row r="2054" ht="12.75" customHeight="1">
      <c r="A2054" t="s">
        <v>661</v>
      </c>
      <c r="B2054" s="3" t="str">
        <f>HYPERLINK("https://stackoverflow.com/questions/1970375/")</f>
        <v>https://stackoverflow.com/questions/1970375/</v>
      </c>
      <c r="C2054" s="1">
        <v>3.0</v>
      </c>
      <c r="D2054" s="4">
        <v>1.0</v>
      </c>
      <c r="E2054" s="1">
        <v>3.0</v>
      </c>
      <c r="F2054" s="1">
        <v>1.0</v>
      </c>
      <c r="G2054" s="2"/>
    </row>
    <row r="2055" ht="12.75" customHeight="1">
      <c r="A2055" t="s">
        <v>661</v>
      </c>
      <c r="B2055" s="3" t="str">
        <f>HYPERLINK("https://stackoverflow.com/questions/15143589/")</f>
        <v>https://stackoverflow.com/questions/15143589/</v>
      </c>
      <c r="C2055" s="1">
        <v>3.0</v>
      </c>
      <c r="D2055" s="4">
        <v>1.0</v>
      </c>
      <c r="E2055" s="1">
        <v>3.0</v>
      </c>
      <c r="F2055" s="1">
        <v>1.0</v>
      </c>
      <c r="G2055" s="2"/>
    </row>
    <row r="2056" ht="12.75" customHeight="1">
      <c r="A2056" t="s">
        <v>661</v>
      </c>
      <c r="B2056" s="3" t="str">
        <f>HYPERLINK("https://stackoverflow.com/questions/18126506/")</f>
        <v>https://stackoverflow.com/questions/18126506/</v>
      </c>
      <c r="C2056" s="1">
        <v>3.0</v>
      </c>
      <c r="D2056" s="4">
        <v>1.0</v>
      </c>
      <c r="E2056" s="1">
        <v>3.0</v>
      </c>
      <c r="F2056" s="1">
        <v>1.0</v>
      </c>
      <c r="G2056" s="2"/>
    </row>
    <row r="2057" ht="12.75" customHeight="1">
      <c r="A2057" t="s">
        <v>661</v>
      </c>
      <c r="B2057" s="3" t="str">
        <f>HYPERLINK("https://stackoverflow.com/questions/47720172/")</f>
        <v>https://stackoverflow.com/questions/47720172/</v>
      </c>
      <c r="C2057" s="1">
        <v>3.0</v>
      </c>
      <c r="D2057" s="4">
        <v>1.0</v>
      </c>
      <c r="E2057" s="1">
        <v>3.0</v>
      </c>
      <c r="F2057" s="1">
        <v>1.0</v>
      </c>
      <c r="G2057" s="2"/>
    </row>
    <row r="2058" ht="12.75" customHeight="1">
      <c r="A2058" t="s">
        <v>662</v>
      </c>
      <c r="B2058" s="3" t="str">
        <f>HYPERLINK("https://stackoverflow.com/questions/2517824/")</f>
        <v>https://stackoverflow.com/questions/2517824/</v>
      </c>
      <c r="C2058" s="1">
        <v>4.0</v>
      </c>
      <c r="D2058" s="4">
        <v>3.0</v>
      </c>
      <c r="E2058" s="1">
        <v>4.0</v>
      </c>
      <c r="F2058" s="1">
        <v>3.0</v>
      </c>
      <c r="G2058" s="2"/>
    </row>
    <row r="2059" ht="12.75" customHeight="1">
      <c r="A2059" t="s">
        <v>662</v>
      </c>
      <c r="B2059" s="3" t="str">
        <f>HYPERLINK("https://stackoverflow.com/questions/2517875/")</f>
        <v>https://stackoverflow.com/questions/2517875/</v>
      </c>
      <c r="C2059" s="1">
        <v>4.0</v>
      </c>
      <c r="D2059" s="4">
        <v>2.0</v>
      </c>
      <c r="E2059" s="1">
        <v>4.0</v>
      </c>
      <c r="F2059" s="1">
        <v>4.0</v>
      </c>
      <c r="G2059" s="2" t="s">
        <v>663</v>
      </c>
    </row>
    <row r="2060" ht="12.75" customHeight="1">
      <c r="A2060" t="s">
        <v>662</v>
      </c>
      <c r="B2060" s="3" t="str">
        <f>HYPERLINK("https://stackoverflow.com/questions/2517954/")</f>
        <v>https://stackoverflow.com/questions/2517954/</v>
      </c>
      <c r="C2060" s="1">
        <v>4.0</v>
      </c>
      <c r="D2060" s="4">
        <v>5.0</v>
      </c>
      <c r="E2060" s="1">
        <v>4.0</v>
      </c>
      <c r="F2060" s="1">
        <v>5.0</v>
      </c>
      <c r="G2060" s="2"/>
    </row>
    <row r="2061" ht="12.75" customHeight="1">
      <c r="A2061" t="s">
        <v>662</v>
      </c>
      <c r="B2061" s="3" t="str">
        <f>HYPERLINK("https://stackoverflow.com/questions/5078964/")</f>
        <v>https://stackoverflow.com/questions/5078964/</v>
      </c>
      <c r="C2061" s="1">
        <v>4.0</v>
      </c>
      <c r="D2061" s="4">
        <v>3.0</v>
      </c>
      <c r="E2061" s="1">
        <v>4.0</v>
      </c>
      <c r="F2061" s="1">
        <v>3.0</v>
      </c>
      <c r="G2061" s="2"/>
    </row>
    <row r="2062" ht="12.75" customHeight="1">
      <c r="A2062" t="s">
        <v>662</v>
      </c>
      <c r="B2062" s="3" t="str">
        <f>HYPERLINK("https://stackoverflow.com/questions/14463773/")</f>
        <v>https://stackoverflow.com/questions/14463773/</v>
      </c>
      <c r="C2062" s="1">
        <v>4.0</v>
      </c>
      <c r="D2062" s="4">
        <v>5.0</v>
      </c>
      <c r="E2062" s="1">
        <v>4.0</v>
      </c>
      <c r="F2062" s="1">
        <v>5.0</v>
      </c>
      <c r="G2062" s="2"/>
    </row>
    <row r="2063" ht="12.75" customHeight="1">
      <c r="A2063" t="s">
        <v>662</v>
      </c>
      <c r="B2063" s="3" t="str">
        <f>HYPERLINK("https://stackoverflow.com/questions/25429017/")</f>
        <v>https://stackoverflow.com/questions/25429017/</v>
      </c>
      <c r="C2063" s="1">
        <v>4.0</v>
      </c>
      <c r="D2063" s="4">
        <v>5.0</v>
      </c>
      <c r="E2063" s="1">
        <v>4.0</v>
      </c>
      <c r="F2063" s="1">
        <v>5.0</v>
      </c>
      <c r="G2063" s="2"/>
    </row>
    <row r="2064" ht="12.75" customHeight="1">
      <c r="A2064" t="s">
        <v>662</v>
      </c>
      <c r="B2064" s="3" t="str">
        <f>HYPERLINK("https://stackoverflow.com/questions/25788888/")</f>
        <v>https://stackoverflow.com/questions/25788888/</v>
      </c>
      <c r="C2064" s="1">
        <v>4.0</v>
      </c>
      <c r="D2064" s="4">
        <v>5.0</v>
      </c>
      <c r="E2064" s="1">
        <v>4.0</v>
      </c>
      <c r="F2064" s="1">
        <v>5.0</v>
      </c>
      <c r="G2064" s="2"/>
    </row>
    <row r="2065" ht="12.75" customHeight="1">
      <c r="A2065" t="s">
        <v>662</v>
      </c>
      <c r="B2065" s="3" t="str">
        <f>HYPERLINK("https://stackoverflow.com/questions/30026560/")</f>
        <v>https://stackoverflow.com/questions/30026560/</v>
      </c>
      <c r="C2065" s="1">
        <v>4.0</v>
      </c>
      <c r="D2065" s="4">
        <v>5.0</v>
      </c>
      <c r="E2065" s="1">
        <v>4.0</v>
      </c>
      <c r="F2065" s="1">
        <v>5.0</v>
      </c>
      <c r="G2065" s="2"/>
    </row>
    <row r="2066" ht="12.75" customHeight="1">
      <c r="A2066" t="s">
        <v>662</v>
      </c>
      <c r="B2066" s="3" t="str">
        <f>HYPERLINK("https://stackoverflow.com/questions/30910815/")</f>
        <v>https://stackoverflow.com/questions/30910815/</v>
      </c>
      <c r="C2066" s="1">
        <v>4.0</v>
      </c>
      <c r="D2066" s="4">
        <v>5.0</v>
      </c>
      <c r="E2066" s="1">
        <v>4.0</v>
      </c>
      <c r="F2066" s="1">
        <v>5.0</v>
      </c>
      <c r="G2066" s="2"/>
    </row>
    <row r="2067" ht="12.75" customHeight="1">
      <c r="A2067" t="s">
        <v>664</v>
      </c>
      <c r="B2067" s="3" t="str">
        <f>HYPERLINK("https://stackoverflow.com/questions/2592513/")</f>
        <v>https://stackoverflow.com/questions/2592513/</v>
      </c>
      <c r="C2067" s="1">
        <v>5.0</v>
      </c>
      <c r="D2067" s="4">
        <v>3.0</v>
      </c>
      <c r="E2067" s="1">
        <v>5.0</v>
      </c>
      <c r="F2067" s="1">
        <v>5.0</v>
      </c>
      <c r="G2067" s="2" t="s">
        <v>260</v>
      </c>
    </row>
    <row r="2068" ht="12.75" customHeight="1">
      <c r="A2068" t="s">
        <v>664</v>
      </c>
      <c r="B2068" s="3" t="str">
        <f>HYPERLINK("https://stackoverflow.com/questions/2592549/")</f>
        <v>https://stackoverflow.com/questions/2592549/</v>
      </c>
      <c r="C2068" s="1">
        <v>5.0</v>
      </c>
      <c r="D2068" s="4">
        <v>3.0</v>
      </c>
      <c r="E2068" s="1">
        <v>5.0</v>
      </c>
      <c r="F2068" s="1">
        <v>5.0</v>
      </c>
      <c r="G2068" s="2" t="s">
        <v>260</v>
      </c>
    </row>
    <row r="2069" ht="12.75" customHeight="1">
      <c r="A2069" t="s">
        <v>664</v>
      </c>
      <c r="B2069" s="3" t="str">
        <f>HYPERLINK("https://stackoverflow.com/questions/21085919/")</f>
        <v>https://stackoverflow.com/questions/21085919/</v>
      </c>
      <c r="C2069" s="1">
        <v>5.0</v>
      </c>
      <c r="D2069" s="4">
        <v>3.0</v>
      </c>
      <c r="E2069" s="1">
        <v>5.0</v>
      </c>
      <c r="F2069" s="1">
        <v>5.0</v>
      </c>
      <c r="G2069" s="2" t="s">
        <v>260</v>
      </c>
    </row>
    <row r="2070" ht="12.75" customHeight="1">
      <c r="A2070" t="s">
        <v>664</v>
      </c>
      <c r="B2070" s="3" t="str">
        <f>HYPERLINK("https://stackoverflow.com/questions/21422228/")</f>
        <v>https://stackoverflow.com/questions/21422228/</v>
      </c>
      <c r="C2070" s="1">
        <v>4.0</v>
      </c>
      <c r="D2070" s="4">
        <v>3.0</v>
      </c>
      <c r="E2070" s="1">
        <v>4.0</v>
      </c>
      <c r="F2070" s="1">
        <v>3.0</v>
      </c>
      <c r="G2070" s="2"/>
    </row>
    <row r="2071" ht="12.75" customHeight="1">
      <c r="A2071" t="s">
        <v>664</v>
      </c>
      <c r="B2071" s="3" t="str">
        <f>HYPERLINK("https://stackoverflow.com/questions/30245187/")</f>
        <v>https://stackoverflow.com/questions/30245187/</v>
      </c>
      <c r="C2071" s="1">
        <v>4.0</v>
      </c>
      <c r="D2071" s="4">
        <v>1.0</v>
      </c>
      <c r="E2071" s="1">
        <v>4.0</v>
      </c>
      <c r="F2071" s="1">
        <v>4.0</v>
      </c>
      <c r="G2071" s="2" t="s">
        <v>260</v>
      </c>
    </row>
    <row r="2072" ht="12.75" customHeight="1">
      <c r="A2072" t="s">
        <v>664</v>
      </c>
      <c r="B2072" s="3" t="str">
        <f>HYPERLINK("https://stackoverflow.com/questions/33891596/")</f>
        <v>https://stackoverflow.com/questions/33891596/</v>
      </c>
      <c r="C2072" s="1">
        <v>5.0</v>
      </c>
      <c r="D2072" s="4">
        <v>3.0</v>
      </c>
      <c r="E2072" s="1">
        <v>5.0</v>
      </c>
      <c r="F2072" s="1">
        <v>5.0</v>
      </c>
      <c r="G2072" s="2" t="s">
        <v>260</v>
      </c>
    </row>
    <row r="2073" ht="12.75" customHeight="1">
      <c r="A2073" t="s">
        <v>665</v>
      </c>
      <c r="B2073" s="3" t="str">
        <f>HYPERLINK("https://stackoverflow.com/questions/2896382/")</f>
        <v>https://stackoverflow.com/questions/2896382/</v>
      </c>
      <c r="C2073" s="1">
        <v>4.0</v>
      </c>
      <c r="D2073" s="4">
        <v>3.0</v>
      </c>
      <c r="E2073" s="1">
        <v>4.0</v>
      </c>
      <c r="F2073" s="1">
        <v>3.0</v>
      </c>
      <c r="G2073" s="2"/>
    </row>
    <row r="2074" ht="12.75" customHeight="1">
      <c r="A2074" t="s">
        <v>665</v>
      </c>
      <c r="B2074" s="3" t="str">
        <f>HYPERLINK("https://stackoverflow.com/questions/2897439/")</f>
        <v>https://stackoverflow.com/questions/2897439/</v>
      </c>
      <c r="C2074" s="1">
        <v>4.0</v>
      </c>
      <c r="D2074" s="4">
        <v>3.0</v>
      </c>
      <c r="E2074" s="1">
        <v>4.0</v>
      </c>
      <c r="F2074" s="1">
        <v>3.0</v>
      </c>
      <c r="G2074" s="2"/>
    </row>
    <row r="2075" ht="12.75" customHeight="1">
      <c r="A2075" t="s">
        <v>665</v>
      </c>
      <c r="B2075" s="3" t="str">
        <f>HYPERLINK("https://stackoverflow.com/questions/16208275/")</f>
        <v>https://stackoverflow.com/questions/16208275/</v>
      </c>
      <c r="C2075" s="1">
        <v>4.0</v>
      </c>
      <c r="D2075" s="4">
        <v>3.0</v>
      </c>
      <c r="E2075" s="1">
        <v>4.0</v>
      </c>
      <c r="F2075" s="1">
        <v>3.0</v>
      </c>
      <c r="G2075" s="2"/>
    </row>
    <row r="2076" ht="12.75" customHeight="1">
      <c r="A2076" t="s">
        <v>666</v>
      </c>
      <c r="B2076" s="3" t="str">
        <f>HYPERLINK("https://stackoverflow.com/questions/3144444/")</f>
        <v>https://stackoverflow.com/questions/3144444/</v>
      </c>
      <c r="C2076" s="1">
        <v>3.0</v>
      </c>
      <c r="D2076" s="4">
        <v>3.0</v>
      </c>
      <c r="E2076" s="1">
        <v>3.0</v>
      </c>
      <c r="F2076" s="1">
        <v>3.0</v>
      </c>
      <c r="G2076" s="2"/>
    </row>
    <row r="2077" ht="12.75" customHeight="1">
      <c r="A2077" t="s">
        <v>666</v>
      </c>
      <c r="B2077" s="3" t="str">
        <f>HYPERLINK("https://stackoverflow.com/questions/3144756/")</f>
        <v>https://stackoverflow.com/questions/3144756/</v>
      </c>
      <c r="C2077" s="1">
        <v>5.0</v>
      </c>
      <c r="D2077" s="4">
        <v>3.0</v>
      </c>
      <c r="E2077" s="1">
        <v>4.0</v>
      </c>
      <c r="F2077" s="1">
        <v>4.0</v>
      </c>
      <c r="G2077" s="2" t="s">
        <v>260</v>
      </c>
    </row>
    <row r="2078" ht="12.75" customHeight="1">
      <c r="A2078" t="s">
        <v>666</v>
      </c>
      <c r="B2078" s="3" t="str">
        <f>HYPERLINK("https://stackoverflow.com/questions/3144918/")</f>
        <v>https://stackoverflow.com/questions/3144918/</v>
      </c>
      <c r="C2078" s="1">
        <v>5.0</v>
      </c>
      <c r="D2078" s="4">
        <v>4.0</v>
      </c>
      <c r="E2078" s="1">
        <v>5.0</v>
      </c>
      <c r="F2078" s="1">
        <v>4.0</v>
      </c>
      <c r="G2078" s="2"/>
    </row>
    <row r="2079" ht="12.75" customHeight="1">
      <c r="A2079" t="s">
        <v>666</v>
      </c>
      <c r="B2079" s="3" t="str">
        <f>HYPERLINK("https://stackoverflow.com/questions/4646042/")</f>
        <v>https://stackoverflow.com/questions/4646042/</v>
      </c>
      <c r="C2079" s="1">
        <v>4.0</v>
      </c>
      <c r="D2079" s="4">
        <v>2.0</v>
      </c>
      <c r="E2079" s="1">
        <v>3.0</v>
      </c>
      <c r="F2079" s="1">
        <v>2.0</v>
      </c>
      <c r="G2079" s="2" t="s">
        <v>667</v>
      </c>
    </row>
    <row r="2080" ht="12.75" customHeight="1">
      <c r="A2080" t="s">
        <v>666</v>
      </c>
      <c r="B2080" s="3" t="str">
        <f>HYPERLINK("https://stackoverflow.com/questions/13853528/")</f>
        <v>https://stackoverflow.com/questions/13853528/</v>
      </c>
      <c r="C2080" s="1">
        <v>4.0</v>
      </c>
      <c r="D2080" s="4">
        <v>2.0</v>
      </c>
      <c r="E2080" s="1">
        <v>4.0</v>
      </c>
      <c r="F2080" s="1">
        <v>4.0</v>
      </c>
      <c r="G2080" s="2" t="s">
        <v>260</v>
      </c>
    </row>
    <row r="2081" ht="12.75" customHeight="1">
      <c r="A2081" t="s">
        <v>666</v>
      </c>
      <c r="B2081" s="3" t="str">
        <f>HYPERLINK("https://stackoverflow.com/questions/14888661/")</f>
        <v>https://stackoverflow.com/questions/14888661/</v>
      </c>
      <c r="C2081" s="1">
        <v>3.0</v>
      </c>
      <c r="D2081" s="4">
        <v>3.0</v>
      </c>
      <c r="E2081" s="1">
        <v>3.0</v>
      </c>
      <c r="F2081" s="1">
        <v>3.0</v>
      </c>
      <c r="G2081" s="2"/>
    </row>
    <row r="2082" ht="12.75" customHeight="1">
      <c r="A2082" t="s">
        <v>666</v>
      </c>
      <c r="B2082" s="3" t="str">
        <f>HYPERLINK("https://stackoverflow.com/questions/39561619/")</f>
        <v>https://stackoverflow.com/questions/39561619/</v>
      </c>
      <c r="C2082" s="1">
        <v>4.0</v>
      </c>
      <c r="D2082" s="4">
        <v>5.0</v>
      </c>
      <c r="E2082" s="1">
        <v>4.0</v>
      </c>
      <c r="F2082" s="1">
        <v>5.0</v>
      </c>
      <c r="G2082" s="2"/>
    </row>
    <row r="2083" ht="12.75" customHeight="1">
      <c r="A2083" t="s">
        <v>668</v>
      </c>
      <c r="B2083" s="3" t="str">
        <f>HYPERLINK("https://stackoverflow.com/questions/6149701/")</f>
        <v>https://stackoverflow.com/questions/6149701/</v>
      </c>
      <c r="C2083" s="1">
        <v>1.0</v>
      </c>
      <c r="D2083" s="4">
        <v>1.0</v>
      </c>
      <c r="E2083" s="1">
        <v>1.0</v>
      </c>
      <c r="F2083" s="1">
        <v>1.0</v>
      </c>
      <c r="G2083" s="2"/>
    </row>
    <row r="2084" ht="12.75" customHeight="1">
      <c r="A2084" t="s">
        <v>668</v>
      </c>
      <c r="B2084" s="3" t="str">
        <f>HYPERLINK("https://stackoverflow.com/questions/6149717/")</f>
        <v>https://stackoverflow.com/questions/6149717/</v>
      </c>
      <c r="C2084" s="1">
        <v>1.0</v>
      </c>
      <c r="D2084" s="4">
        <v>1.0</v>
      </c>
      <c r="E2084" s="1">
        <v>1.0</v>
      </c>
      <c r="F2084" s="1">
        <v>1.0</v>
      </c>
      <c r="G2084" s="2"/>
    </row>
    <row r="2085" ht="12.75" customHeight="1">
      <c r="A2085" t="s">
        <v>668</v>
      </c>
      <c r="B2085" s="3" t="str">
        <f>HYPERLINK("https://stackoverflow.com/questions/6149722/")</f>
        <v>https://stackoverflow.com/questions/6149722/</v>
      </c>
      <c r="C2085" s="1">
        <v>1.0</v>
      </c>
      <c r="D2085" s="4">
        <v>1.0</v>
      </c>
      <c r="E2085" s="1">
        <v>1.0</v>
      </c>
      <c r="F2085" s="1">
        <v>1.0</v>
      </c>
      <c r="G2085" s="2"/>
    </row>
    <row r="2086" ht="12.75" customHeight="1">
      <c r="A2086" t="s">
        <v>668</v>
      </c>
      <c r="B2086" s="3" t="str">
        <f>HYPERLINK("https://stackoverflow.com/questions/18907715/")</f>
        <v>https://stackoverflow.com/questions/18907715/</v>
      </c>
      <c r="C2086" s="1">
        <v>1.0</v>
      </c>
      <c r="D2086" s="4">
        <v>1.0</v>
      </c>
      <c r="E2086" s="1">
        <v>1.0</v>
      </c>
      <c r="F2086" s="1">
        <v>1.0</v>
      </c>
      <c r="G2086" s="2"/>
    </row>
    <row r="2087" ht="12.75" customHeight="1">
      <c r="A2087" t="s">
        <v>668</v>
      </c>
      <c r="B2087" s="3" t="str">
        <f>HYPERLINK("https://stackoverflow.com/questions/28119146/")</f>
        <v>https://stackoverflow.com/questions/28119146/</v>
      </c>
      <c r="C2087" s="1">
        <v>1.0</v>
      </c>
      <c r="D2087" s="4">
        <v>1.0</v>
      </c>
      <c r="E2087" s="1">
        <v>1.0</v>
      </c>
      <c r="F2087" s="1">
        <v>1.0</v>
      </c>
      <c r="G2087" s="2"/>
    </row>
    <row r="2088" ht="12.75" customHeight="1">
      <c r="A2088" t="s">
        <v>669</v>
      </c>
      <c r="B2088" s="3" t="str">
        <f>HYPERLINK("https://stackoverflow.com/questions/6841479/")</f>
        <v>https://stackoverflow.com/questions/6841479/</v>
      </c>
      <c r="C2088" s="1">
        <v>3.0</v>
      </c>
      <c r="D2088" s="4">
        <v>1.0</v>
      </c>
      <c r="E2088" s="1">
        <v>3.0</v>
      </c>
      <c r="F2088" s="1">
        <v>1.0</v>
      </c>
      <c r="G2088" s="2"/>
    </row>
    <row r="2089" ht="12.75" customHeight="1">
      <c r="A2089" t="s">
        <v>669</v>
      </c>
      <c r="B2089" s="3" t="str">
        <f>HYPERLINK("https://stackoverflow.com/questions/10612572/")</f>
        <v>https://stackoverflow.com/questions/10612572/</v>
      </c>
      <c r="C2089" s="1">
        <v>2.0</v>
      </c>
      <c r="D2089" s="4">
        <v>1.0</v>
      </c>
      <c r="E2089" s="1">
        <v>2.0</v>
      </c>
      <c r="F2089" s="1">
        <v>1.0</v>
      </c>
      <c r="G2089" s="2"/>
    </row>
    <row r="2090" ht="12.75" customHeight="1">
      <c r="A2090" t="s">
        <v>669</v>
      </c>
      <c r="B2090" s="3" t="str">
        <f>HYPERLINK("https://stackoverflow.com/questions/20906129/")</f>
        <v>https://stackoverflow.com/questions/20906129/</v>
      </c>
      <c r="C2090" s="1">
        <v>3.0</v>
      </c>
      <c r="D2090" s="4">
        <v>1.0</v>
      </c>
      <c r="E2090" s="1">
        <v>3.0</v>
      </c>
      <c r="F2090" s="1">
        <v>1.0</v>
      </c>
      <c r="G2090" s="2"/>
    </row>
    <row r="2091" ht="12.75" customHeight="1">
      <c r="A2091" t="s">
        <v>670</v>
      </c>
      <c r="B2091" s="3" t="str">
        <f>HYPERLINK("https://stackoverflow.com/questions/8367962/")</f>
        <v>https://stackoverflow.com/questions/8367962/</v>
      </c>
      <c r="C2091" s="1">
        <v>3.0</v>
      </c>
      <c r="D2091" s="4">
        <v>4.0</v>
      </c>
      <c r="E2091" s="1">
        <v>3.0</v>
      </c>
      <c r="F2091" s="1">
        <v>4.0</v>
      </c>
      <c r="G2091" s="2"/>
    </row>
    <row r="2092" ht="12.75" customHeight="1">
      <c r="A2092" t="s">
        <v>670</v>
      </c>
      <c r="B2092" s="3" t="str">
        <f>HYPERLINK("https://stackoverflow.com/questions/8367972/")</f>
        <v>https://stackoverflow.com/questions/8367972/</v>
      </c>
      <c r="C2092" s="1">
        <v>3.0</v>
      </c>
      <c r="D2092" s="4">
        <v>4.0</v>
      </c>
      <c r="E2092" s="1">
        <v>3.0</v>
      </c>
      <c r="F2092" s="1">
        <v>4.0</v>
      </c>
      <c r="G2092" s="2"/>
    </row>
    <row r="2093" ht="12.75" customHeight="1">
      <c r="A2093" t="s">
        <v>671</v>
      </c>
      <c r="B2093" s="3" t="str">
        <f>HYPERLINK("https://stackoverflow.com/questions/13764158/")</f>
        <v>https://stackoverflow.com/questions/13764158/</v>
      </c>
      <c r="C2093" s="1">
        <v>2.0</v>
      </c>
      <c r="D2093" s="4">
        <v>1.0</v>
      </c>
      <c r="E2093" s="1">
        <v>2.0</v>
      </c>
      <c r="F2093" s="1">
        <v>1.0</v>
      </c>
      <c r="G2093" s="2"/>
    </row>
    <row r="2094" ht="12.75" customHeight="1">
      <c r="A2094" t="s">
        <v>671</v>
      </c>
      <c r="B2094" s="3" t="str">
        <f>HYPERLINK("https://stackoverflow.com/questions/13764171/")</f>
        <v>https://stackoverflow.com/questions/13764171/</v>
      </c>
      <c r="C2094" s="1">
        <v>4.0</v>
      </c>
      <c r="D2094" s="4">
        <v>5.0</v>
      </c>
      <c r="E2094" s="1">
        <v>4.0</v>
      </c>
      <c r="F2094" s="1">
        <v>5.0</v>
      </c>
      <c r="G2094" s="2"/>
    </row>
    <row r="2095" ht="12.75" customHeight="1">
      <c r="A2095" t="s">
        <v>671</v>
      </c>
      <c r="B2095" s="3" t="str">
        <f>HYPERLINK("https://stackoverflow.com/questions/13768068/")</f>
        <v>https://stackoverflow.com/questions/13768068/</v>
      </c>
      <c r="C2095" s="1">
        <v>3.0</v>
      </c>
      <c r="D2095" s="4">
        <v>5.0</v>
      </c>
      <c r="E2095" s="1">
        <v>4.0</v>
      </c>
      <c r="F2095" s="1">
        <v>5.0</v>
      </c>
      <c r="G2095" s="2" t="s">
        <v>430</v>
      </c>
    </row>
    <row r="2096" ht="12.75" customHeight="1">
      <c r="A2096" t="s">
        <v>671</v>
      </c>
      <c r="B2096" s="3" t="str">
        <f>HYPERLINK("https://stackoverflow.com/questions/21553438/")</f>
        <v>https://stackoverflow.com/questions/21553438/</v>
      </c>
      <c r="C2096" s="1">
        <v>4.0</v>
      </c>
      <c r="D2096" s="4">
        <v>5.0</v>
      </c>
      <c r="E2096" s="1">
        <v>4.0</v>
      </c>
      <c r="F2096" s="1">
        <v>5.0</v>
      </c>
      <c r="G2096" s="2"/>
    </row>
    <row r="2097" ht="12.75" customHeight="1">
      <c r="A2097" t="s">
        <v>671</v>
      </c>
      <c r="B2097" s="3" t="str">
        <f>HYPERLINK("https://stackoverflow.com/questions/30358802/")</f>
        <v>https://stackoverflow.com/questions/30358802/</v>
      </c>
      <c r="C2097" s="1">
        <v>3.0</v>
      </c>
      <c r="D2097" s="4">
        <v>4.0</v>
      </c>
      <c r="E2097" s="1">
        <v>3.0</v>
      </c>
      <c r="F2097" s="1">
        <v>4.0</v>
      </c>
      <c r="G2097" s="2"/>
    </row>
    <row r="2098" ht="12.75" customHeight="1">
      <c r="A2098" t="s">
        <v>672</v>
      </c>
      <c r="B2098" s="3" t="str">
        <f>HYPERLINK("https://stackoverflow.com/questions/14452268/")</f>
        <v>https://stackoverflow.com/questions/14452268/</v>
      </c>
      <c r="C2098" s="1">
        <v>4.0</v>
      </c>
      <c r="D2098" s="4">
        <v>4.0</v>
      </c>
      <c r="E2098" s="1">
        <v>4.0</v>
      </c>
      <c r="F2098" s="1">
        <v>4.0</v>
      </c>
      <c r="G2098" s="2"/>
    </row>
    <row r="2099" ht="12.75" customHeight="1">
      <c r="A2099" t="s">
        <v>673</v>
      </c>
      <c r="B2099" s="3" t="str">
        <f>HYPERLINK("https://stackoverflow.com/questions/14805669/")</f>
        <v>https://stackoverflow.com/questions/14805669/</v>
      </c>
      <c r="C2099" s="1">
        <v>2.0</v>
      </c>
      <c r="D2099" s="4">
        <v>3.0</v>
      </c>
      <c r="E2099" s="1">
        <v>2.0</v>
      </c>
      <c r="F2099" s="1">
        <v>3.0</v>
      </c>
      <c r="G2099" s="2"/>
    </row>
    <row r="2100" ht="12.75" customHeight="1">
      <c r="A2100" t="s">
        <v>674</v>
      </c>
      <c r="B2100" s="3" t="str">
        <f>HYPERLINK("https://stackoverflow.com/questions/15925541/")</f>
        <v>https://stackoverflow.com/questions/15925541/</v>
      </c>
      <c r="C2100" s="1">
        <v>3.0</v>
      </c>
      <c r="D2100" s="4">
        <v>4.0</v>
      </c>
      <c r="E2100" s="1">
        <v>3.0</v>
      </c>
      <c r="F2100" s="1">
        <v>4.0</v>
      </c>
      <c r="G2100" s="2"/>
    </row>
    <row r="2101" ht="12.75" customHeight="1">
      <c r="A2101" t="s">
        <v>674</v>
      </c>
      <c r="B2101" s="3" t="str">
        <f>HYPERLINK("https://stackoverflow.com/questions/15925564/")</f>
        <v>https://stackoverflow.com/questions/15925564/</v>
      </c>
      <c r="C2101" s="1">
        <v>3.0</v>
      </c>
      <c r="D2101" s="4">
        <v>4.0</v>
      </c>
      <c r="E2101" s="1">
        <v>3.0</v>
      </c>
      <c r="F2101" s="1">
        <v>4.0</v>
      </c>
      <c r="G2101" s="2"/>
    </row>
    <row r="2102" ht="12.75" customHeight="1">
      <c r="A2102" t="s">
        <v>674</v>
      </c>
      <c r="B2102" s="3" t="str">
        <f>HYPERLINK("https://stackoverflow.com/questions/15925576/")</f>
        <v>https://stackoverflow.com/questions/15925576/</v>
      </c>
      <c r="C2102" s="1">
        <v>5.0</v>
      </c>
      <c r="D2102" s="4">
        <v>4.0</v>
      </c>
      <c r="E2102" s="1">
        <v>5.0</v>
      </c>
      <c r="F2102" s="1">
        <v>4.0</v>
      </c>
      <c r="G2102" s="2"/>
    </row>
    <row r="2103" ht="12.75" customHeight="1">
      <c r="A2103" t="s">
        <v>674</v>
      </c>
      <c r="B2103" s="3" t="str">
        <f>HYPERLINK("https://stackoverflow.com/questions/15925758/")</f>
        <v>https://stackoverflow.com/questions/15925758/</v>
      </c>
      <c r="C2103" s="1">
        <v>5.0</v>
      </c>
      <c r="D2103" s="4">
        <v>4.0</v>
      </c>
      <c r="E2103" s="1">
        <v>5.0</v>
      </c>
      <c r="F2103" s="1">
        <v>4.0</v>
      </c>
      <c r="G2103" s="2"/>
    </row>
    <row r="2104" ht="12.75" customHeight="1">
      <c r="A2104" t="s">
        <v>675</v>
      </c>
      <c r="B2104" s="3" t="str">
        <f>HYPERLINK("https://stackoverflow.com/questions/18099306/")</f>
        <v>https://stackoverflow.com/questions/18099306/</v>
      </c>
      <c r="C2104" s="1">
        <v>4.0</v>
      </c>
      <c r="D2104" s="4">
        <v>4.0</v>
      </c>
      <c r="E2104" s="1">
        <v>4.0</v>
      </c>
      <c r="F2104" s="1">
        <v>4.0</v>
      </c>
      <c r="G2104" s="2"/>
    </row>
    <row r="2105" ht="12.75" customHeight="1">
      <c r="A2105" t="s">
        <v>675</v>
      </c>
      <c r="B2105" s="3" t="str">
        <f>HYPERLINK("https://stackoverflow.com/questions/18099342/")</f>
        <v>https://stackoverflow.com/questions/18099342/</v>
      </c>
      <c r="C2105" s="1">
        <v>5.0</v>
      </c>
      <c r="D2105" s="4">
        <v>4.0</v>
      </c>
      <c r="E2105" s="1">
        <v>5.0</v>
      </c>
      <c r="F2105" s="1">
        <v>4.0</v>
      </c>
      <c r="G2105" s="2"/>
    </row>
    <row r="2106" ht="12.75" customHeight="1">
      <c r="A2106" t="s">
        <v>676</v>
      </c>
      <c r="B2106" s="3" t="str">
        <f>HYPERLINK("https://stackoverflow.com/questions/22040067/")</f>
        <v>https://stackoverflow.com/questions/22040067/</v>
      </c>
      <c r="C2106" s="1">
        <v>4.0</v>
      </c>
      <c r="D2106" s="4">
        <v>4.0</v>
      </c>
      <c r="E2106" s="1">
        <v>4.0</v>
      </c>
      <c r="F2106" s="1">
        <v>4.0</v>
      </c>
      <c r="G2106" s="2"/>
    </row>
    <row r="2107" ht="12.75" customHeight="1">
      <c r="A2107" t="s">
        <v>676</v>
      </c>
      <c r="B2107" s="3" t="str">
        <f>HYPERLINK("https://stackoverflow.com/questions/22040073/")</f>
        <v>https://stackoverflow.com/questions/22040073/</v>
      </c>
      <c r="C2107" s="1">
        <v>4.0</v>
      </c>
      <c r="D2107" s="4">
        <v>4.0</v>
      </c>
      <c r="E2107" s="1">
        <v>4.0</v>
      </c>
      <c r="F2107" s="1">
        <v>4.0</v>
      </c>
      <c r="G2107" s="2"/>
    </row>
    <row r="2108" ht="12.75" customHeight="1">
      <c r="A2108" t="s">
        <v>676</v>
      </c>
      <c r="B2108" s="3" t="str">
        <f>HYPERLINK("https://stackoverflow.com/questions/22040488/")</f>
        <v>https://stackoverflow.com/questions/22040488/</v>
      </c>
      <c r="C2108" s="1">
        <v>3.0</v>
      </c>
      <c r="D2108" s="4">
        <v>1.0</v>
      </c>
      <c r="E2108" s="1">
        <v>3.0</v>
      </c>
      <c r="F2108" s="1">
        <v>1.0</v>
      </c>
      <c r="G2108" s="2"/>
    </row>
    <row r="2109" ht="12.75" customHeight="1">
      <c r="A2109" t="s">
        <v>676</v>
      </c>
      <c r="B2109" s="3" t="str">
        <f>HYPERLINK("https://stackoverflow.com/questions/26452408/")</f>
        <v>https://stackoverflow.com/questions/26452408/</v>
      </c>
      <c r="C2109" s="1">
        <v>3.0</v>
      </c>
      <c r="D2109" s="4">
        <v>4.0</v>
      </c>
      <c r="E2109" s="1">
        <v>3.0</v>
      </c>
      <c r="F2109" s="1">
        <v>4.0</v>
      </c>
      <c r="G2109" s="2"/>
    </row>
    <row r="2110" ht="12.75" customHeight="1">
      <c r="A2110" t="s">
        <v>676</v>
      </c>
      <c r="B2110" s="3" t="str">
        <f>HYPERLINK("https://stackoverflow.com/questions/30092835/")</f>
        <v>https://stackoverflow.com/questions/30092835/</v>
      </c>
      <c r="C2110" s="1">
        <v>3.0</v>
      </c>
      <c r="D2110" s="4">
        <v>2.0</v>
      </c>
      <c r="E2110" s="1">
        <v>3.0</v>
      </c>
      <c r="F2110" s="1">
        <v>2.0</v>
      </c>
      <c r="G2110" s="2"/>
    </row>
    <row r="2111" ht="12.75" customHeight="1">
      <c r="A2111" t="s">
        <v>677</v>
      </c>
      <c r="B2111" s="3" t="str">
        <f>HYPERLINK("https://stackoverflow.com/questions/25963764/")</f>
        <v>https://stackoverflow.com/questions/25963764/</v>
      </c>
      <c r="C2111" s="1">
        <v>5.0</v>
      </c>
      <c r="D2111" s="4">
        <v>2.0</v>
      </c>
      <c r="E2111" s="1">
        <v>5.0</v>
      </c>
      <c r="F2111" s="1">
        <v>5.0</v>
      </c>
      <c r="G2111" s="2" t="s">
        <v>260</v>
      </c>
    </row>
    <row r="2112" ht="12.75" customHeight="1">
      <c r="A2112" t="s">
        <v>677</v>
      </c>
      <c r="B2112" s="3" t="str">
        <f>HYPERLINK("https://stackoverflow.com/questions/25963783/")</f>
        <v>https://stackoverflow.com/questions/25963783/</v>
      </c>
      <c r="C2112" s="1">
        <v>5.0</v>
      </c>
      <c r="D2112" s="4">
        <v>2.0</v>
      </c>
      <c r="E2112" s="1">
        <v>5.0</v>
      </c>
      <c r="F2112" s="1">
        <v>5.0</v>
      </c>
      <c r="G2112" s="2" t="s">
        <v>260</v>
      </c>
    </row>
    <row r="2113" ht="12.75" customHeight="1">
      <c r="A2113" t="s">
        <v>677</v>
      </c>
      <c r="B2113" s="3" t="str">
        <f>HYPERLINK("https://stackoverflow.com/questions/25963807/")</f>
        <v>https://stackoverflow.com/questions/25963807/</v>
      </c>
      <c r="C2113" s="1">
        <v>5.0</v>
      </c>
      <c r="D2113" s="4">
        <v>2.0</v>
      </c>
      <c r="E2113" s="1">
        <v>5.0</v>
      </c>
      <c r="F2113" s="1">
        <v>5.0</v>
      </c>
      <c r="G2113" s="2" t="s">
        <v>260</v>
      </c>
    </row>
    <row r="2114" ht="12.75" customHeight="1">
      <c r="A2114" t="s">
        <v>677</v>
      </c>
      <c r="B2114" s="3" t="str">
        <f>HYPERLINK("https://stackoverflow.com/questions/32331012/")</f>
        <v>https://stackoverflow.com/questions/32331012/</v>
      </c>
      <c r="C2114" s="1">
        <v>5.0</v>
      </c>
      <c r="D2114" s="4">
        <v>2.0</v>
      </c>
      <c r="E2114" s="1">
        <v>5.0</v>
      </c>
      <c r="F2114" s="1">
        <v>5.0</v>
      </c>
      <c r="G2114" s="2" t="s">
        <v>260</v>
      </c>
    </row>
    <row r="2115" ht="12.75" customHeight="1">
      <c r="A2115" t="s">
        <v>678</v>
      </c>
      <c r="B2115" s="3" t="str">
        <f>HYPERLINK("https://stackoverflow.com/questions/29201209/")</f>
        <v>https://stackoverflow.com/questions/29201209/</v>
      </c>
      <c r="C2115" s="1">
        <v>3.0</v>
      </c>
      <c r="D2115" s="4">
        <v>4.0</v>
      </c>
      <c r="E2115" s="1">
        <v>3.0</v>
      </c>
      <c r="F2115" s="1">
        <v>4.0</v>
      </c>
      <c r="G2115" s="2"/>
    </row>
    <row r="2116" ht="12.75" customHeight="1">
      <c r="A2116" t="s">
        <v>679</v>
      </c>
      <c r="B2116" s="3" t="str">
        <f>HYPERLINK("https://stackoverflow.com/questions/32330680/")</f>
        <v>https://stackoverflow.com/questions/32330680/</v>
      </c>
      <c r="C2116" s="1">
        <v>5.0</v>
      </c>
      <c r="D2116" s="4">
        <v>4.0</v>
      </c>
      <c r="E2116" s="1">
        <v>5.0</v>
      </c>
      <c r="F2116" s="1">
        <v>4.0</v>
      </c>
      <c r="G2116" s="2"/>
    </row>
    <row r="2117" ht="12.75" customHeight="1">
      <c r="A2117" t="s">
        <v>679</v>
      </c>
      <c r="B2117" s="3" t="str">
        <f>HYPERLINK("https://stackoverflow.com/questions/32330706/")</f>
        <v>https://stackoverflow.com/questions/32330706/</v>
      </c>
      <c r="C2117" s="1">
        <v>5.0</v>
      </c>
      <c r="D2117" s="4">
        <v>4.0</v>
      </c>
      <c r="E2117" s="1">
        <v>5.0</v>
      </c>
      <c r="F2117" s="1">
        <v>4.0</v>
      </c>
      <c r="G2117" s="2"/>
    </row>
    <row r="2118" ht="12.75" customHeight="1">
      <c r="A2118" t="s">
        <v>679</v>
      </c>
      <c r="B2118" s="3" t="str">
        <f>HYPERLINK("https://stackoverflow.com/questions/32330715/")</f>
        <v>https://stackoverflow.com/questions/32330715/</v>
      </c>
      <c r="C2118" s="1">
        <v>5.0</v>
      </c>
      <c r="D2118" s="4">
        <v>4.0</v>
      </c>
      <c r="E2118" s="1">
        <v>5.0</v>
      </c>
      <c r="F2118" s="1">
        <v>4.0</v>
      </c>
      <c r="G2118" s="2"/>
    </row>
    <row r="2119" ht="12.75" customHeight="1">
      <c r="A2119" t="s">
        <v>679</v>
      </c>
      <c r="B2119" s="3" t="str">
        <f>HYPERLINK("https://stackoverflow.com/questions/32330751/")</f>
        <v>https://stackoverflow.com/questions/32330751/</v>
      </c>
      <c r="C2119" s="1">
        <v>5.0</v>
      </c>
      <c r="D2119" s="4">
        <v>4.0</v>
      </c>
      <c r="E2119" s="1">
        <v>5.0</v>
      </c>
      <c r="F2119" s="1">
        <v>4.0</v>
      </c>
      <c r="G2119" s="2"/>
    </row>
    <row r="2120" ht="12.75" customHeight="1">
      <c r="A2120" t="s">
        <v>679</v>
      </c>
      <c r="B2120" s="3" t="str">
        <f>HYPERLINK("https://stackoverflow.com/questions/32330772/")</f>
        <v>https://stackoverflow.com/questions/32330772/</v>
      </c>
      <c r="C2120" s="1">
        <v>5.0</v>
      </c>
      <c r="D2120" s="4">
        <v>4.0</v>
      </c>
      <c r="E2120" s="1">
        <v>5.0</v>
      </c>
      <c r="F2120" s="1">
        <v>4.0</v>
      </c>
      <c r="G2120" s="2"/>
    </row>
    <row r="2121" ht="12.75" customHeight="1">
      <c r="A2121" t="s">
        <v>680</v>
      </c>
      <c r="B2121" s="3" t="str">
        <f>HYPERLINK("https://stackoverflow.com/questions/38220719/")</f>
        <v>https://stackoverflow.com/questions/38220719/</v>
      </c>
      <c r="C2121" s="1">
        <v>4.0</v>
      </c>
      <c r="D2121" s="4">
        <v>1.0</v>
      </c>
      <c r="E2121" s="1">
        <v>4.0</v>
      </c>
      <c r="F2121" s="1">
        <v>4.0</v>
      </c>
      <c r="G2121" s="2" t="s">
        <v>260</v>
      </c>
    </row>
    <row r="2122" ht="12.75" customHeight="1">
      <c r="A2122" t="s">
        <v>680</v>
      </c>
      <c r="B2122" s="3" t="str">
        <f>HYPERLINK("https://stackoverflow.com/questions/38220748/")</f>
        <v>https://stackoverflow.com/questions/38220748/</v>
      </c>
      <c r="C2122" s="1">
        <v>3.0</v>
      </c>
      <c r="D2122" s="4">
        <v>1.0</v>
      </c>
      <c r="E2122" s="1">
        <v>3.0</v>
      </c>
      <c r="F2122" s="1">
        <v>1.0</v>
      </c>
      <c r="G2122" s="2"/>
    </row>
    <row r="2123" ht="12.75" customHeight="1">
      <c r="A2123" t="s">
        <v>680</v>
      </c>
      <c r="B2123" s="3" t="str">
        <f>HYPERLINK("https://stackoverflow.com/questions/38222860/")</f>
        <v>https://stackoverflow.com/questions/38222860/</v>
      </c>
      <c r="C2123" s="1">
        <v>3.0</v>
      </c>
      <c r="D2123" s="4">
        <v>1.0</v>
      </c>
      <c r="E2123" s="1">
        <v>3.0</v>
      </c>
      <c r="F2123" s="1">
        <v>1.0</v>
      </c>
      <c r="G2123" s="2"/>
    </row>
    <row r="2124" ht="12.75" customHeight="1">
      <c r="A2124" t="s">
        <v>680</v>
      </c>
      <c r="B2124" s="3" t="str">
        <f>HYPERLINK("https://stackoverflow.com/questions/38226383/")</f>
        <v>https://stackoverflow.com/questions/38226383/</v>
      </c>
      <c r="C2124" s="1">
        <v>3.0</v>
      </c>
      <c r="D2124" s="4">
        <v>1.0</v>
      </c>
      <c r="E2124" s="1">
        <v>3.0</v>
      </c>
      <c r="F2124" s="1">
        <v>1.0</v>
      </c>
      <c r="G2124" s="2"/>
    </row>
    <row r="2125" ht="12.75" customHeight="1">
      <c r="A2125" t="s">
        <v>680</v>
      </c>
      <c r="B2125" s="3" t="str">
        <f>HYPERLINK("https://stackoverflow.com/questions/40698223/")</f>
        <v>https://stackoverflow.com/questions/40698223/</v>
      </c>
      <c r="C2125" s="1">
        <v>3.0</v>
      </c>
      <c r="D2125" s="4">
        <v>1.0</v>
      </c>
      <c r="E2125" s="1">
        <v>3.0</v>
      </c>
      <c r="F2125" s="1">
        <v>1.0</v>
      </c>
      <c r="G2125" s="2"/>
    </row>
    <row r="2126" ht="12.75" customHeight="1">
      <c r="A2126" t="s">
        <v>681</v>
      </c>
      <c r="B2126" s="3" t="str">
        <f>HYPERLINK("https://stackoverflow.com/questions/42435154/")</f>
        <v>https://stackoverflow.com/questions/42435154/</v>
      </c>
      <c r="C2126" s="1">
        <v>3.0</v>
      </c>
      <c r="D2126" s="4">
        <v>3.0</v>
      </c>
      <c r="E2126" s="1">
        <v>3.0</v>
      </c>
      <c r="F2126" s="1">
        <v>3.0</v>
      </c>
      <c r="G2126" s="2"/>
    </row>
    <row r="2127" ht="12.75" customHeight="1">
      <c r="A2127" t="s">
        <v>681</v>
      </c>
      <c r="B2127" s="3" t="str">
        <f>HYPERLINK("https://stackoverflow.com/questions/42435474/")</f>
        <v>https://stackoverflow.com/questions/42435474/</v>
      </c>
      <c r="C2127" s="1">
        <v>3.0</v>
      </c>
      <c r="D2127" s="4">
        <v>3.0</v>
      </c>
      <c r="E2127" s="1">
        <v>3.0</v>
      </c>
      <c r="F2127" s="1">
        <v>3.0</v>
      </c>
      <c r="G2127" s="2"/>
    </row>
    <row r="2128" ht="12.75" customHeight="1">
      <c r="C2128" s="1"/>
      <c r="D2128" s="1"/>
      <c r="E2128" s="1"/>
      <c r="F2128" s="1"/>
      <c r="G2128" s="2"/>
    </row>
    <row r="2129" ht="12.75" customHeight="1">
      <c r="C2129" s="1"/>
      <c r="D2129" s="1"/>
      <c r="E2129" s="1"/>
      <c r="F2129" s="1"/>
      <c r="G2129" s="2"/>
    </row>
    <row r="2130" ht="12.75" customHeight="1">
      <c r="C2130" s="1"/>
      <c r="D2130" s="1"/>
      <c r="E2130" s="1"/>
      <c r="F2130" s="1"/>
      <c r="G2130" s="2"/>
    </row>
    <row r="2131" ht="12.75" customHeight="1">
      <c r="A2131" t="s">
        <v>682</v>
      </c>
      <c r="C2131" s="1"/>
      <c r="D2131" s="1"/>
      <c r="E2131" s="1"/>
      <c r="F2131" s="1"/>
      <c r="G2131" s="2"/>
    </row>
    <row r="2132" ht="12.75" customHeight="1">
      <c r="C2132" s="1"/>
      <c r="D2132" s="1"/>
      <c r="E2132" s="1"/>
      <c r="F2132" s="1"/>
      <c r="G2132" s="2"/>
    </row>
    <row r="2133" ht="12.75" customHeight="1">
      <c r="A2133" t="s">
        <v>683</v>
      </c>
      <c r="B2133" s="3" t="str">
        <f>HYPERLINK("https://stackoverflow.com/questions/229919/")</f>
        <v>https://stackoverflow.com/questions/229919/</v>
      </c>
      <c r="C2133" s="1">
        <v>1.0</v>
      </c>
      <c r="D2133" s="4">
        <v>1.0</v>
      </c>
      <c r="E2133" s="1">
        <v>1.0</v>
      </c>
      <c r="F2133" s="1">
        <v>1.0</v>
      </c>
      <c r="G2133" s="2"/>
    </row>
    <row r="2134" ht="12.75" customHeight="1">
      <c r="A2134" t="s">
        <v>683</v>
      </c>
      <c r="B2134" s="3" t="str">
        <f>HYPERLINK("https://stackoverflow.com/questions/229936/")</f>
        <v>https://stackoverflow.com/questions/229936/</v>
      </c>
      <c r="C2134" s="1">
        <v>1.0</v>
      </c>
      <c r="D2134" s="4">
        <v>1.0</v>
      </c>
      <c r="E2134" s="1">
        <v>1.0</v>
      </c>
      <c r="F2134" s="1">
        <v>1.0</v>
      </c>
      <c r="G2134" s="2"/>
    </row>
    <row r="2135" ht="12.75" customHeight="1">
      <c r="A2135" t="s">
        <v>683</v>
      </c>
      <c r="B2135" s="3" t="str">
        <f>HYPERLINK("https://stackoverflow.com/questions/230000/")</f>
        <v>https://stackoverflow.com/questions/230000/</v>
      </c>
      <c r="C2135" s="1">
        <v>1.0</v>
      </c>
      <c r="D2135" s="4">
        <v>1.0</v>
      </c>
      <c r="E2135" s="1">
        <v>1.0</v>
      </c>
      <c r="F2135" s="1">
        <v>1.0</v>
      </c>
      <c r="G2135" s="2"/>
    </row>
    <row r="2136" ht="12.75" customHeight="1">
      <c r="A2136" t="s">
        <v>683</v>
      </c>
      <c r="B2136" s="3" t="str">
        <f>HYPERLINK("https://stackoverflow.com/questions/230088/")</f>
        <v>https://stackoverflow.com/questions/230088/</v>
      </c>
      <c r="C2136" s="1">
        <v>1.0</v>
      </c>
      <c r="D2136" s="4">
        <v>1.0</v>
      </c>
      <c r="E2136" s="1">
        <v>1.0</v>
      </c>
      <c r="F2136" s="1">
        <v>1.0</v>
      </c>
      <c r="G2136" s="2"/>
    </row>
    <row r="2137" ht="12.75" customHeight="1">
      <c r="A2137" t="s">
        <v>683</v>
      </c>
      <c r="B2137" s="3" t="str">
        <f>HYPERLINK("https://stackoverflow.com/questions/230756/")</f>
        <v>https://stackoverflow.com/questions/230756/</v>
      </c>
      <c r="C2137" s="1">
        <v>1.0</v>
      </c>
      <c r="D2137" s="4">
        <v>1.0</v>
      </c>
      <c r="E2137" s="1">
        <v>1.0</v>
      </c>
      <c r="F2137" s="1">
        <v>1.0</v>
      </c>
      <c r="G2137" s="2"/>
    </row>
    <row r="2138" ht="12.75" customHeight="1">
      <c r="A2138" t="s">
        <v>683</v>
      </c>
      <c r="B2138" s="3" t="str">
        <f>HYPERLINK("https://stackoverflow.com/questions/415595/")</f>
        <v>https://stackoverflow.com/questions/415595/</v>
      </c>
      <c r="C2138" s="1">
        <v>1.0</v>
      </c>
      <c r="D2138" s="4">
        <v>1.0</v>
      </c>
      <c r="E2138" s="1">
        <v>1.0</v>
      </c>
      <c r="F2138" s="1">
        <v>1.0</v>
      </c>
      <c r="G2138" s="2"/>
    </row>
    <row r="2139" ht="12.75" customHeight="1">
      <c r="A2139" t="s">
        <v>683</v>
      </c>
      <c r="B2139" s="3" t="str">
        <f>HYPERLINK("https://stackoverflow.com/questions/31329990/")</f>
        <v>https://stackoverflow.com/questions/31329990/</v>
      </c>
      <c r="C2139" s="1">
        <v>1.0</v>
      </c>
      <c r="D2139" s="4">
        <v>1.0</v>
      </c>
      <c r="E2139" s="1">
        <v>1.0</v>
      </c>
      <c r="F2139" s="1">
        <v>1.0</v>
      </c>
      <c r="G2139" s="2"/>
    </row>
    <row r="2140" ht="12.75" customHeight="1">
      <c r="A2140" t="s">
        <v>683</v>
      </c>
      <c r="B2140" s="3" t="str">
        <f>HYPERLINK("https://stackoverflow.com/questions/37473149/")</f>
        <v>https://stackoverflow.com/questions/37473149/</v>
      </c>
      <c r="C2140" s="1">
        <v>1.0</v>
      </c>
      <c r="D2140" s="4">
        <v>1.0</v>
      </c>
      <c r="E2140" s="1">
        <v>1.0</v>
      </c>
      <c r="F2140" s="1">
        <v>1.0</v>
      </c>
      <c r="G2140" s="2"/>
    </row>
    <row r="2141" ht="12.75" customHeight="1">
      <c r="A2141" t="s">
        <v>684</v>
      </c>
      <c r="B2141" s="3" t="str">
        <f>HYPERLINK("https://stackoverflow.com/questions/696794/")</f>
        <v>https://stackoverflow.com/questions/696794/</v>
      </c>
      <c r="C2141" s="1">
        <v>2.0</v>
      </c>
      <c r="D2141" s="4">
        <v>1.0</v>
      </c>
      <c r="E2141" s="1">
        <v>2.0</v>
      </c>
      <c r="F2141" s="1">
        <v>1.0</v>
      </c>
      <c r="G2141" s="2"/>
    </row>
    <row r="2142" ht="12.75" customHeight="1">
      <c r="A2142" t="s">
        <v>684</v>
      </c>
      <c r="B2142" s="3" t="str">
        <f>HYPERLINK("https://stackoverflow.com/questions/696798/")</f>
        <v>https://stackoverflow.com/questions/696798/</v>
      </c>
      <c r="C2142" s="1">
        <v>2.0</v>
      </c>
      <c r="D2142" s="4">
        <v>1.0</v>
      </c>
      <c r="E2142" s="1">
        <v>2.0</v>
      </c>
      <c r="F2142" s="1">
        <v>1.0</v>
      </c>
      <c r="G2142" s="2"/>
    </row>
    <row r="2143" ht="12.75" customHeight="1">
      <c r="A2143" t="s">
        <v>684</v>
      </c>
      <c r="B2143" s="3" t="str">
        <f>HYPERLINK("https://stackoverflow.com/questions/3818712/")</f>
        <v>https://stackoverflow.com/questions/3818712/</v>
      </c>
      <c r="C2143" s="1">
        <v>2.0</v>
      </c>
      <c r="D2143" s="4">
        <v>1.0</v>
      </c>
      <c r="E2143" s="1">
        <v>2.0</v>
      </c>
      <c r="F2143" s="1">
        <v>1.0</v>
      </c>
      <c r="G2143" s="2"/>
    </row>
    <row r="2144" ht="12.75" customHeight="1">
      <c r="A2144" t="s">
        <v>684</v>
      </c>
      <c r="B2144" s="3" t="str">
        <f>HYPERLINK("https://stackoverflow.com/questions/16735090/")</f>
        <v>https://stackoverflow.com/questions/16735090/</v>
      </c>
      <c r="C2144" s="1">
        <v>2.0</v>
      </c>
      <c r="D2144" s="4">
        <v>1.0</v>
      </c>
      <c r="E2144" s="1">
        <v>2.0</v>
      </c>
      <c r="F2144" s="1">
        <v>1.0</v>
      </c>
      <c r="G2144" s="2"/>
    </row>
    <row r="2145" ht="12.75" customHeight="1">
      <c r="A2145" t="s">
        <v>684</v>
      </c>
      <c r="B2145" s="3" t="str">
        <f>HYPERLINK("https://stackoverflow.com/questions/20321220/")</f>
        <v>https://stackoverflow.com/questions/20321220/</v>
      </c>
      <c r="C2145" s="1">
        <v>2.0</v>
      </c>
      <c r="D2145" s="4">
        <v>1.0</v>
      </c>
      <c r="E2145" s="1">
        <v>2.0</v>
      </c>
      <c r="F2145" s="1">
        <v>1.0</v>
      </c>
      <c r="G2145" s="2"/>
    </row>
    <row r="2146" ht="12.75" customHeight="1">
      <c r="A2146" t="s">
        <v>684</v>
      </c>
      <c r="B2146" s="3" t="str">
        <f>HYPERLINK("https://stackoverflow.com/questions/25470393/")</f>
        <v>https://stackoverflow.com/questions/25470393/</v>
      </c>
      <c r="C2146" s="1">
        <v>2.0</v>
      </c>
      <c r="D2146" s="4">
        <v>1.0</v>
      </c>
      <c r="E2146" s="1">
        <v>2.0</v>
      </c>
      <c r="F2146" s="1">
        <v>1.0</v>
      </c>
      <c r="G2146" s="2"/>
    </row>
    <row r="2147" ht="12.75" customHeight="1">
      <c r="A2147" t="s">
        <v>684</v>
      </c>
      <c r="B2147" s="3" t="str">
        <f>HYPERLINK("https://stackoverflow.com/questions/42710287/")</f>
        <v>https://stackoverflow.com/questions/42710287/</v>
      </c>
      <c r="C2147" s="1">
        <v>2.0</v>
      </c>
      <c r="D2147" s="4">
        <v>1.0</v>
      </c>
      <c r="E2147" s="1">
        <v>2.0</v>
      </c>
      <c r="F2147" s="1">
        <v>1.0</v>
      </c>
      <c r="G2147" s="2"/>
    </row>
    <row r="2148" ht="12.75" customHeight="1">
      <c r="A2148" t="s">
        <v>685</v>
      </c>
      <c r="B2148" s="3" t="str">
        <f>HYPERLINK("https://stackoverflow.com/questions/2780375/")</f>
        <v>https://stackoverflow.com/questions/2780375/</v>
      </c>
      <c r="C2148" s="1">
        <v>3.0</v>
      </c>
      <c r="D2148" s="4">
        <v>1.0</v>
      </c>
      <c r="E2148" s="1">
        <v>3.0</v>
      </c>
      <c r="F2148" s="1">
        <v>1.0</v>
      </c>
      <c r="G2148" s="2"/>
    </row>
    <row r="2149" ht="12.75" customHeight="1">
      <c r="A2149" t="s">
        <v>685</v>
      </c>
      <c r="B2149" s="3" t="str">
        <f>HYPERLINK("https://stackoverflow.com/questions/16580430/")</f>
        <v>https://stackoverflow.com/questions/16580430/</v>
      </c>
      <c r="C2149" s="1">
        <v>3.0</v>
      </c>
      <c r="D2149" s="4">
        <v>1.0</v>
      </c>
      <c r="E2149" s="1">
        <v>3.0</v>
      </c>
      <c r="F2149" s="1">
        <v>1.0</v>
      </c>
      <c r="G2149" s="2"/>
    </row>
    <row r="2150" ht="12.75" customHeight="1">
      <c r="A2150" t="s">
        <v>685</v>
      </c>
      <c r="B2150" s="3" t="str">
        <f>HYPERLINK("https://stackoverflow.com/questions/22551227/")</f>
        <v>https://stackoverflow.com/questions/22551227/</v>
      </c>
      <c r="C2150" s="1">
        <v>3.0</v>
      </c>
      <c r="D2150" s="4">
        <v>1.0</v>
      </c>
      <c r="E2150" s="1">
        <v>3.0</v>
      </c>
      <c r="F2150" s="1">
        <v>1.0</v>
      </c>
      <c r="G2150" s="2"/>
    </row>
    <row r="2151" ht="12.75" customHeight="1">
      <c r="A2151" t="s">
        <v>685</v>
      </c>
      <c r="B2151" s="3" t="str">
        <f>HYPERLINK("https://stackoverflow.com/questions/41849227/")</f>
        <v>https://stackoverflow.com/questions/41849227/</v>
      </c>
      <c r="C2151" s="1">
        <v>3.0</v>
      </c>
      <c r="D2151" s="4">
        <v>1.0</v>
      </c>
      <c r="E2151" s="1">
        <v>3.0</v>
      </c>
      <c r="F2151" s="1">
        <v>1.0</v>
      </c>
      <c r="G2151" s="2"/>
    </row>
    <row r="2152" ht="12.75" customHeight="1">
      <c r="A2152" t="s">
        <v>686</v>
      </c>
      <c r="B2152" s="3" t="str">
        <f>HYPERLINK("https://stackoverflow.com/questions/2839332/")</f>
        <v>https://stackoverflow.com/questions/2839332/</v>
      </c>
      <c r="C2152" s="1">
        <v>2.0</v>
      </c>
      <c r="D2152" s="4">
        <v>1.0</v>
      </c>
      <c r="E2152" s="1">
        <v>2.0</v>
      </c>
      <c r="F2152" s="1">
        <v>1.0</v>
      </c>
      <c r="G2152" s="2"/>
    </row>
    <row r="2153" ht="12.75" customHeight="1">
      <c r="A2153" t="s">
        <v>686</v>
      </c>
      <c r="B2153" s="3" t="str">
        <f>HYPERLINK("https://stackoverflow.com/questions/2839342/")</f>
        <v>https://stackoverflow.com/questions/2839342/</v>
      </c>
      <c r="C2153" s="1">
        <v>2.0</v>
      </c>
      <c r="D2153" s="4">
        <v>1.0</v>
      </c>
      <c r="E2153" s="1">
        <v>2.0</v>
      </c>
      <c r="F2153" s="1">
        <v>1.0</v>
      </c>
      <c r="G2153" s="2"/>
    </row>
    <row r="2154" ht="12.75" customHeight="1">
      <c r="A2154" t="s">
        <v>686</v>
      </c>
      <c r="B2154" s="3" t="str">
        <f>HYPERLINK("https://stackoverflow.com/questions/2839563/")</f>
        <v>https://stackoverflow.com/questions/2839563/</v>
      </c>
      <c r="C2154" s="1">
        <v>2.0</v>
      </c>
      <c r="D2154" s="4">
        <v>1.0</v>
      </c>
      <c r="E2154" s="1">
        <v>2.0</v>
      </c>
      <c r="F2154" s="1">
        <v>1.0</v>
      </c>
      <c r="G2154" s="2"/>
    </row>
    <row r="2155" ht="12.75" customHeight="1">
      <c r="A2155" t="s">
        <v>686</v>
      </c>
      <c r="B2155" s="3" t="str">
        <f>HYPERLINK("https://stackoverflow.com/questions/2840358/")</f>
        <v>https://stackoverflow.com/questions/2840358/</v>
      </c>
      <c r="C2155" s="1">
        <v>2.0</v>
      </c>
      <c r="D2155" s="4">
        <v>1.0</v>
      </c>
      <c r="E2155" s="1">
        <v>2.0</v>
      </c>
      <c r="F2155" s="1">
        <v>1.0</v>
      </c>
      <c r="G2155" s="2"/>
    </row>
    <row r="2156" ht="12.75" customHeight="1">
      <c r="A2156" t="s">
        <v>686</v>
      </c>
      <c r="B2156" s="3" t="str">
        <f>HYPERLINK("https://stackoverflow.com/questions/18254254/")</f>
        <v>https://stackoverflow.com/questions/18254254/</v>
      </c>
      <c r="C2156" s="1">
        <v>2.0</v>
      </c>
      <c r="D2156" s="4">
        <v>1.0</v>
      </c>
      <c r="E2156" s="1">
        <v>2.0</v>
      </c>
      <c r="F2156" s="1">
        <v>1.0</v>
      </c>
      <c r="G2156" s="2"/>
    </row>
    <row r="2157" ht="12.75" customHeight="1">
      <c r="A2157" t="s">
        <v>686</v>
      </c>
      <c r="B2157" s="3" t="str">
        <f>HYPERLINK("https://stackoverflow.com/questions/30503043/")</f>
        <v>https://stackoverflow.com/questions/30503043/</v>
      </c>
      <c r="C2157" s="1">
        <v>2.0</v>
      </c>
      <c r="D2157" s="4">
        <v>1.0</v>
      </c>
      <c r="E2157" s="1">
        <v>2.0</v>
      </c>
      <c r="F2157" s="1">
        <v>1.0</v>
      </c>
      <c r="G2157" s="2"/>
    </row>
    <row r="2158" ht="12.75" customHeight="1">
      <c r="A2158" t="s">
        <v>686</v>
      </c>
      <c r="B2158" s="3" t="str">
        <f>HYPERLINK("https://stackoverflow.com/questions/30826155/")</f>
        <v>https://stackoverflow.com/questions/30826155/</v>
      </c>
      <c r="C2158" s="1">
        <v>3.0</v>
      </c>
      <c r="D2158" s="4">
        <v>1.0</v>
      </c>
      <c r="E2158" s="1">
        <v>3.0</v>
      </c>
      <c r="F2158" s="1">
        <v>1.0</v>
      </c>
      <c r="G2158" s="2"/>
    </row>
    <row r="2159" ht="12.75" customHeight="1">
      <c r="A2159" t="s">
        <v>686</v>
      </c>
      <c r="B2159" s="3" t="str">
        <f>HYPERLINK("https://stackoverflow.com/questions/32970843/")</f>
        <v>https://stackoverflow.com/questions/32970843/</v>
      </c>
      <c r="C2159" s="1">
        <v>2.0</v>
      </c>
      <c r="D2159" s="4">
        <v>1.0</v>
      </c>
      <c r="E2159" s="1">
        <v>2.0</v>
      </c>
      <c r="F2159" s="1">
        <v>1.0</v>
      </c>
      <c r="G2159" s="2"/>
    </row>
    <row r="2160" ht="12.75" customHeight="1">
      <c r="A2160" t="s">
        <v>686</v>
      </c>
      <c r="B2160" s="3" t="str">
        <f>HYPERLINK("https://stackoverflow.com/questions/43149999/")</f>
        <v>https://stackoverflow.com/questions/43149999/</v>
      </c>
      <c r="C2160" s="1">
        <v>2.0</v>
      </c>
      <c r="D2160" s="4">
        <v>1.0</v>
      </c>
      <c r="E2160" s="1">
        <v>2.0</v>
      </c>
      <c r="F2160" s="1">
        <v>1.0</v>
      </c>
      <c r="G2160" s="2"/>
    </row>
    <row r="2161" ht="12.75" customHeight="1">
      <c r="A2161" t="s">
        <v>472</v>
      </c>
      <c r="B2161" s="3" t="str">
        <f>HYPERLINK("https://stackoverflow.com/questions/4076993/")</f>
        <v>https://stackoverflow.com/questions/4076993/</v>
      </c>
      <c r="C2161" s="1">
        <v>1.0</v>
      </c>
      <c r="D2161" s="4">
        <v>1.0</v>
      </c>
      <c r="E2161" s="1">
        <v>1.0</v>
      </c>
      <c r="F2161" s="1">
        <v>1.0</v>
      </c>
      <c r="G2161" s="2"/>
    </row>
    <row r="2162" ht="12.75" customHeight="1">
      <c r="A2162" t="s">
        <v>472</v>
      </c>
      <c r="B2162" s="3" t="str">
        <f>HYPERLINK("https://stackoverflow.com/questions/4077986/")</f>
        <v>https://stackoverflow.com/questions/4077986/</v>
      </c>
      <c r="C2162" s="1">
        <v>1.0</v>
      </c>
      <c r="D2162" s="4">
        <v>1.0</v>
      </c>
      <c r="E2162" s="1">
        <v>1.0</v>
      </c>
      <c r="F2162" s="1">
        <v>1.0</v>
      </c>
      <c r="G2162" s="2"/>
    </row>
    <row r="2163" ht="12.75" customHeight="1">
      <c r="A2163" t="s">
        <v>472</v>
      </c>
      <c r="B2163" s="3" t="str">
        <f>HYPERLINK("https://stackoverflow.com/questions/24497342/")</f>
        <v>https://stackoverflow.com/questions/24497342/</v>
      </c>
      <c r="C2163" s="1">
        <v>1.0</v>
      </c>
      <c r="D2163" s="4">
        <v>1.0</v>
      </c>
      <c r="E2163" s="1">
        <v>1.0</v>
      </c>
      <c r="F2163" s="1">
        <v>1.0</v>
      </c>
      <c r="G2163" s="2"/>
    </row>
    <row r="2164" ht="12.75" customHeight="1">
      <c r="A2164" t="s">
        <v>687</v>
      </c>
      <c r="B2164" s="3" t="str">
        <f>HYPERLINK("https://stackoverflow.com/questions/5679435/")</f>
        <v>https://stackoverflow.com/questions/5679435/</v>
      </c>
      <c r="C2164" s="1">
        <v>5.0</v>
      </c>
      <c r="D2164" s="4">
        <v>4.0</v>
      </c>
      <c r="E2164" s="1">
        <v>5.0</v>
      </c>
      <c r="F2164" s="1">
        <v>4.0</v>
      </c>
      <c r="G2164" s="2"/>
    </row>
    <row r="2165" ht="12.75" customHeight="1">
      <c r="A2165" t="s">
        <v>687</v>
      </c>
      <c r="B2165" s="3" t="str">
        <f>HYPERLINK("https://stackoverflow.com/questions/5680011/")</f>
        <v>https://stackoverflow.com/questions/5680011/</v>
      </c>
      <c r="C2165" s="1">
        <v>5.0</v>
      </c>
      <c r="D2165" s="4">
        <v>5.0</v>
      </c>
      <c r="E2165" s="1">
        <v>5.0</v>
      </c>
      <c r="F2165" s="1">
        <v>5.0</v>
      </c>
      <c r="G2165" s="2"/>
    </row>
    <row r="2166" ht="12.75" customHeight="1">
      <c r="A2166" t="s">
        <v>688</v>
      </c>
      <c r="B2166" s="3" t="str">
        <f>HYPERLINK("https://stackoverflow.com/questions/5719108/")</f>
        <v>https://stackoverflow.com/questions/5719108/</v>
      </c>
      <c r="C2166" s="1">
        <v>2.0</v>
      </c>
      <c r="D2166" s="4">
        <v>1.0</v>
      </c>
      <c r="E2166" s="1">
        <v>2.0</v>
      </c>
      <c r="F2166" s="1">
        <v>1.0</v>
      </c>
      <c r="G2166" s="2"/>
    </row>
    <row r="2167" ht="12.75" customHeight="1">
      <c r="A2167" t="s">
        <v>689</v>
      </c>
      <c r="B2167" s="3" t="str">
        <f>HYPERLINK("https://stackoverflow.com/questions/13341370/")</f>
        <v>https://stackoverflow.com/questions/13341370/</v>
      </c>
      <c r="C2167" s="1">
        <v>5.0</v>
      </c>
      <c r="D2167" s="4">
        <v>3.0</v>
      </c>
      <c r="E2167" s="1">
        <v>3.0</v>
      </c>
      <c r="F2167" s="1">
        <v>3.0</v>
      </c>
      <c r="G2167" s="2" t="s">
        <v>690</v>
      </c>
    </row>
    <row r="2168" ht="12.75" customHeight="1">
      <c r="A2168" t="s">
        <v>689</v>
      </c>
      <c r="B2168" s="3" t="str">
        <f>HYPERLINK("https://stackoverflow.com/questions/13341566/")</f>
        <v>https://stackoverflow.com/questions/13341566/</v>
      </c>
      <c r="C2168" s="1">
        <v>5.0</v>
      </c>
      <c r="D2168" s="4">
        <v>1.0</v>
      </c>
      <c r="E2168" s="1">
        <v>3.0</v>
      </c>
      <c r="F2168" s="1">
        <v>1.0</v>
      </c>
      <c r="G2168" s="2" t="s">
        <v>430</v>
      </c>
    </row>
    <row r="2169" ht="12.75" customHeight="1">
      <c r="A2169" t="s">
        <v>691</v>
      </c>
      <c r="B2169" s="3" t="str">
        <f>HYPERLINK("https://stackoverflow.com/questions/15384131/")</f>
        <v>https://stackoverflow.com/questions/15384131/</v>
      </c>
      <c r="C2169" s="1">
        <v>2.0</v>
      </c>
      <c r="D2169" s="4">
        <v>1.0</v>
      </c>
      <c r="E2169" s="1">
        <v>2.0</v>
      </c>
      <c r="F2169" s="1">
        <v>1.0</v>
      </c>
      <c r="G2169" s="2"/>
    </row>
    <row r="2170" ht="12.75" customHeight="1">
      <c r="A2170" t="s">
        <v>691</v>
      </c>
      <c r="B2170" s="3" t="str">
        <f>HYPERLINK("https://stackoverflow.com/questions/15384267/")</f>
        <v>https://stackoverflow.com/questions/15384267/</v>
      </c>
      <c r="C2170" s="1">
        <v>2.0</v>
      </c>
      <c r="D2170" s="4">
        <v>1.0</v>
      </c>
      <c r="E2170" s="1">
        <v>2.0</v>
      </c>
      <c r="F2170" s="1">
        <v>1.0</v>
      </c>
      <c r="G2170" s="2"/>
    </row>
    <row r="2171" ht="12.75" customHeight="1">
      <c r="A2171" t="s">
        <v>691</v>
      </c>
      <c r="B2171" s="3" t="str">
        <f>HYPERLINK("https://stackoverflow.com/questions/32050817/")</f>
        <v>https://stackoverflow.com/questions/32050817/</v>
      </c>
      <c r="C2171" s="1">
        <v>2.0</v>
      </c>
      <c r="D2171" s="4">
        <v>1.0</v>
      </c>
      <c r="E2171" s="1">
        <v>2.0</v>
      </c>
      <c r="F2171" s="1">
        <v>1.0</v>
      </c>
      <c r="G2171" s="2"/>
    </row>
    <row r="2172" ht="12.75" customHeight="1">
      <c r="A2172" t="s">
        <v>692</v>
      </c>
      <c r="B2172" s="3" t="str">
        <f>HYPERLINK("https://stackoverflow.com/questions/15416618/")</f>
        <v>https://stackoverflow.com/questions/15416618/</v>
      </c>
      <c r="C2172" s="1">
        <v>3.0</v>
      </c>
      <c r="D2172" s="4">
        <v>2.0</v>
      </c>
      <c r="E2172" s="1">
        <v>3.0</v>
      </c>
      <c r="F2172" s="1">
        <v>2.0</v>
      </c>
      <c r="G2172" s="2"/>
    </row>
    <row r="2173" ht="12.75" customHeight="1">
      <c r="A2173" t="s">
        <v>692</v>
      </c>
      <c r="B2173" s="3" t="str">
        <f>HYPERLINK("https://stackoverflow.com/questions/34270390/")</f>
        <v>https://stackoverflow.com/questions/34270390/</v>
      </c>
      <c r="C2173" s="1">
        <v>3.0</v>
      </c>
      <c r="D2173" s="4">
        <v>2.0</v>
      </c>
      <c r="E2173" s="1">
        <v>3.0</v>
      </c>
      <c r="F2173" s="1">
        <v>2.0</v>
      </c>
      <c r="G2173" s="2"/>
    </row>
    <row r="2174" ht="12.75" customHeight="1">
      <c r="A2174" t="s">
        <v>693</v>
      </c>
      <c r="B2174" s="3" t="str">
        <f>HYPERLINK("https://stackoverflow.com/questions/15445171/")</f>
        <v>https://stackoverflow.com/questions/15445171/</v>
      </c>
      <c r="C2174" s="1">
        <v>3.0</v>
      </c>
      <c r="D2174" s="4">
        <v>1.0</v>
      </c>
      <c r="E2174" s="1">
        <v>3.0</v>
      </c>
      <c r="F2174" s="1">
        <v>1.0</v>
      </c>
      <c r="G2174" s="2"/>
    </row>
    <row r="2175" ht="12.75" customHeight="1">
      <c r="A2175" t="s">
        <v>693</v>
      </c>
      <c r="B2175" s="3" t="str">
        <f>HYPERLINK("https://stackoverflow.com/questions/26738418/")</f>
        <v>https://stackoverflow.com/questions/26738418/</v>
      </c>
      <c r="C2175" s="1">
        <v>3.0</v>
      </c>
      <c r="D2175" s="4">
        <v>1.0</v>
      </c>
      <c r="E2175" s="1">
        <v>3.0</v>
      </c>
      <c r="F2175" s="1">
        <v>1.0</v>
      </c>
      <c r="G2175" s="2"/>
    </row>
    <row r="2176" ht="12.75" customHeight="1">
      <c r="A2176" t="s">
        <v>694</v>
      </c>
      <c r="B2176" s="3" t="str">
        <f>HYPERLINK("https://stackoverflow.com/questions/18193348/")</f>
        <v>https://stackoverflow.com/questions/18193348/</v>
      </c>
      <c r="C2176" s="1">
        <v>1.0</v>
      </c>
      <c r="D2176" s="4">
        <v>1.0</v>
      </c>
      <c r="E2176" s="1">
        <v>1.0</v>
      </c>
      <c r="F2176" s="1">
        <v>1.0</v>
      </c>
      <c r="G2176" s="2"/>
    </row>
    <row r="2177" ht="12.75" customHeight="1">
      <c r="A2177" t="s">
        <v>694</v>
      </c>
      <c r="B2177" s="3" t="str">
        <f>HYPERLINK("https://stackoverflow.com/questions/37604728/")</f>
        <v>https://stackoverflow.com/questions/37604728/</v>
      </c>
      <c r="C2177" s="1">
        <v>1.0</v>
      </c>
      <c r="D2177" s="4">
        <v>1.0</v>
      </c>
      <c r="E2177" s="1">
        <v>1.0</v>
      </c>
      <c r="F2177" s="1">
        <v>1.0</v>
      </c>
      <c r="G2177" s="2"/>
    </row>
    <row r="2178" ht="12.75" customHeight="1">
      <c r="A2178" t="s">
        <v>695</v>
      </c>
      <c r="B2178" s="3" t="str">
        <f>HYPERLINK("https://stackoverflow.com/questions/39136628/")</f>
        <v>https://stackoverflow.com/questions/39136628/</v>
      </c>
      <c r="C2178" s="1">
        <v>2.0</v>
      </c>
      <c r="D2178" s="4">
        <v>1.0</v>
      </c>
      <c r="E2178" s="1">
        <v>2.0</v>
      </c>
      <c r="F2178" s="1">
        <v>1.0</v>
      </c>
      <c r="G2178" s="2"/>
    </row>
    <row r="2179" ht="12.75" customHeight="1">
      <c r="A2179" t="s">
        <v>696</v>
      </c>
      <c r="B2179" s="3" t="str">
        <f>HYPERLINK("https://stackoverflow.com/questions/24161928/")</f>
        <v>https://stackoverflow.com/questions/24161928/</v>
      </c>
      <c r="C2179" s="1">
        <v>2.0</v>
      </c>
      <c r="D2179" s="4">
        <v>1.0</v>
      </c>
      <c r="E2179" s="1">
        <v>2.0</v>
      </c>
      <c r="F2179" s="1">
        <v>1.0</v>
      </c>
      <c r="G2179" s="2"/>
    </row>
    <row r="2180" ht="12.75" customHeight="1">
      <c r="A2180" t="s">
        <v>697</v>
      </c>
      <c r="B2180" s="3" t="str">
        <f>HYPERLINK("https://stackoverflow.com/questions/26882135/")</f>
        <v>https://stackoverflow.com/questions/26882135/</v>
      </c>
      <c r="C2180" s="1">
        <v>2.0</v>
      </c>
      <c r="D2180" s="4">
        <v>1.0</v>
      </c>
      <c r="E2180" s="1">
        <v>2.0</v>
      </c>
      <c r="F2180" s="1">
        <v>1.0</v>
      </c>
      <c r="G2180" s="2"/>
    </row>
    <row r="2181" ht="12.75" customHeight="1">
      <c r="A2181" t="s">
        <v>697</v>
      </c>
      <c r="B2181" s="3" t="str">
        <f>HYPERLINK("https://stackoverflow.com/questions/26902713/")</f>
        <v>https://stackoverflow.com/questions/26902713/</v>
      </c>
      <c r="C2181" s="1">
        <v>2.0</v>
      </c>
      <c r="D2181" s="4">
        <v>1.0</v>
      </c>
      <c r="E2181" s="1">
        <v>2.0</v>
      </c>
      <c r="F2181" s="1">
        <v>1.0</v>
      </c>
      <c r="G2181" s="2"/>
    </row>
    <row r="2182" ht="12.75" customHeight="1">
      <c r="A2182" t="s">
        <v>697</v>
      </c>
      <c r="B2182" s="3" t="str">
        <f>HYPERLINK("https://stackoverflow.com/questions/37302815/")</f>
        <v>https://stackoverflow.com/questions/37302815/</v>
      </c>
      <c r="C2182" s="1">
        <v>2.0</v>
      </c>
      <c r="D2182" s="4">
        <v>1.0</v>
      </c>
      <c r="E2182" s="1">
        <v>2.0</v>
      </c>
      <c r="F2182" s="1">
        <v>1.0</v>
      </c>
      <c r="G2182" s="2"/>
    </row>
    <row r="2183" ht="12.75" customHeight="1">
      <c r="A2183" t="s">
        <v>697</v>
      </c>
      <c r="B2183" s="3" t="str">
        <f>HYPERLINK("https://stackoverflow.com/questions/42730132/")</f>
        <v>https://stackoverflow.com/questions/42730132/</v>
      </c>
      <c r="C2183" s="1">
        <v>2.0</v>
      </c>
      <c r="D2183" s="4">
        <v>1.0</v>
      </c>
      <c r="E2183" s="1">
        <v>2.0</v>
      </c>
      <c r="F2183" s="1">
        <v>1.0</v>
      </c>
      <c r="G2183" s="2"/>
    </row>
    <row r="2184" ht="12.75" customHeight="1">
      <c r="A2184" t="s">
        <v>698</v>
      </c>
      <c r="B2184" s="3" t="str">
        <f>HYPERLINK("https://stackoverflow.com/questions/33695973/")</f>
        <v>https://stackoverflow.com/questions/33695973/</v>
      </c>
      <c r="C2184" s="1">
        <v>1.0</v>
      </c>
      <c r="D2184" s="4">
        <v>1.0</v>
      </c>
      <c r="E2184" s="1">
        <v>1.0</v>
      </c>
      <c r="F2184" s="1">
        <v>1.0</v>
      </c>
      <c r="G2184" s="2"/>
    </row>
    <row r="2185" ht="12.75" customHeight="1">
      <c r="A2185" t="s">
        <v>699</v>
      </c>
      <c r="B2185" s="3" t="str">
        <f>HYPERLINK("https://stackoverflow.com/questions/40082286/")</f>
        <v>https://stackoverflow.com/questions/40082286/</v>
      </c>
      <c r="C2185" s="1">
        <v>1.0</v>
      </c>
      <c r="D2185" s="4">
        <v>1.0</v>
      </c>
      <c r="E2185" s="1">
        <v>1.0</v>
      </c>
      <c r="F2185" s="1">
        <v>1.0</v>
      </c>
      <c r="G2185" s="2"/>
    </row>
    <row r="2186" ht="12.75" customHeight="1">
      <c r="A2186" t="s">
        <v>700</v>
      </c>
      <c r="B2186" s="3" t="str">
        <f>HYPERLINK("https://stackoverflow.com/questions/30800170/")</f>
        <v>https://stackoverflow.com/questions/30800170/</v>
      </c>
      <c r="C2186" s="1">
        <v>1.0</v>
      </c>
      <c r="D2186" s="4">
        <v>1.0</v>
      </c>
      <c r="E2186" s="1">
        <v>1.0</v>
      </c>
      <c r="F2186" s="1">
        <v>1.0</v>
      </c>
      <c r="G2186" s="2"/>
    </row>
    <row r="2187" ht="12.75" customHeight="1">
      <c r="C2187" s="1"/>
      <c r="D2187" s="1"/>
      <c r="E2187" s="1"/>
      <c r="F2187" s="1"/>
      <c r="G2187" s="2"/>
    </row>
    <row r="2188" ht="12.75" customHeight="1">
      <c r="C2188" s="1"/>
      <c r="D2188" s="1"/>
      <c r="E2188" s="1"/>
      <c r="F2188" s="1"/>
      <c r="G2188" s="2"/>
    </row>
    <row r="2189" ht="12.75" customHeight="1">
      <c r="C2189" s="1"/>
      <c r="D2189" s="1"/>
      <c r="E2189" s="1"/>
      <c r="F2189" s="1"/>
      <c r="G2189" s="2"/>
    </row>
    <row r="2190" ht="12.75" customHeight="1">
      <c r="A2190" t="s">
        <v>701</v>
      </c>
      <c r="C2190" s="1"/>
      <c r="D2190" s="1"/>
      <c r="E2190" s="1"/>
      <c r="F2190" s="1"/>
      <c r="G2190" s="2"/>
    </row>
    <row r="2191" ht="12.75" customHeight="1">
      <c r="C2191" s="1"/>
      <c r="D2191" s="1"/>
      <c r="E2191" s="1"/>
      <c r="F2191" s="1"/>
      <c r="G2191" s="2"/>
    </row>
    <row r="2192" ht="12.75" customHeight="1">
      <c r="A2192" t="s">
        <v>702</v>
      </c>
      <c r="B2192" s="3" t="str">
        <f>HYPERLINK("https://stackoverflow.com/questions/1948157/")</f>
        <v>https://stackoverflow.com/questions/1948157/</v>
      </c>
      <c r="C2192" s="1">
        <v>3.0</v>
      </c>
      <c r="D2192" s="4">
        <v>2.0</v>
      </c>
      <c r="E2192" s="1">
        <v>3.0</v>
      </c>
      <c r="F2192" s="1">
        <v>2.0</v>
      </c>
      <c r="G2192" s="2"/>
    </row>
    <row r="2193" ht="12.75" customHeight="1">
      <c r="A2193" t="s">
        <v>702</v>
      </c>
      <c r="B2193" s="3" t="str">
        <f>HYPERLINK("https://stackoverflow.com/questions/1948518/")</f>
        <v>https://stackoverflow.com/questions/1948518/</v>
      </c>
      <c r="C2193" s="1">
        <v>3.0</v>
      </c>
      <c r="D2193" s="4">
        <v>3.0</v>
      </c>
      <c r="E2193" s="1">
        <v>3.0</v>
      </c>
      <c r="F2193" s="1">
        <v>3.0</v>
      </c>
      <c r="G2193" s="2"/>
    </row>
    <row r="2194" ht="12.75" customHeight="1">
      <c r="A2194" t="s">
        <v>703</v>
      </c>
      <c r="B2194" s="3" t="str">
        <f>HYPERLINK("https://stackoverflow.com/questions/2943719/")</f>
        <v>https://stackoverflow.com/questions/2943719/</v>
      </c>
      <c r="C2194" s="1">
        <v>2.0</v>
      </c>
      <c r="D2194" s="4">
        <v>2.0</v>
      </c>
      <c r="E2194" s="1">
        <v>2.0</v>
      </c>
      <c r="F2194" s="1">
        <v>2.0</v>
      </c>
      <c r="G2194" s="2"/>
    </row>
    <row r="2195" ht="12.75" customHeight="1">
      <c r="A2195" t="s">
        <v>703</v>
      </c>
      <c r="B2195" s="3" t="str">
        <f>HYPERLINK("https://stackoverflow.com/questions/2943733/")</f>
        <v>https://stackoverflow.com/questions/2943733/</v>
      </c>
      <c r="C2195" s="1">
        <v>2.0</v>
      </c>
      <c r="D2195" s="4">
        <v>2.0</v>
      </c>
      <c r="E2195" s="1">
        <v>2.0</v>
      </c>
      <c r="F2195" s="1">
        <v>2.0</v>
      </c>
      <c r="G2195" s="2"/>
    </row>
    <row r="2196" ht="12.75" customHeight="1">
      <c r="A2196" t="s">
        <v>703</v>
      </c>
      <c r="B2196" s="3" t="str">
        <f>HYPERLINK("https://stackoverflow.com/questions/2949809/")</f>
        <v>https://stackoverflow.com/questions/2949809/</v>
      </c>
      <c r="C2196" s="1">
        <v>4.0</v>
      </c>
      <c r="D2196" s="4">
        <v>2.0</v>
      </c>
      <c r="E2196" s="1">
        <v>4.0</v>
      </c>
      <c r="F2196" s="1">
        <v>4.0</v>
      </c>
      <c r="G2196" s="2" t="s">
        <v>406</v>
      </c>
    </row>
    <row r="2197" ht="12.75" customHeight="1">
      <c r="A2197" t="s">
        <v>704</v>
      </c>
      <c r="B2197" s="3" t="str">
        <f>HYPERLINK("https://stackoverflow.com/questions/3180797/")</f>
        <v>https://stackoverflow.com/questions/3180797/</v>
      </c>
      <c r="C2197" s="1">
        <v>4.0</v>
      </c>
      <c r="D2197" s="4">
        <v>2.0</v>
      </c>
      <c r="E2197" s="1">
        <v>3.0</v>
      </c>
      <c r="F2197" s="1">
        <v>2.0</v>
      </c>
      <c r="G2197" s="2" t="s">
        <v>705</v>
      </c>
    </row>
    <row r="2198" ht="12.75" customHeight="1">
      <c r="A2198" t="s">
        <v>704</v>
      </c>
      <c r="B2198" s="3" t="str">
        <f>HYPERLINK("https://stackoverflow.com/questions/3180815/")</f>
        <v>https://stackoverflow.com/questions/3180815/</v>
      </c>
      <c r="C2198" s="1">
        <v>3.0</v>
      </c>
      <c r="D2198" s="4">
        <v>2.0</v>
      </c>
      <c r="E2198" s="1">
        <v>3.0</v>
      </c>
      <c r="F2198" s="1">
        <v>2.0</v>
      </c>
      <c r="G2198" s="2"/>
    </row>
    <row r="2199" ht="12.75" customHeight="1">
      <c r="A2199" t="s">
        <v>706</v>
      </c>
      <c r="B2199" s="3" t="str">
        <f>HYPERLINK("https://stackoverflow.com/questions/3573111/")</f>
        <v>https://stackoverflow.com/questions/3573111/</v>
      </c>
      <c r="C2199" s="1">
        <v>3.0</v>
      </c>
      <c r="D2199" s="4">
        <v>3.0</v>
      </c>
      <c r="E2199" s="1">
        <v>3.0</v>
      </c>
      <c r="F2199" s="1">
        <v>3.0</v>
      </c>
      <c r="G2199" s="2"/>
    </row>
    <row r="2200" ht="12.75" customHeight="1">
      <c r="A2200" t="s">
        <v>706</v>
      </c>
      <c r="B2200" s="3" t="str">
        <f>HYPERLINK("https://stackoverflow.com/questions/3573413/")</f>
        <v>https://stackoverflow.com/questions/3573413/</v>
      </c>
      <c r="C2200" s="1">
        <v>5.0</v>
      </c>
      <c r="D2200" s="4">
        <v>5.0</v>
      </c>
      <c r="E2200" s="1">
        <v>5.0</v>
      </c>
      <c r="F2200" s="1">
        <v>5.0</v>
      </c>
      <c r="G2200" s="2"/>
    </row>
    <row r="2201" ht="12.75" customHeight="1">
      <c r="A2201" t="s">
        <v>706</v>
      </c>
      <c r="B2201" s="3" t="str">
        <f>HYPERLINK("https://stackoverflow.com/questions/5153268/")</f>
        <v>https://stackoverflow.com/questions/5153268/</v>
      </c>
      <c r="C2201" s="1">
        <v>4.0</v>
      </c>
      <c r="D2201" s="4">
        <v>3.0</v>
      </c>
      <c r="E2201" s="1">
        <v>4.0</v>
      </c>
      <c r="F2201" s="1">
        <v>3.0</v>
      </c>
      <c r="G2201" s="2"/>
    </row>
    <row r="2202" ht="12.75" customHeight="1">
      <c r="A2202" t="s">
        <v>706</v>
      </c>
      <c r="B2202" s="3" t="str">
        <f>HYPERLINK("https://stackoverflow.com/questions/13613763/")</f>
        <v>https://stackoverflow.com/questions/13613763/</v>
      </c>
      <c r="C2202" s="1">
        <v>4.0</v>
      </c>
      <c r="D2202" s="4">
        <v>3.0</v>
      </c>
      <c r="E2202" s="1">
        <v>4.0</v>
      </c>
      <c r="F2202" s="1">
        <v>3.0</v>
      </c>
      <c r="G2202" s="2"/>
    </row>
    <row r="2203" ht="12.75" customHeight="1">
      <c r="A2203" t="s">
        <v>706</v>
      </c>
      <c r="B2203" s="3" t="str">
        <f>HYPERLINK("https://stackoverflow.com/questions/14780300/")</f>
        <v>https://stackoverflow.com/questions/14780300/</v>
      </c>
      <c r="C2203" s="1">
        <v>3.0</v>
      </c>
      <c r="D2203" s="4">
        <v>2.0</v>
      </c>
      <c r="E2203" s="1">
        <v>3.0</v>
      </c>
      <c r="F2203" s="1">
        <v>2.0</v>
      </c>
      <c r="G2203" s="2"/>
    </row>
    <row r="2204" ht="12.75" customHeight="1">
      <c r="A2204" t="s">
        <v>706</v>
      </c>
      <c r="B2204" s="3" t="str">
        <f>HYPERLINK("https://stackoverflow.com/questions/17282440/")</f>
        <v>https://stackoverflow.com/questions/17282440/</v>
      </c>
      <c r="C2204" s="1">
        <v>3.0</v>
      </c>
      <c r="D2204" s="4">
        <v>3.0</v>
      </c>
      <c r="E2204" s="1">
        <v>3.0</v>
      </c>
      <c r="F2204" s="1">
        <v>3.0</v>
      </c>
      <c r="G2204" s="2"/>
    </row>
    <row r="2205" ht="12.75" customHeight="1">
      <c r="A2205" t="s">
        <v>706</v>
      </c>
      <c r="B2205" s="3" t="str">
        <f>HYPERLINK("https://stackoverflow.com/questions/18555770/")</f>
        <v>https://stackoverflow.com/questions/18555770/</v>
      </c>
      <c r="C2205" s="1">
        <v>4.0</v>
      </c>
      <c r="D2205" s="4">
        <v>2.0</v>
      </c>
      <c r="E2205" s="1">
        <v>3.0</v>
      </c>
      <c r="F2205" s="1">
        <v>2.0</v>
      </c>
      <c r="G2205" s="2" t="s">
        <v>430</v>
      </c>
    </row>
    <row r="2206" ht="12.75" customHeight="1">
      <c r="A2206" t="s">
        <v>706</v>
      </c>
      <c r="B2206" s="3" t="str">
        <f>HYPERLINK("https://stackoverflow.com/questions/19107545/")</f>
        <v>https://stackoverflow.com/questions/19107545/</v>
      </c>
      <c r="C2206" s="1">
        <v>4.0</v>
      </c>
      <c r="D2206" s="4">
        <v>2.0</v>
      </c>
      <c r="E2206" s="1">
        <v>3.0</v>
      </c>
      <c r="F2206" s="1">
        <v>2.0</v>
      </c>
      <c r="G2206" s="2" t="s">
        <v>430</v>
      </c>
    </row>
    <row r="2207" ht="12.75" customHeight="1">
      <c r="A2207" t="s">
        <v>706</v>
      </c>
      <c r="B2207" s="3" t="str">
        <f>HYPERLINK("https://stackoverflow.com/questions/49436265/")</f>
        <v>https://stackoverflow.com/questions/49436265/</v>
      </c>
      <c r="C2207" s="1">
        <v>3.0</v>
      </c>
      <c r="D2207" s="4">
        <v>2.0</v>
      </c>
      <c r="E2207" s="1">
        <v>3.0</v>
      </c>
      <c r="F2207" s="1">
        <v>2.0</v>
      </c>
      <c r="G2207" s="2"/>
    </row>
    <row r="2208" ht="12.75" customHeight="1">
      <c r="A2208" t="s">
        <v>707</v>
      </c>
      <c r="B2208" s="3" t="str">
        <f>HYPERLINK("https://stackoverflow.com/questions/6583131/")</f>
        <v>https://stackoverflow.com/questions/6583131/</v>
      </c>
      <c r="C2208" s="1">
        <v>2.0</v>
      </c>
      <c r="D2208" s="4">
        <v>1.0</v>
      </c>
      <c r="E2208" s="1">
        <v>2.0</v>
      </c>
      <c r="F2208" s="1">
        <v>1.0</v>
      </c>
      <c r="G2208" s="2"/>
    </row>
    <row r="2209" ht="12.75" customHeight="1">
      <c r="A2209" t="s">
        <v>708</v>
      </c>
      <c r="B2209" s="3" t="str">
        <f>HYPERLINK("https://stackoverflow.com/questions/8439791/")</f>
        <v>https://stackoverflow.com/questions/8439791/</v>
      </c>
      <c r="C2209" s="1">
        <v>3.0</v>
      </c>
      <c r="D2209" s="4">
        <v>1.0</v>
      </c>
      <c r="E2209" s="1">
        <v>3.0</v>
      </c>
      <c r="F2209" s="1">
        <v>1.0</v>
      </c>
      <c r="G2209" s="2"/>
    </row>
    <row r="2210" ht="12.75" customHeight="1">
      <c r="A2210" t="s">
        <v>709</v>
      </c>
      <c r="B2210" s="3" t="str">
        <f>HYPERLINK("https://stackoverflow.com/questions/8994633/")</f>
        <v>https://stackoverflow.com/questions/8994633/</v>
      </c>
      <c r="C2210" s="1">
        <v>2.0</v>
      </c>
      <c r="D2210" s="4">
        <v>1.0</v>
      </c>
      <c r="E2210" s="1">
        <v>2.0</v>
      </c>
      <c r="F2210" s="1">
        <v>1.0</v>
      </c>
      <c r="G2210" s="2"/>
    </row>
    <row r="2211" ht="12.75" customHeight="1">
      <c r="A2211" t="s">
        <v>710</v>
      </c>
      <c r="B2211" s="3" t="str">
        <f>HYPERLINK("https://stackoverflow.com/questions/18739430/")</f>
        <v>https://stackoverflow.com/questions/18739430/</v>
      </c>
      <c r="C2211" s="1">
        <v>3.0</v>
      </c>
      <c r="D2211" s="4">
        <v>2.0</v>
      </c>
      <c r="E2211" s="1">
        <v>3.0</v>
      </c>
      <c r="F2211" s="1">
        <v>2.0</v>
      </c>
      <c r="G2211" s="2"/>
    </row>
    <row r="2212" ht="12.75" customHeight="1">
      <c r="A2212" t="s">
        <v>710</v>
      </c>
      <c r="B2212" s="3" t="str">
        <f>HYPERLINK("https://stackoverflow.com/questions/33281387/")</f>
        <v>https://stackoverflow.com/questions/33281387/</v>
      </c>
      <c r="C2212" s="1">
        <v>3.0</v>
      </c>
      <c r="D2212" s="4">
        <v>2.0</v>
      </c>
      <c r="E2212" s="1">
        <v>3.0</v>
      </c>
      <c r="F2212" s="1">
        <v>2.0</v>
      </c>
      <c r="G2212" s="2"/>
    </row>
    <row r="2213" ht="12.75" customHeight="1">
      <c r="A2213" t="s">
        <v>710</v>
      </c>
      <c r="B2213" s="3" t="str">
        <f>HYPERLINK("https://stackoverflow.com/questions/35059537/")</f>
        <v>https://stackoverflow.com/questions/35059537/</v>
      </c>
      <c r="C2213" s="1">
        <v>3.0</v>
      </c>
      <c r="D2213" s="4">
        <v>1.0</v>
      </c>
      <c r="E2213" s="1">
        <v>3.0</v>
      </c>
      <c r="F2213" s="1">
        <v>1.0</v>
      </c>
      <c r="G2213" s="2"/>
    </row>
    <row r="2214" ht="12.75" customHeight="1">
      <c r="A2214" t="s">
        <v>711</v>
      </c>
      <c r="B2214" s="3" t="str">
        <f>HYPERLINK("https://stackoverflow.com/questions/10295486/")</f>
        <v>https://stackoverflow.com/questions/10295486/</v>
      </c>
      <c r="C2214" s="1">
        <v>5.0</v>
      </c>
      <c r="D2214" s="4">
        <v>4.0</v>
      </c>
      <c r="E2214" s="1">
        <v>5.0</v>
      </c>
      <c r="F2214" s="1">
        <v>4.0</v>
      </c>
      <c r="G2214" s="2"/>
    </row>
    <row r="2215" ht="12.75" customHeight="1">
      <c r="A2215" t="s">
        <v>712</v>
      </c>
      <c r="B2215" s="3" t="str">
        <f>HYPERLINK("https://stackoverflow.com/questions/11292026/")</f>
        <v>https://stackoverflow.com/questions/11292026/</v>
      </c>
      <c r="C2215" s="1">
        <v>3.0</v>
      </c>
      <c r="D2215" s="4">
        <v>2.0</v>
      </c>
      <c r="E2215" s="1">
        <v>3.0</v>
      </c>
      <c r="F2215" s="1">
        <v>2.0</v>
      </c>
      <c r="G2215" s="2"/>
    </row>
    <row r="2216" ht="12.75" customHeight="1">
      <c r="A2216" t="s">
        <v>713</v>
      </c>
      <c r="B2216" s="3" t="str">
        <f>HYPERLINK("https://stackoverflow.com/questions/14989975/")</f>
        <v>https://stackoverflow.com/questions/14989975/</v>
      </c>
      <c r="C2216" s="1">
        <v>2.0</v>
      </c>
      <c r="D2216" s="4">
        <v>1.0</v>
      </c>
      <c r="E2216" s="1">
        <v>2.0</v>
      </c>
      <c r="F2216" s="1">
        <v>1.0</v>
      </c>
      <c r="G2216" s="2"/>
    </row>
    <row r="2217" ht="12.75" customHeight="1">
      <c r="A2217" t="s">
        <v>714</v>
      </c>
      <c r="B2217" s="3" t="str">
        <f>HYPERLINK("https://stackoverflow.com/questions/16009043/")</f>
        <v>https://stackoverflow.com/questions/16009043/</v>
      </c>
      <c r="C2217" s="1">
        <v>3.0</v>
      </c>
      <c r="D2217" s="4">
        <v>2.0</v>
      </c>
      <c r="E2217" s="1">
        <v>3.0</v>
      </c>
      <c r="F2217" s="1">
        <v>2.0</v>
      </c>
      <c r="G2217" s="2"/>
    </row>
    <row r="2218" ht="12.75" customHeight="1">
      <c r="A2218" t="s">
        <v>714</v>
      </c>
      <c r="B2218" s="3" t="str">
        <f>HYPERLINK("https://stackoverflow.com/questions/16009328/")</f>
        <v>https://stackoverflow.com/questions/16009328/</v>
      </c>
      <c r="C2218" s="1">
        <v>5.0</v>
      </c>
      <c r="D2218" s="4">
        <v>5.0</v>
      </c>
      <c r="E2218" s="1">
        <v>5.0</v>
      </c>
      <c r="F2218" s="1">
        <v>5.0</v>
      </c>
      <c r="G2218" s="2"/>
    </row>
    <row r="2219" ht="12.75" customHeight="1">
      <c r="A2219" t="s">
        <v>714</v>
      </c>
      <c r="B2219" s="3" t="str">
        <f>HYPERLINK("https://stackoverflow.com/questions/16119792/")</f>
        <v>https://stackoverflow.com/questions/16119792/</v>
      </c>
      <c r="C2219" s="1">
        <v>3.0</v>
      </c>
      <c r="D2219" s="4">
        <v>1.0</v>
      </c>
      <c r="E2219" s="1">
        <v>3.0</v>
      </c>
      <c r="F2219" s="1">
        <v>1.0</v>
      </c>
      <c r="G2219" s="2"/>
    </row>
    <row r="2220" ht="12.75" customHeight="1">
      <c r="A2220" t="s">
        <v>715</v>
      </c>
      <c r="B2220" s="3" t="str">
        <f>HYPERLINK("https://stackoverflow.com/questions/19551623/")</f>
        <v>https://stackoverflow.com/questions/19551623/</v>
      </c>
      <c r="C2220" s="1">
        <v>3.0</v>
      </c>
      <c r="D2220" s="4">
        <v>1.0</v>
      </c>
      <c r="E2220" s="1">
        <v>3.0</v>
      </c>
      <c r="F2220" s="1">
        <v>1.0</v>
      </c>
      <c r="G2220" s="2"/>
    </row>
    <row r="2221" ht="12.75" customHeight="1">
      <c r="A2221" t="s">
        <v>716</v>
      </c>
      <c r="B2221" s="3" t="str">
        <f>HYPERLINK("https://stackoverflow.com/questions/20268464/")</f>
        <v>https://stackoverflow.com/questions/20268464/</v>
      </c>
      <c r="C2221" s="1">
        <v>5.0</v>
      </c>
      <c r="D2221" s="4">
        <v>4.0</v>
      </c>
      <c r="E2221" s="1">
        <v>5.0</v>
      </c>
      <c r="F2221" s="1">
        <v>4.0</v>
      </c>
      <c r="G2221" s="2"/>
    </row>
    <row r="2222" ht="12.75" customHeight="1">
      <c r="A2222" t="s">
        <v>717</v>
      </c>
      <c r="B2222" s="3" t="str">
        <f>HYPERLINK("https://stackoverflow.com/questions/23971665/")</f>
        <v>https://stackoverflow.com/questions/23971665/</v>
      </c>
      <c r="C2222" s="1">
        <v>3.0</v>
      </c>
      <c r="D2222" s="4">
        <v>1.0</v>
      </c>
      <c r="E2222" s="1">
        <v>3.0</v>
      </c>
      <c r="F2222" s="1">
        <v>1.0</v>
      </c>
      <c r="G2222" s="2"/>
    </row>
    <row r="2223" ht="12.75" customHeight="1">
      <c r="A2223" t="s">
        <v>718</v>
      </c>
      <c r="B2223" s="3" t="str">
        <f>HYPERLINK("https://stackoverflow.com/questions/25487255/")</f>
        <v>https://stackoverflow.com/questions/25487255/</v>
      </c>
      <c r="C2223" s="1">
        <v>3.0</v>
      </c>
      <c r="D2223" s="4">
        <v>3.0</v>
      </c>
      <c r="E2223" s="1">
        <v>3.0</v>
      </c>
      <c r="F2223" s="1">
        <v>3.0</v>
      </c>
      <c r="G2223" s="2"/>
    </row>
    <row r="2224" ht="12.75" customHeight="1">
      <c r="A2224" t="s">
        <v>718</v>
      </c>
      <c r="B2224" s="3" t="str">
        <f>HYPERLINK("https://stackoverflow.com/questions/25487269/")</f>
        <v>https://stackoverflow.com/questions/25487269/</v>
      </c>
      <c r="C2224" s="1">
        <v>2.0</v>
      </c>
      <c r="D2224" s="4">
        <v>1.0</v>
      </c>
      <c r="E2224" s="1">
        <v>2.0</v>
      </c>
      <c r="F2224" s="1">
        <v>1.0</v>
      </c>
      <c r="G2224" s="2"/>
    </row>
    <row r="2225" ht="12.75" customHeight="1">
      <c r="A2225" t="s">
        <v>719</v>
      </c>
      <c r="B2225" s="3" t="str">
        <f>HYPERLINK("https://stackoverflow.com/questions/26110496/")</f>
        <v>https://stackoverflow.com/questions/26110496/</v>
      </c>
      <c r="C2225" s="1">
        <v>4.0</v>
      </c>
      <c r="D2225" s="4">
        <v>3.0</v>
      </c>
      <c r="E2225" s="1">
        <v>4.0</v>
      </c>
      <c r="F2225" s="1">
        <v>3.0</v>
      </c>
      <c r="G2225" s="2"/>
    </row>
    <row r="2226" ht="12.75" customHeight="1">
      <c r="A2226" t="s">
        <v>719</v>
      </c>
      <c r="B2226" s="3" t="str">
        <f>HYPERLINK("https://stackoverflow.com/questions/26111708/")</f>
        <v>https://stackoverflow.com/questions/26111708/</v>
      </c>
      <c r="C2226" s="1">
        <v>3.0</v>
      </c>
      <c r="D2226" s="4">
        <v>1.0</v>
      </c>
      <c r="E2226" s="1">
        <v>3.0</v>
      </c>
      <c r="F2226" s="1">
        <v>1.0</v>
      </c>
      <c r="G2226" s="2"/>
    </row>
    <row r="2227" ht="12.75" customHeight="1">
      <c r="A2227" t="s">
        <v>720</v>
      </c>
      <c r="B2227" s="3" t="str">
        <f>HYPERLINK("https://stackoverflow.com/questions/29717065/")</f>
        <v>https://stackoverflow.com/questions/29717065/</v>
      </c>
      <c r="C2227" s="1">
        <v>5.0</v>
      </c>
      <c r="D2227" s="4">
        <v>5.0</v>
      </c>
      <c r="E2227" s="1">
        <v>5.0</v>
      </c>
      <c r="F2227" s="1">
        <v>5.0</v>
      </c>
      <c r="G2227" s="2"/>
    </row>
    <row r="2228" ht="12.75" customHeight="1">
      <c r="A2228" t="s">
        <v>720</v>
      </c>
      <c r="B2228" s="3" t="str">
        <f>HYPERLINK("https://stackoverflow.com/questions/29743679/")</f>
        <v>https://stackoverflow.com/questions/29743679/</v>
      </c>
      <c r="C2228" s="1">
        <v>2.0</v>
      </c>
      <c r="D2228" s="4">
        <v>1.0</v>
      </c>
      <c r="E2228" s="1">
        <v>2.0</v>
      </c>
      <c r="F2228" s="1">
        <v>1.0</v>
      </c>
      <c r="G2228" s="2"/>
    </row>
    <row r="2229" ht="12.75" customHeight="1">
      <c r="A2229" t="s">
        <v>721</v>
      </c>
      <c r="B2229" s="3" t="str">
        <f>HYPERLINK("https://stackoverflow.com/questions/33122195/")</f>
        <v>https://stackoverflow.com/questions/33122195/</v>
      </c>
      <c r="C2229" s="1">
        <v>5.0</v>
      </c>
      <c r="D2229" s="4">
        <v>5.0</v>
      </c>
      <c r="E2229" s="1">
        <v>5.0</v>
      </c>
      <c r="F2229" s="1">
        <v>5.0</v>
      </c>
      <c r="G2229" s="2"/>
    </row>
    <row r="2230" ht="12.75" customHeight="1">
      <c r="A2230" t="s">
        <v>722</v>
      </c>
      <c r="B2230" s="3" t="str">
        <f>HYPERLINK("https://stackoverflow.com/questions/34533852/")</f>
        <v>https://stackoverflow.com/questions/34533852/</v>
      </c>
      <c r="C2230" s="1">
        <v>3.0</v>
      </c>
      <c r="D2230" s="4">
        <v>2.0</v>
      </c>
      <c r="E2230" s="1">
        <v>3.0</v>
      </c>
      <c r="F2230" s="1">
        <v>2.0</v>
      </c>
      <c r="G2230" s="2"/>
    </row>
    <row r="2231" ht="12.75" customHeight="1">
      <c r="A2231" t="s">
        <v>723</v>
      </c>
      <c r="B2231" s="3" t="str">
        <f>HYPERLINK("https://stackoverflow.com/questions/35613397/")</f>
        <v>https://stackoverflow.com/questions/35613397/</v>
      </c>
      <c r="C2231" s="1">
        <v>4.0</v>
      </c>
      <c r="D2231" s="4">
        <v>3.0</v>
      </c>
      <c r="E2231" s="1">
        <v>4.0</v>
      </c>
      <c r="F2231" s="1">
        <v>3.0</v>
      </c>
      <c r="G2231" s="2"/>
    </row>
    <row r="2232" ht="12.75" customHeight="1">
      <c r="A2232" t="s">
        <v>724</v>
      </c>
      <c r="B2232" s="3" t="str">
        <f>HYPERLINK("https://stackoverflow.com/questions/36013609/")</f>
        <v>https://stackoverflow.com/questions/36013609/</v>
      </c>
      <c r="C2232" s="1">
        <v>4.0</v>
      </c>
      <c r="D2232" s="4">
        <v>3.0</v>
      </c>
      <c r="E2232" s="1">
        <v>4.0</v>
      </c>
      <c r="F2232" s="1">
        <v>3.0</v>
      </c>
      <c r="G2232" s="2"/>
    </row>
    <row r="2233" ht="12.75" customHeight="1">
      <c r="A2233" t="s">
        <v>725</v>
      </c>
      <c r="B2233" s="3" t="str">
        <f>HYPERLINK("https://stackoverflow.com/questions/36218433/")</f>
        <v>https://stackoverflow.com/questions/36218433/</v>
      </c>
      <c r="C2233" s="1">
        <v>3.0</v>
      </c>
      <c r="D2233" s="4">
        <v>3.0</v>
      </c>
      <c r="E2233" s="1">
        <v>3.0</v>
      </c>
      <c r="F2233" s="1">
        <v>3.0</v>
      </c>
      <c r="G2233" s="2"/>
    </row>
    <row r="2234" ht="12.75" customHeight="1">
      <c r="A2234" t="s">
        <v>726</v>
      </c>
      <c r="B2234" s="3" t="str">
        <f>HYPERLINK("https://stackoverflow.com/questions/50023901/")</f>
        <v>https://stackoverflow.com/questions/50023901/</v>
      </c>
      <c r="C2234" s="1">
        <v>4.0</v>
      </c>
      <c r="D2234" s="4">
        <v>2.0</v>
      </c>
      <c r="E2234" s="1">
        <v>4.0</v>
      </c>
      <c r="F2234" s="1">
        <v>4.0</v>
      </c>
      <c r="G2234" s="2" t="s">
        <v>291</v>
      </c>
    </row>
    <row r="2235" ht="12.75" customHeight="1">
      <c r="C2235" s="1"/>
      <c r="D2235" s="1"/>
      <c r="E2235" s="1"/>
      <c r="F2235" s="1"/>
      <c r="G2235" s="2"/>
    </row>
    <row r="2236" ht="12.75" customHeight="1">
      <c r="C2236" s="1"/>
      <c r="D2236" s="1"/>
      <c r="E2236" s="1"/>
      <c r="F2236" s="1"/>
      <c r="G2236" s="2"/>
    </row>
    <row r="2237" ht="12.75" customHeight="1">
      <c r="C2237" s="1"/>
      <c r="D2237" s="1"/>
      <c r="E2237" s="1"/>
      <c r="F2237" s="1"/>
      <c r="G2237" s="2"/>
    </row>
    <row r="2238" ht="12.75" customHeight="1">
      <c r="A2238" t="s">
        <v>727</v>
      </c>
      <c r="C2238" s="1"/>
      <c r="D2238" s="1"/>
      <c r="E2238" s="1"/>
      <c r="F2238" s="1"/>
      <c r="G2238" s="2"/>
    </row>
    <row r="2239" ht="12.75" customHeight="1">
      <c r="C2239" s="1"/>
      <c r="D2239" s="1"/>
      <c r="E2239" s="1"/>
      <c r="F2239" s="1"/>
      <c r="G2239" s="2"/>
    </row>
    <row r="2240" ht="12.75" customHeight="1">
      <c r="A2240" t="s">
        <v>728</v>
      </c>
      <c r="B2240" s="3" t="str">
        <f>HYPERLINK("https://stackoverflow.com/questions/1258037/")</f>
        <v>https://stackoverflow.com/questions/1258037/</v>
      </c>
      <c r="C2240" s="1">
        <v>1.0</v>
      </c>
      <c r="D2240" s="4">
        <v>1.0</v>
      </c>
      <c r="E2240" s="1">
        <v>1.0</v>
      </c>
      <c r="F2240" s="1">
        <v>1.0</v>
      </c>
      <c r="G2240" s="2"/>
    </row>
    <row r="2241" ht="12.75" customHeight="1">
      <c r="A2241" t="s">
        <v>728</v>
      </c>
      <c r="B2241" s="3" t="str">
        <f>HYPERLINK("https://stackoverflow.com/questions/16118875/")</f>
        <v>https://stackoverflow.com/questions/16118875/</v>
      </c>
      <c r="C2241" s="1">
        <v>1.0</v>
      </c>
      <c r="D2241" s="4">
        <v>1.0</v>
      </c>
      <c r="E2241" s="1">
        <v>1.0</v>
      </c>
      <c r="F2241" s="1">
        <v>1.0</v>
      </c>
      <c r="G2241" s="2"/>
    </row>
    <row r="2242" ht="12.75" customHeight="1">
      <c r="A2242" t="s">
        <v>728</v>
      </c>
      <c r="B2242" s="3" t="str">
        <f>HYPERLINK("https://stackoverflow.com/questions/48945086/")</f>
        <v>https://stackoverflow.com/questions/48945086/</v>
      </c>
      <c r="C2242" s="1">
        <v>1.0</v>
      </c>
      <c r="D2242" s="4">
        <v>1.0</v>
      </c>
      <c r="E2242" s="1">
        <v>1.0</v>
      </c>
      <c r="F2242" s="1">
        <v>1.0</v>
      </c>
      <c r="G2242" s="2"/>
    </row>
    <row r="2243" ht="12.75" customHeight="1">
      <c r="A2243" t="s">
        <v>729</v>
      </c>
      <c r="B2243" s="3" t="str">
        <f>HYPERLINK("https://stackoverflow.com/questions/1957670/")</f>
        <v>https://stackoverflow.com/questions/1957670/</v>
      </c>
      <c r="C2243" s="1">
        <v>2.0</v>
      </c>
      <c r="D2243" s="4">
        <v>1.0</v>
      </c>
      <c r="E2243" s="1">
        <v>2.0</v>
      </c>
      <c r="F2243" s="1">
        <v>1.0</v>
      </c>
      <c r="G2243" s="2"/>
    </row>
    <row r="2244" ht="12.75" customHeight="1">
      <c r="A2244" t="s">
        <v>729</v>
      </c>
      <c r="B2244" s="3" t="str">
        <f>HYPERLINK("https://stackoverflow.com/questions/2110444/")</f>
        <v>https://stackoverflow.com/questions/2110444/</v>
      </c>
      <c r="C2244" s="1">
        <v>2.0</v>
      </c>
      <c r="D2244" s="4">
        <v>1.0</v>
      </c>
      <c r="E2244" s="1">
        <v>2.0</v>
      </c>
      <c r="F2244" s="1">
        <v>1.0</v>
      </c>
      <c r="G2244" s="2"/>
    </row>
    <row r="2245" ht="12.75" customHeight="1">
      <c r="A2245" t="s">
        <v>729</v>
      </c>
      <c r="B2245" s="3" t="str">
        <f>HYPERLINK("https://stackoverflow.com/questions/14418215/")</f>
        <v>https://stackoverflow.com/questions/14418215/</v>
      </c>
      <c r="C2245" s="1">
        <v>2.0</v>
      </c>
      <c r="D2245" s="4">
        <v>1.0</v>
      </c>
      <c r="E2245" s="1">
        <v>2.0</v>
      </c>
      <c r="F2245" s="1">
        <v>1.0</v>
      </c>
      <c r="G2245" s="2"/>
    </row>
    <row r="2246" ht="12.75" customHeight="1">
      <c r="A2246" t="s">
        <v>729</v>
      </c>
      <c r="B2246" s="3" t="str">
        <f>HYPERLINK("https://stackoverflow.com/questions/16642424/")</f>
        <v>https://stackoverflow.com/questions/16642424/</v>
      </c>
      <c r="C2246" s="1">
        <v>1.0</v>
      </c>
      <c r="D2246" s="4">
        <v>1.0</v>
      </c>
      <c r="E2246" s="1">
        <v>1.0</v>
      </c>
      <c r="F2246" s="1">
        <v>1.0</v>
      </c>
      <c r="G2246" s="2"/>
    </row>
    <row r="2247" ht="12.75" customHeight="1">
      <c r="A2247" t="s">
        <v>729</v>
      </c>
      <c r="B2247" s="3" t="str">
        <f>HYPERLINK("https://stackoverflow.com/questions/25520350/")</f>
        <v>https://stackoverflow.com/questions/25520350/</v>
      </c>
      <c r="C2247" s="1">
        <v>1.0</v>
      </c>
      <c r="D2247" s="4">
        <v>1.0</v>
      </c>
      <c r="E2247" s="1">
        <v>1.0</v>
      </c>
      <c r="F2247" s="1">
        <v>1.0</v>
      </c>
      <c r="G2247" s="2"/>
    </row>
    <row r="2248" ht="12.75" customHeight="1">
      <c r="A2248" t="s">
        <v>730</v>
      </c>
      <c r="B2248" s="3" t="str">
        <f>HYPERLINK("https://stackoverflow.com/questions/2753176/")</f>
        <v>https://stackoverflow.com/questions/2753176/</v>
      </c>
      <c r="C2248" s="1">
        <v>3.0</v>
      </c>
      <c r="D2248" s="4">
        <v>1.0</v>
      </c>
      <c r="E2248" s="1">
        <v>3.0</v>
      </c>
      <c r="F2248" s="1">
        <v>1.0</v>
      </c>
      <c r="G2248" s="2"/>
    </row>
    <row r="2249" ht="12.75" customHeight="1">
      <c r="A2249" t="s">
        <v>730</v>
      </c>
      <c r="B2249" s="3" t="str">
        <f>HYPERLINK("https://stackoverflow.com/questions/2753250/")</f>
        <v>https://stackoverflow.com/questions/2753250/</v>
      </c>
      <c r="C2249" s="1">
        <v>1.0</v>
      </c>
      <c r="D2249" s="4">
        <v>1.0</v>
      </c>
      <c r="E2249" s="1">
        <v>1.0</v>
      </c>
      <c r="F2249" s="1">
        <v>1.0</v>
      </c>
      <c r="G2249" s="2"/>
    </row>
    <row r="2250" ht="12.75" customHeight="1">
      <c r="A2250" t="s">
        <v>731</v>
      </c>
      <c r="B2250" s="3" t="str">
        <f>HYPERLINK("https://stackoverflow.com/questions/2797498/")</f>
        <v>https://stackoverflow.com/questions/2797498/</v>
      </c>
      <c r="C2250" s="1">
        <v>3.0</v>
      </c>
      <c r="D2250" s="4">
        <v>1.0</v>
      </c>
      <c r="E2250" s="1">
        <v>3.0</v>
      </c>
      <c r="F2250" s="1">
        <v>1.0</v>
      </c>
      <c r="G2250" s="2"/>
    </row>
    <row r="2251" ht="12.75" customHeight="1">
      <c r="A2251" t="s">
        <v>731</v>
      </c>
      <c r="B2251" s="3" t="str">
        <f>HYPERLINK("https://stackoverflow.com/questions/4464093/")</f>
        <v>https://stackoverflow.com/questions/4464093/</v>
      </c>
      <c r="C2251" s="1">
        <v>3.0</v>
      </c>
      <c r="D2251" s="4">
        <v>1.0</v>
      </c>
      <c r="E2251" s="1">
        <v>3.0</v>
      </c>
      <c r="F2251" s="1">
        <v>1.0</v>
      </c>
      <c r="G2251" s="2"/>
    </row>
    <row r="2252" ht="12.75" customHeight="1">
      <c r="A2252" t="s">
        <v>731</v>
      </c>
      <c r="B2252" s="3" t="str">
        <f>HYPERLINK("https://stackoverflow.com/questions/19632564/")</f>
        <v>https://stackoverflow.com/questions/19632564/</v>
      </c>
      <c r="C2252" s="1">
        <v>5.0</v>
      </c>
      <c r="D2252" s="4">
        <v>1.0</v>
      </c>
      <c r="E2252" s="1">
        <v>4.0</v>
      </c>
      <c r="F2252" s="1">
        <v>4.0</v>
      </c>
      <c r="G2252" s="2" t="s">
        <v>732</v>
      </c>
    </row>
    <row r="2253" ht="12.75" customHeight="1">
      <c r="A2253" t="s">
        <v>733</v>
      </c>
      <c r="B2253" s="3" t="str">
        <f>HYPERLINK("https://stackoverflow.com/questions/2942404/")</f>
        <v>https://stackoverflow.com/questions/2942404/</v>
      </c>
      <c r="C2253" s="1">
        <v>3.0</v>
      </c>
      <c r="D2253" s="4">
        <v>1.0</v>
      </c>
      <c r="E2253" s="1">
        <v>3.0</v>
      </c>
      <c r="F2253" s="1">
        <v>1.0</v>
      </c>
      <c r="G2253" s="2"/>
    </row>
    <row r="2254" ht="12.75" customHeight="1">
      <c r="A2254" t="s">
        <v>733</v>
      </c>
      <c r="B2254" s="3" t="str">
        <f>HYPERLINK("https://stackoverflow.com/questions/2944415/")</f>
        <v>https://stackoverflow.com/questions/2944415/</v>
      </c>
      <c r="C2254" s="1">
        <v>3.0</v>
      </c>
      <c r="D2254" s="4">
        <v>1.0</v>
      </c>
      <c r="E2254" s="1">
        <v>3.0</v>
      </c>
      <c r="F2254" s="1">
        <v>1.0</v>
      </c>
      <c r="G2254" s="2"/>
    </row>
    <row r="2255" ht="12.75" customHeight="1">
      <c r="A2255" t="s">
        <v>733</v>
      </c>
      <c r="B2255" s="3" t="str">
        <f>HYPERLINK("https://stackoverflow.com/questions/6858429/")</f>
        <v>https://stackoverflow.com/questions/6858429/</v>
      </c>
      <c r="C2255" s="1">
        <v>2.0</v>
      </c>
      <c r="D2255" s="4">
        <v>1.0</v>
      </c>
      <c r="E2255" s="1">
        <v>2.0</v>
      </c>
      <c r="F2255" s="1">
        <v>1.0</v>
      </c>
      <c r="G2255" s="2"/>
    </row>
    <row r="2256" ht="12.75" customHeight="1">
      <c r="A2256" t="s">
        <v>733</v>
      </c>
      <c r="B2256" s="3" t="str">
        <f>HYPERLINK("https://stackoverflow.com/questions/7594020/")</f>
        <v>https://stackoverflow.com/questions/7594020/</v>
      </c>
      <c r="C2256" s="1">
        <v>2.0</v>
      </c>
      <c r="D2256" s="4">
        <v>1.0</v>
      </c>
      <c r="E2256" s="1">
        <v>2.0</v>
      </c>
      <c r="F2256" s="1">
        <v>1.0</v>
      </c>
      <c r="G2256" s="2"/>
    </row>
    <row r="2257" ht="12.75" customHeight="1">
      <c r="A2257" t="s">
        <v>733</v>
      </c>
      <c r="B2257" s="3" t="str">
        <f>HYPERLINK("https://stackoverflow.com/questions/35694456/")</f>
        <v>https://stackoverflow.com/questions/35694456/</v>
      </c>
      <c r="C2257" s="1">
        <v>3.0</v>
      </c>
      <c r="D2257" s="4">
        <v>1.0</v>
      </c>
      <c r="E2257" s="1">
        <v>3.0</v>
      </c>
      <c r="F2257" s="1">
        <v>1.0</v>
      </c>
      <c r="G2257" s="2"/>
    </row>
    <row r="2258" ht="12.75" customHeight="1">
      <c r="A2258" t="s">
        <v>733</v>
      </c>
      <c r="B2258" s="3" t="str">
        <f>HYPERLINK("https://stackoverflow.com/questions/40080039/")</f>
        <v>https://stackoverflow.com/questions/40080039/</v>
      </c>
      <c r="C2258" s="1">
        <v>3.0</v>
      </c>
      <c r="D2258" s="4">
        <v>1.0</v>
      </c>
      <c r="E2258" s="1">
        <v>3.0</v>
      </c>
      <c r="F2258" s="1">
        <v>1.0</v>
      </c>
      <c r="G2258" s="2"/>
    </row>
    <row r="2259" ht="12.75" customHeight="1">
      <c r="A2259" t="s">
        <v>733</v>
      </c>
      <c r="B2259" s="3" t="str">
        <f>HYPERLINK("https://stackoverflow.com/questions/43746881/")</f>
        <v>https://stackoverflow.com/questions/43746881/</v>
      </c>
      <c r="C2259" s="1">
        <v>2.0</v>
      </c>
      <c r="D2259" s="4">
        <v>1.0</v>
      </c>
      <c r="E2259" s="1">
        <v>2.0</v>
      </c>
      <c r="F2259" s="1">
        <v>1.0</v>
      </c>
      <c r="G2259" s="2"/>
    </row>
    <row r="2260" ht="12.75" customHeight="1">
      <c r="A2260" t="s">
        <v>734</v>
      </c>
      <c r="B2260" s="3" t="str">
        <f>HYPERLINK("https://stackoverflow.com/questions/6026444/")</f>
        <v>https://stackoverflow.com/questions/6026444/</v>
      </c>
      <c r="C2260" s="1">
        <v>2.0</v>
      </c>
      <c r="D2260" s="4">
        <v>1.0</v>
      </c>
      <c r="E2260" s="1">
        <v>2.0</v>
      </c>
      <c r="F2260" s="1">
        <v>1.0</v>
      </c>
      <c r="G2260" s="2"/>
    </row>
    <row r="2261" ht="12.75" customHeight="1">
      <c r="A2261" t="s">
        <v>734</v>
      </c>
      <c r="B2261" s="3" t="str">
        <f>HYPERLINK("https://stackoverflow.com/questions/6026452/")</f>
        <v>https://stackoverflow.com/questions/6026452/</v>
      </c>
      <c r="C2261" s="1">
        <v>3.0</v>
      </c>
      <c r="D2261" s="4">
        <v>1.0</v>
      </c>
      <c r="E2261" s="1">
        <v>3.0</v>
      </c>
      <c r="F2261" s="1">
        <v>1.0</v>
      </c>
      <c r="G2261" s="2"/>
    </row>
    <row r="2262" ht="12.75" customHeight="1">
      <c r="A2262" t="s">
        <v>735</v>
      </c>
      <c r="B2262" s="3" t="str">
        <f>HYPERLINK("https://stackoverflow.com/questions/9286956/")</f>
        <v>https://stackoverflow.com/questions/9286956/</v>
      </c>
      <c r="C2262" s="1">
        <v>4.0</v>
      </c>
      <c r="D2262" s="4">
        <v>3.0</v>
      </c>
      <c r="E2262" s="1">
        <v>4.0</v>
      </c>
      <c r="F2262" s="1">
        <v>3.0</v>
      </c>
      <c r="G2262" s="2"/>
    </row>
    <row r="2263" ht="12.75" customHeight="1">
      <c r="A2263" t="s">
        <v>735</v>
      </c>
      <c r="B2263" s="3" t="str">
        <f>HYPERLINK("https://stackoverflow.com/questions/9286995/")</f>
        <v>https://stackoverflow.com/questions/9286995/</v>
      </c>
      <c r="C2263" s="1">
        <v>5.0</v>
      </c>
      <c r="D2263" s="4">
        <v>3.0</v>
      </c>
      <c r="E2263" s="1">
        <v>4.0</v>
      </c>
      <c r="F2263" s="1">
        <v>4.0</v>
      </c>
      <c r="G2263" s="2" t="s">
        <v>291</v>
      </c>
    </row>
    <row r="2264" ht="12.75" customHeight="1">
      <c r="A2264" t="s">
        <v>736</v>
      </c>
      <c r="B2264" s="3" t="str">
        <f>HYPERLINK("https://stackoverflow.com/questions/9341024/")</f>
        <v>https://stackoverflow.com/questions/9341024/</v>
      </c>
      <c r="C2264" s="1">
        <v>5.0</v>
      </c>
      <c r="D2264" s="4">
        <v>5.0</v>
      </c>
      <c r="E2264" s="1">
        <v>5.0</v>
      </c>
      <c r="F2264" s="1">
        <v>5.0</v>
      </c>
      <c r="G2264" s="2"/>
    </row>
    <row r="2265" ht="12.75" customHeight="1">
      <c r="A2265" t="s">
        <v>736</v>
      </c>
      <c r="B2265" s="3" t="str">
        <f>HYPERLINK("https://stackoverflow.com/questions/9341030/")</f>
        <v>https://stackoverflow.com/questions/9341030/</v>
      </c>
      <c r="C2265" s="1">
        <v>4.0</v>
      </c>
      <c r="D2265" s="4">
        <v>5.0</v>
      </c>
      <c r="E2265" s="1">
        <v>4.0</v>
      </c>
      <c r="F2265" s="1">
        <v>5.0</v>
      </c>
      <c r="G2265" s="2"/>
    </row>
    <row r="2266" ht="12.75" customHeight="1">
      <c r="A2266" t="s">
        <v>736</v>
      </c>
      <c r="B2266" s="3" t="str">
        <f>HYPERLINK("https://stackoverflow.com/questions/9341037/")</f>
        <v>https://stackoverflow.com/questions/9341037/</v>
      </c>
      <c r="C2266" s="1">
        <v>4.0</v>
      </c>
      <c r="D2266" s="4">
        <v>1.0</v>
      </c>
      <c r="E2266" s="1">
        <v>4.0</v>
      </c>
      <c r="F2266" s="1">
        <v>4.0</v>
      </c>
      <c r="G2266" s="2" t="s">
        <v>260</v>
      </c>
    </row>
    <row r="2267" ht="12.75" customHeight="1">
      <c r="A2267" t="s">
        <v>737</v>
      </c>
      <c r="B2267" s="3" t="str">
        <f>HYPERLINK("https://stackoverflow.com/questions/9481939/")</f>
        <v>https://stackoverflow.com/questions/9481939/</v>
      </c>
      <c r="C2267" s="1">
        <v>3.0</v>
      </c>
      <c r="D2267" s="4">
        <v>5.0</v>
      </c>
      <c r="E2267" s="1">
        <v>4.0</v>
      </c>
      <c r="F2267" s="1">
        <v>5.0</v>
      </c>
      <c r="G2267" s="2" t="s">
        <v>430</v>
      </c>
    </row>
    <row r="2268" ht="12.75" customHeight="1">
      <c r="A2268" t="s">
        <v>737</v>
      </c>
      <c r="B2268" s="3" t="str">
        <f>HYPERLINK("https://stackoverflow.com/questions/9481944/")</f>
        <v>https://stackoverflow.com/questions/9481944/</v>
      </c>
      <c r="C2268" s="1">
        <v>4.0</v>
      </c>
      <c r="D2268" s="4">
        <v>5.0</v>
      </c>
      <c r="E2268" s="1">
        <v>4.0</v>
      </c>
      <c r="F2268" s="1">
        <v>5.0</v>
      </c>
      <c r="G2268" s="2"/>
    </row>
    <row r="2269" ht="12.75" customHeight="1">
      <c r="A2269" t="s">
        <v>737</v>
      </c>
      <c r="B2269" s="3" t="str">
        <f>HYPERLINK("https://stackoverflow.com/questions/9481949/")</f>
        <v>https://stackoverflow.com/questions/9481949/</v>
      </c>
      <c r="C2269" s="1">
        <v>4.0</v>
      </c>
      <c r="D2269" s="4">
        <v>5.0</v>
      </c>
      <c r="E2269" s="1">
        <v>4.0</v>
      </c>
      <c r="F2269" s="1">
        <v>5.0</v>
      </c>
      <c r="G2269" s="2"/>
    </row>
    <row r="2270" ht="12.75" customHeight="1">
      <c r="A2270" t="s">
        <v>737</v>
      </c>
      <c r="B2270" s="3" t="str">
        <f>HYPERLINK("https://stackoverflow.com/questions/9486651/")</f>
        <v>https://stackoverflow.com/questions/9486651/</v>
      </c>
      <c r="C2270" s="1">
        <v>4.0</v>
      </c>
      <c r="D2270" s="4">
        <v>5.0</v>
      </c>
      <c r="E2270" s="1">
        <v>4.0</v>
      </c>
      <c r="F2270" s="1">
        <v>5.0</v>
      </c>
      <c r="G2270" s="2"/>
    </row>
    <row r="2271" ht="12.75" customHeight="1">
      <c r="A2271" t="s">
        <v>737</v>
      </c>
      <c r="B2271" s="3" t="str">
        <f>HYPERLINK("https://stackoverflow.com/questions/20418809/")</f>
        <v>https://stackoverflow.com/questions/20418809/</v>
      </c>
      <c r="C2271" s="1">
        <v>3.0</v>
      </c>
      <c r="D2271" s="4">
        <v>2.0</v>
      </c>
      <c r="E2271" s="1">
        <v>3.0</v>
      </c>
      <c r="F2271" s="1">
        <v>2.0</v>
      </c>
      <c r="G2271" s="2"/>
    </row>
    <row r="2272" ht="12.75" customHeight="1">
      <c r="A2272" t="s">
        <v>737</v>
      </c>
      <c r="B2272" s="3" t="str">
        <f>HYPERLINK("https://stackoverflow.com/questions/24649380/")</f>
        <v>https://stackoverflow.com/questions/24649380/</v>
      </c>
      <c r="C2272" s="1">
        <v>2.0</v>
      </c>
      <c r="D2272" s="4">
        <v>1.0</v>
      </c>
      <c r="E2272" s="1">
        <v>2.0</v>
      </c>
      <c r="F2272" s="1">
        <v>1.0</v>
      </c>
      <c r="G2272" s="2"/>
    </row>
    <row r="2273" ht="12.75" customHeight="1">
      <c r="A2273" t="s">
        <v>737</v>
      </c>
      <c r="B2273" s="3" t="str">
        <f>HYPERLINK("https://stackoverflow.com/questions/24947917/")</f>
        <v>https://stackoverflow.com/questions/24947917/</v>
      </c>
      <c r="C2273" s="1">
        <v>4.0</v>
      </c>
      <c r="D2273" s="4">
        <v>2.0</v>
      </c>
      <c r="E2273" s="1">
        <v>4.0</v>
      </c>
      <c r="F2273" s="1">
        <v>4.0</v>
      </c>
      <c r="G2273" s="2" t="s">
        <v>260</v>
      </c>
    </row>
    <row r="2274" ht="12.75" customHeight="1">
      <c r="A2274" t="s">
        <v>737</v>
      </c>
      <c r="B2274" s="3" t="str">
        <f>HYPERLINK("https://stackoverflow.com/questions/25257429/")</f>
        <v>https://stackoverflow.com/questions/25257429/</v>
      </c>
      <c r="C2274" s="1">
        <v>4.0</v>
      </c>
      <c r="D2274" s="4">
        <v>5.0</v>
      </c>
      <c r="E2274" s="1">
        <v>4.0</v>
      </c>
      <c r="F2274" s="1">
        <v>5.0</v>
      </c>
      <c r="G2274" s="2"/>
    </row>
    <row r="2275" ht="12.75" customHeight="1">
      <c r="A2275" t="s">
        <v>737</v>
      </c>
      <c r="B2275" s="3" t="str">
        <f>HYPERLINK("https://stackoverflow.com/questions/26709196/")</f>
        <v>https://stackoverflow.com/questions/26709196/</v>
      </c>
      <c r="C2275" s="1">
        <v>3.0</v>
      </c>
      <c r="D2275" s="4">
        <v>1.0</v>
      </c>
      <c r="E2275" s="1">
        <v>3.0</v>
      </c>
      <c r="F2275" s="1">
        <v>1.0</v>
      </c>
      <c r="G2275" s="2"/>
    </row>
    <row r="2276" ht="12.75" customHeight="1">
      <c r="A2276" t="s">
        <v>737</v>
      </c>
      <c r="B2276" s="3" t="str">
        <f>HYPERLINK("https://stackoverflow.com/questions/34610847/")</f>
        <v>https://stackoverflow.com/questions/34610847/</v>
      </c>
      <c r="C2276" s="1">
        <v>3.0</v>
      </c>
      <c r="D2276" s="4">
        <v>5.0</v>
      </c>
      <c r="E2276" s="1">
        <v>4.0</v>
      </c>
      <c r="F2276" s="1">
        <v>5.0</v>
      </c>
      <c r="G2276" s="2" t="s">
        <v>430</v>
      </c>
    </row>
    <row r="2277" ht="12.75" customHeight="1">
      <c r="A2277" t="s">
        <v>737</v>
      </c>
      <c r="B2277" s="3" t="str">
        <f>HYPERLINK("https://stackoverflow.com/questions/35516638/")</f>
        <v>https://stackoverflow.com/questions/35516638/</v>
      </c>
      <c r="C2277" s="1">
        <v>3.0</v>
      </c>
      <c r="D2277" s="4">
        <v>5.0</v>
      </c>
      <c r="E2277" s="1">
        <v>4.0</v>
      </c>
      <c r="F2277" s="1">
        <v>5.0</v>
      </c>
      <c r="G2277" s="2" t="s">
        <v>430</v>
      </c>
    </row>
    <row r="2278" ht="12.75" customHeight="1">
      <c r="A2278" t="s">
        <v>737</v>
      </c>
      <c r="B2278" s="3" t="str">
        <f>HYPERLINK("https://stackoverflow.com/questions/38342964/")</f>
        <v>https://stackoverflow.com/questions/38342964/</v>
      </c>
      <c r="C2278" s="1">
        <v>3.0</v>
      </c>
      <c r="D2278" s="4">
        <v>5.0</v>
      </c>
      <c r="E2278" s="1">
        <v>4.0</v>
      </c>
      <c r="F2278" s="1">
        <v>5.0</v>
      </c>
      <c r="G2278" s="2" t="s">
        <v>430</v>
      </c>
    </row>
    <row r="2279" ht="12.75" customHeight="1">
      <c r="A2279" t="s">
        <v>737</v>
      </c>
      <c r="B2279" s="3" t="str">
        <f>HYPERLINK("https://stackoverflow.com/questions/41822127/")</f>
        <v>https://stackoverflow.com/questions/41822127/</v>
      </c>
      <c r="C2279" s="1">
        <v>4.0</v>
      </c>
      <c r="D2279" s="4">
        <v>3.0</v>
      </c>
      <c r="E2279" s="1">
        <v>4.0</v>
      </c>
      <c r="F2279" s="1">
        <v>3.0</v>
      </c>
      <c r="G2279" s="2"/>
    </row>
    <row r="2280" ht="12.75" customHeight="1">
      <c r="A2280" t="s">
        <v>738</v>
      </c>
      <c r="B2280" s="3" t="str">
        <f>HYPERLINK("https://stackoverflow.com/questions/15310526/")</f>
        <v>https://stackoverflow.com/questions/15310526/</v>
      </c>
      <c r="C2280" s="1">
        <v>2.0</v>
      </c>
      <c r="D2280" s="4">
        <v>3.0</v>
      </c>
      <c r="E2280" s="1">
        <v>2.0</v>
      </c>
      <c r="F2280" s="1">
        <v>3.0</v>
      </c>
      <c r="G2280" s="2"/>
    </row>
    <row r="2281" ht="12.75" customHeight="1">
      <c r="A2281" t="s">
        <v>738</v>
      </c>
      <c r="B2281" s="3" t="str">
        <f>HYPERLINK("https://stackoverflow.com/questions/15310537/")</f>
        <v>https://stackoverflow.com/questions/15310537/</v>
      </c>
      <c r="C2281" s="1">
        <v>2.0</v>
      </c>
      <c r="D2281" s="4">
        <v>5.0</v>
      </c>
      <c r="E2281" s="1">
        <v>2.0</v>
      </c>
      <c r="F2281" s="1">
        <v>1.0</v>
      </c>
      <c r="G2281" s="2" t="s">
        <v>739</v>
      </c>
    </row>
    <row r="2282" ht="12.75" customHeight="1">
      <c r="A2282" t="s">
        <v>740</v>
      </c>
      <c r="B2282" s="3" t="str">
        <f>HYPERLINK("https://stackoverflow.com/questions/17267758/")</f>
        <v>https://stackoverflow.com/questions/17267758/</v>
      </c>
      <c r="C2282" s="1">
        <v>2.0</v>
      </c>
      <c r="D2282" s="4">
        <v>1.0</v>
      </c>
      <c r="E2282" s="1">
        <v>2.0</v>
      </c>
      <c r="F2282" s="1">
        <v>1.0</v>
      </c>
      <c r="G2282" s="2"/>
    </row>
    <row r="2283" ht="12.75" customHeight="1">
      <c r="A2283" t="s">
        <v>741</v>
      </c>
      <c r="B2283" s="3" t="str">
        <f>HYPERLINK("https://stackoverflow.com/questions/17489484/")</f>
        <v>https://stackoverflow.com/questions/17489484/</v>
      </c>
      <c r="C2283" s="1">
        <v>2.0</v>
      </c>
      <c r="D2283" s="4">
        <v>1.0</v>
      </c>
      <c r="E2283" s="1">
        <v>2.0</v>
      </c>
      <c r="F2283" s="1">
        <v>1.0</v>
      </c>
      <c r="G2283" s="2"/>
    </row>
    <row r="2284" ht="12.75" customHeight="1">
      <c r="A2284" t="s">
        <v>741</v>
      </c>
      <c r="B2284" s="3" t="str">
        <f>HYPERLINK("https://stackoverflow.com/questions/17489548/")</f>
        <v>https://stackoverflow.com/questions/17489548/</v>
      </c>
      <c r="C2284" s="1">
        <v>2.0</v>
      </c>
      <c r="D2284" s="4">
        <v>1.0</v>
      </c>
      <c r="E2284" s="1">
        <v>2.0</v>
      </c>
      <c r="F2284" s="1">
        <v>1.0</v>
      </c>
      <c r="G2284" s="2"/>
    </row>
    <row r="2285" ht="12.75" customHeight="1">
      <c r="A2285" t="s">
        <v>742</v>
      </c>
      <c r="B2285" s="3" t="str">
        <f>HYPERLINK("https://stackoverflow.com/questions/20519622/")</f>
        <v>https://stackoverflow.com/questions/20519622/</v>
      </c>
      <c r="C2285" s="1">
        <v>3.0</v>
      </c>
      <c r="D2285" s="4">
        <v>1.0</v>
      </c>
      <c r="E2285" s="1">
        <v>3.0</v>
      </c>
      <c r="F2285" s="1">
        <v>1.0</v>
      </c>
      <c r="G2285" s="2"/>
    </row>
    <row r="2286" ht="12.75" customHeight="1">
      <c r="A2286" t="s">
        <v>743</v>
      </c>
      <c r="B2286" s="3" t="str">
        <f>HYPERLINK("https://stackoverflow.com/questions/35152874/")</f>
        <v>https://stackoverflow.com/questions/35152874/</v>
      </c>
      <c r="C2286" s="1">
        <v>2.0</v>
      </c>
      <c r="D2286" s="4">
        <v>1.0</v>
      </c>
      <c r="E2286" s="1">
        <v>2.0</v>
      </c>
      <c r="F2286" s="1">
        <v>1.0</v>
      </c>
      <c r="G2286" s="2"/>
    </row>
    <row r="2287" ht="12.75" customHeight="1">
      <c r="C2287" s="1"/>
      <c r="D2287" s="1"/>
      <c r="E2287" s="1"/>
      <c r="F2287" s="1"/>
      <c r="G2287" s="2"/>
    </row>
    <row r="2288" ht="12.75" customHeight="1">
      <c r="C2288" s="1"/>
      <c r="D2288" s="1"/>
      <c r="E2288" s="1"/>
      <c r="F2288" s="1"/>
      <c r="G2288" s="2"/>
    </row>
    <row r="2289" ht="12.75" customHeight="1">
      <c r="C2289" s="1"/>
      <c r="D2289" s="1"/>
      <c r="E2289" s="1"/>
      <c r="F2289" s="1"/>
      <c r="G2289" s="2"/>
    </row>
    <row r="2290" ht="12.75" customHeight="1">
      <c r="A2290" t="s">
        <v>744</v>
      </c>
      <c r="C2290" s="1"/>
      <c r="D2290" s="1"/>
      <c r="E2290" s="1"/>
      <c r="F2290" s="1"/>
      <c r="G2290" s="2"/>
    </row>
    <row r="2291" ht="12.75" customHeight="1">
      <c r="C2291" s="1"/>
      <c r="D2291" s="1"/>
      <c r="E2291" s="1"/>
      <c r="F2291" s="1"/>
      <c r="G2291" s="2"/>
    </row>
    <row r="2292" ht="12.75" customHeight="1">
      <c r="A2292" t="s">
        <v>745</v>
      </c>
      <c r="B2292" s="3" t="str">
        <f>HYPERLINK("https://stackoverflow.com/questions/339769/")</f>
        <v>https://stackoverflow.com/questions/339769/</v>
      </c>
      <c r="C2292" s="1">
        <v>3.0</v>
      </c>
      <c r="D2292" s="4">
        <v>2.0</v>
      </c>
      <c r="E2292" s="1">
        <v>3.0</v>
      </c>
      <c r="F2292" s="1">
        <v>2.0</v>
      </c>
      <c r="G2292" s="2"/>
    </row>
    <row r="2293" ht="12.75" customHeight="1">
      <c r="A2293" t="s">
        <v>746</v>
      </c>
      <c r="B2293" s="3" t="str">
        <f>HYPERLINK("https://stackoverflow.com/questions/992119/")</f>
        <v>https://stackoverflow.com/questions/992119/</v>
      </c>
      <c r="C2293" s="1">
        <v>3.0</v>
      </c>
      <c r="D2293" s="4">
        <v>4.0</v>
      </c>
      <c r="E2293" s="1">
        <v>3.0</v>
      </c>
      <c r="F2293" s="1">
        <v>4.0</v>
      </c>
      <c r="G2293" s="2"/>
    </row>
    <row r="2294" ht="12.75" customHeight="1">
      <c r="A2294" t="s">
        <v>746</v>
      </c>
      <c r="B2294" s="3" t="str">
        <f>HYPERLINK("https://stackoverflow.com/questions/992167/")</f>
        <v>https://stackoverflow.com/questions/992167/</v>
      </c>
      <c r="C2294" s="1">
        <v>3.0</v>
      </c>
      <c r="D2294" s="4">
        <v>4.0</v>
      </c>
      <c r="E2294" s="1">
        <v>3.0</v>
      </c>
      <c r="F2294" s="1">
        <v>4.0</v>
      </c>
      <c r="G2294" s="2"/>
    </row>
    <row r="2295" ht="12.75" customHeight="1">
      <c r="A2295" t="s">
        <v>746</v>
      </c>
      <c r="B2295" s="3" t="str">
        <f>HYPERLINK("https://stackoverflow.com/questions/992413/")</f>
        <v>https://stackoverflow.com/questions/992413/</v>
      </c>
      <c r="C2295" s="1">
        <v>3.0</v>
      </c>
      <c r="D2295" s="4">
        <v>4.0</v>
      </c>
      <c r="E2295" s="1">
        <v>3.0</v>
      </c>
      <c r="F2295" s="1">
        <v>4.0</v>
      </c>
      <c r="G2295" s="2"/>
    </row>
    <row r="2296" ht="12.75" customHeight="1">
      <c r="A2296" t="s">
        <v>746</v>
      </c>
      <c r="B2296" s="3" t="str">
        <f>HYPERLINK("https://stackoverflow.com/questions/10128606/")</f>
        <v>https://stackoverflow.com/questions/10128606/</v>
      </c>
      <c r="C2296" s="1">
        <v>3.0</v>
      </c>
      <c r="D2296" s="4">
        <v>3.0</v>
      </c>
      <c r="E2296" s="1">
        <v>3.0</v>
      </c>
      <c r="F2296" s="1">
        <v>3.0</v>
      </c>
      <c r="G2296" s="2"/>
    </row>
    <row r="2297" ht="12.75" customHeight="1">
      <c r="A2297" t="s">
        <v>746</v>
      </c>
      <c r="B2297" s="3" t="str">
        <f>HYPERLINK("https://stackoverflow.com/questions/19485874/")</f>
        <v>https://stackoverflow.com/questions/19485874/</v>
      </c>
      <c r="C2297" s="1">
        <v>3.0</v>
      </c>
      <c r="D2297" s="4">
        <v>5.0</v>
      </c>
      <c r="E2297" s="1">
        <v>5.0</v>
      </c>
      <c r="F2297" s="1">
        <v>5.0</v>
      </c>
      <c r="G2297" s="2" t="s">
        <v>430</v>
      </c>
    </row>
    <row r="2298" ht="12.75" customHeight="1">
      <c r="A2298" t="s">
        <v>746</v>
      </c>
      <c r="B2298" s="3" t="str">
        <f>HYPERLINK("https://stackoverflow.com/questions/30610023/")</f>
        <v>https://stackoverflow.com/questions/30610023/</v>
      </c>
      <c r="C2298" s="1">
        <v>3.0</v>
      </c>
      <c r="D2298" s="4">
        <v>3.0</v>
      </c>
      <c r="E2298" s="1">
        <v>3.0</v>
      </c>
      <c r="F2298" s="1">
        <v>3.0</v>
      </c>
      <c r="G2298" s="2"/>
    </row>
    <row r="2299" ht="12.75" customHeight="1">
      <c r="A2299" t="s">
        <v>747</v>
      </c>
      <c r="B2299" s="3" t="str">
        <f>HYPERLINK("https://stackoverflow.com/questions/1205272/")</f>
        <v>https://stackoverflow.com/questions/1205272/</v>
      </c>
      <c r="C2299" s="1">
        <v>3.0</v>
      </c>
      <c r="D2299" s="4">
        <v>5.0</v>
      </c>
      <c r="E2299" s="1">
        <v>4.0</v>
      </c>
      <c r="F2299" s="1">
        <v>5.0</v>
      </c>
      <c r="G2299" s="2" t="s">
        <v>430</v>
      </c>
    </row>
    <row r="2300" ht="12.75" customHeight="1">
      <c r="A2300" t="s">
        <v>747</v>
      </c>
      <c r="B2300" s="3" t="str">
        <f>HYPERLINK("https://stackoverflow.com/questions/1211117/")</f>
        <v>https://stackoverflow.com/questions/1211117/</v>
      </c>
      <c r="C2300" s="1">
        <v>5.0</v>
      </c>
      <c r="D2300" s="4">
        <v>3.0</v>
      </c>
      <c r="E2300" s="1">
        <v>4.0</v>
      </c>
      <c r="F2300" s="1">
        <v>4.0</v>
      </c>
      <c r="G2300" s="2" t="s">
        <v>406</v>
      </c>
    </row>
    <row r="2301" ht="12.75" customHeight="1">
      <c r="A2301" t="s">
        <v>747</v>
      </c>
      <c r="B2301" s="3" t="str">
        <f>HYPERLINK("https://stackoverflow.com/questions/3743036/")</f>
        <v>https://stackoverflow.com/questions/3743036/</v>
      </c>
      <c r="C2301" s="1">
        <v>3.0</v>
      </c>
      <c r="D2301" s="4">
        <v>3.0</v>
      </c>
      <c r="E2301" s="1">
        <v>3.0</v>
      </c>
      <c r="F2301" s="1">
        <v>3.0</v>
      </c>
      <c r="G2301" s="2"/>
    </row>
    <row r="2302" ht="12.75" customHeight="1">
      <c r="A2302" t="s">
        <v>747</v>
      </c>
      <c r="B2302" s="3" t="str">
        <f>HYPERLINK("https://stackoverflow.com/questions/14042969/")</f>
        <v>https://stackoverflow.com/questions/14042969/</v>
      </c>
      <c r="C2302" s="1">
        <v>3.0</v>
      </c>
      <c r="D2302" s="4">
        <v>2.0</v>
      </c>
      <c r="E2302" s="1">
        <v>3.0</v>
      </c>
      <c r="F2302" s="1">
        <v>2.0</v>
      </c>
      <c r="G2302" s="2"/>
    </row>
    <row r="2303" ht="12.75" customHeight="1">
      <c r="A2303" t="s">
        <v>747</v>
      </c>
      <c r="B2303" s="3" t="str">
        <f>HYPERLINK("https://stackoverflow.com/questions/31792400/")</f>
        <v>https://stackoverflow.com/questions/31792400/</v>
      </c>
      <c r="C2303" s="1">
        <v>3.0</v>
      </c>
      <c r="D2303" s="4">
        <v>3.0</v>
      </c>
      <c r="E2303" s="1">
        <v>3.0</v>
      </c>
      <c r="F2303" s="1">
        <v>3.0</v>
      </c>
      <c r="G2303" s="2"/>
    </row>
    <row r="2304" ht="12.75" customHeight="1">
      <c r="A2304" t="s">
        <v>747</v>
      </c>
      <c r="B2304" s="3" t="str">
        <f>HYPERLINK("https://stackoverflow.com/questions/41543194/")</f>
        <v>https://stackoverflow.com/questions/41543194/</v>
      </c>
      <c r="C2304" s="1">
        <v>5.0</v>
      </c>
      <c r="D2304" s="4">
        <v>4.0</v>
      </c>
      <c r="E2304" s="1">
        <v>5.0</v>
      </c>
      <c r="F2304" s="1">
        <v>4.0</v>
      </c>
      <c r="G2304" s="2"/>
    </row>
    <row r="2305" ht="12.75" customHeight="1">
      <c r="A2305" t="s">
        <v>747</v>
      </c>
      <c r="B2305" s="3" t="str">
        <f>HYPERLINK("https://stackoverflow.com/questions/43779197/")</f>
        <v>https://stackoverflow.com/questions/43779197/</v>
      </c>
      <c r="C2305" s="1">
        <v>3.0</v>
      </c>
      <c r="D2305" s="4">
        <v>4.0</v>
      </c>
      <c r="E2305" s="1">
        <v>3.0</v>
      </c>
      <c r="F2305" s="1">
        <v>4.0</v>
      </c>
      <c r="G2305" s="2"/>
    </row>
    <row r="2306" ht="12.75" customHeight="1">
      <c r="A2306" t="s">
        <v>748</v>
      </c>
      <c r="B2306" s="3" t="str">
        <f>HYPERLINK("https://stackoverflow.com/questions/2861125/")</f>
        <v>https://stackoverflow.com/questions/2861125/</v>
      </c>
      <c r="C2306" s="1">
        <v>3.0</v>
      </c>
      <c r="D2306" s="4">
        <v>5.0</v>
      </c>
      <c r="E2306" s="1">
        <v>4.0</v>
      </c>
      <c r="F2306" s="1">
        <v>5.0</v>
      </c>
      <c r="G2306" s="2" t="s">
        <v>430</v>
      </c>
    </row>
    <row r="2307" ht="12.75" customHeight="1">
      <c r="A2307" t="s">
        <v>748</v>
      </c>
      <c r="B2307" s="3" t="str">
        <f>HYPERLINK("https://stackoverflow.com/questions/11038230/")</f>
        <v>https://stackoverflow.com/questions/11038230/</v>
      </c>
      <c r="C2307" s="1">
        <v>4.0</v>
      </c>
      <c r="D2307" s="4">
        <v>5.0</v>
      </c>
      <c r="E2307" s="1">
        <v>4.0</v>
      </c>
      <c r="F2307" s="1">
        <v>5.0</v>
      </c>
      <c r="G2307" s="2"/>
    </row>
    <row r="2308" ht="12.75" customHeight="1">
      <c r="A2308" t="s">
        <v>749</v>
      </c>
      <c r="B2308" s="3" t="str">
        <f>HYPERLINK("https://stackoverflow.com/questions/3451823/")</f>
        <v>https://stackoverflow.com/questions/3451823/</v>
      </c>
      <c r="C2308" s="1">
        <v>3.0</v>
      </c>
      <c r="D2308" s="4">
        <v>3.0</v>
      </c>
      <c r="E2308" s="1">
        <v>3.0</v>
      </c>
      <c r="F2308" s="1">
        <v>3.0</v>
      </c>
      <c r="G2308" s="2"/>
    </row>
    <row r="2309" ht="12.75" customHeight="1">
      <c r="A2309" t="s">
        <v>749</v>
      </c>
      <c r="B2309" s="3" t="str">
        <f>HYPERLINK("https://stackoverflow.com/questions/3452620/")</f>
        <v>https://stackoverflow.com/questions/3452620/</v>
      </c>
      <c r="C2309" s="1">
        <v>3.0</v>
      </c>
      <c r="D2309" s="4">
        <v>5.0</v>
      </c>
      <c r="E2309" s="1">
        <v>4.0</v>
      </c>
      <c r="F2309" s="1">
        <v>5.0</v>
      </c>
      <c r="G2309" s="2" t="s">
        <v>430</v>
      </c>
    </row>
    <row r="2310" ht="12.75" customHeight="1">
      <c r="A2310" t="s">
        <v>749</v>
      </c>
      <c r="B2310" s="3" t="str">
        <f>HYPERLINK("https://stackoverflow.com/questions/20759426/")</f>
        <v>https://stackoverflow.com/questions/20759426/</v>
      </c>
      <c r="C2310" s="1">
        <v>5.0</v>
      </c>
      <c r="D2310" s="4">
        <v>3.0</v>
      </c>
      <c r="E2310" s="1">
        <v>4.0</v>
      </c>
      <c r="F2310" s="1">
        <v>4.0</v>
      </c>
      <c r="G2310" s="2" t="s">
        <v>406</v>
      </c>
    </row>
    <row r="2311" ht="12.75" customHeight="1">
      <c r="A2311" t="s">
        <v>749</v>
      </c>
      <c r="B2311" s="3" t="str">
        <f>HYPERLINK("https://stackoverflow.com/questions/36461989/")</f>
        <v>https://stackoverflow.com/questions/36461989/</v>
      </c>
      <c r="C2311" s="1">
        <v>3.0</v>
      </c>
      <c r="D2311" s="4">
        <v>3.0</v>
      </c>
      <c r="E2311" s="1">
        <v>3.0</v>
      </c>
      <c r="F2311" s="1">
        <v>3.0</v>
      </c>
      <c r="G2311" s="2"/>
    </row>
    <row r="2312" ht="12.75" customHeight="1">
      <c r="A2312" t="s">
        <v>750</v>
      </c>
      <c r="B2312" s="3" t="str">
        <f>HYPERLINK("https://stackoverflow.com/questions/3771336/")</f>
        <v>https://stackoverflow.com/questions/3771336/</v>
      </c>
      <c r="C2312" s="1">
        <v>2.0</v>
      </c>
      <c r="D2312" s="4">
        <v>4.0</v>
      </c>
      <c r="E2312" s="1">
        <v>2.0</v>
      </c>
      <c r="F2312" s="1">
        <v>2.0</v>
      </c>
      <c r="G2312" s="2" t="s">
        <v>751</v>
      </c>
    </row>
    <row r="2313" ht="12.75" customHeight="1">
      <c r="A2313" t="s">
        <v>750</v>
      </c>
      <c r="B2313" s="3" t="str">
        <f>HYPERLINK("https://stackoverflow.com/questions/9921369/")</f>
        <v>https://stackoverflow.com/questions/9921369/</v>
      </c>
      <c r="C2313" s="1">
        <v>2.0</v>
      </c>
      <c r="D2313" s="4">
        <v>3.0</v>
      </c>
      <c r="E2313" s="1">
        <v>2.0</v>
      </c>
      <c r="F2313" s="1">
        <v>3.0</v>
      </c>
      <c r="G2313" s="2"/>
    </row>
    <row r="2314" ht="12.75" customHeight="1">
      <c r="A2314" t="s">
        <v>267</v>
      </c>
      <c r="B2314" s="3" t="str">
        <f>HYPERLINK("https://stackoverflow.com/questions/3934409/")</f>
        <v>https://stackoverflow.com/questions/3934409/</v>
      </c>
      <c r="C2314" s="1">
        <v>5.0</v>
      </c>
      <c r="D2314" s="4">
        <v>5.0</v>
      </c>
      <c r="E2314" s="1">
        <v>5.0</v>
      </c>
      <c r="F2314" s="1">
        <v>5.0</v>
      </c>
      <c r="G2314" s="2"/>
    </row>
    <row r="2315" ht="12.75" customHeight="1">
      <c r="A2315" t="s">
        <v>267</v>
      </c>
      <c r="B2315" s="3" t="str">
        <f>HYPERLINK("https://stackoverflow.com/questions/5643683/")</f>
        <v>https://stackoverflow.com/questions/5643683/</v>
      </c>
      <c r="C2315" s="1">
        <v>5.0</v>
      </c>
      <c r="D2315" s="4">
        <v>5.0</v>
      </c>
      <c r="E2315" s="1">
        <v>5.0</v>
      </c>
      <c r="F2315" s="1">
        <v>5.0</v>
      </c>
      <c r="G2315" s="2"/>
    </row>
    <row r="2316" ht="12.75" customHeight="1">
      <c r="A2316" t="s">
        <v>267</v>
      </c>
      <c r="B2316" s="3" t="str">
        <f>HYPERLINK("https://stackoverflow.com/questions/6847711/")</f>
        <v>https://stackoverflow.com/questions/6847711/</v>
      </c>
      <c r="C2316" s="1">
        <v>5.0</v>
      </c>
      <c r="D2316" s="4">
        <v>5.0</v>
      </c>
      <c r="E2316" s="1">
        <v>5.0</v>
      </c>
      <c r="F2316" s="1">
        <v>5.0</v>
      </c>
      <c r="G2316" s="2"/>
    </row>
    <row r="2317" ht="12.75" customHeight="1">
      <c r="A2317" t="s">
        <v>267</v>
      </c>
      <c r="B2317" s="3" t="str">
        <f>HYPERLINK("https://stackoverflow.com/questions/7217440/")</f>
        <v>https://stackoverflow.com/questions/7217440/</v>
      </c>
      <c r="C2317" s="1">
        <v>5.0</v>
      </c>
      <c r="D2317" s="4">
        <v>3.0</v>
      </c>
      <c r="E2317" s="1">
        <v>4.0</v>
      </c>
      <c r="F2317" s="1">
        <v>3.0</v>
      </c>
      <c r="G2317" s="2" t="s">
        <v>752</v>
      </c>
    </row>
    <row r="2318" ht="12.75" customHeight="1">
      <c r="A2318" t="s">
        <v>267</v>
      </c>
      <c r="B2318" s="3" t="str">
        <f>HYPERLINK("https://stackoverflow.com/questions/14475114/")</f>
        <v>https://stackoverflow.com/questions/14475114/</v>
      </c>
      <c r="C2318" s="1">
        <v>5.0</v>
      </c>
      <c r="D2318" s="4">
        <v>5.0</v>
      </c>
      <c r="E2318" s="1">
        <v>5.0</v>
      </c>
      <c r="F2318" s="1">
        <v>5.0</v>
      </c>
      <c r="G2318" s="2"/>
    </row>
    <row r="2319" ht="12.75" customHeight="1">
      <c r="A2319" t="s">
        <v>267</v>
      </c>
      <c r="B2319" s="3" t="str">
        <f>HYPERLINK("https://stackoverflow.com/questions/15743151/")</f>
        <v>https://stackoverflow.com/questions/15743151/</v>
      </c>
      <c r="C2319" s="1">
        <v>5.0</v>
      </c>
      <c r="D2319" s="4">
        <v>5.0</v>
      </c>
      <c r="E2319" s="1">
        <v>5.0</v>
      </c>
      <c r="F2319" s="1">
        <v>5.0</v>
      </c>
      <c r="G2319" s="2"/>
    </row>
    <row r="2320" ht="12.75" customHeight="1">
      <c r="A2320" t="s">
        <v>267</v>
      </c>
      <c r="B2320" s="3" t="str">
        <f>HYPERLINK("https://stackoverflow.com/questions/17490344/")</f>
        <v>https://stackoverflow.com/questions/17490344/</v>
      </c>
      <c r="C2320" s="1">
        <v>5.0</v>
      </c>
      <c r="D2320" s="4">
        <v>5.0</v>
      </c>
      <c r="E2320" s="1">
        <v>5.0</v>
      </c>
      <c r="F2320" s="1">
        <v>5.0</v>
      </c>
      <c r="G2320" s="2"/>
    </row>
    <row r="2321" ht="12.75" customHeight="1">
      <c r="A2321" t="s">
        <v>267</v>
      </c>
      <c r="B2321" s="3" t="str">
        <f>HYPERLINK("https://stackoverflow.com/questions/19589939/")</f>
        <v>https://stackoverflow.com/questions/19589939/</v>
      </c>
      <c r="C2321" s="1">
        <v>5.0</v>
      </c>
      <c r="D2321" s="4">
        <v>5.0</v>
      </c>
      <c r="E2321" s="1">
        <v>5.0</v>
      </c>
      <c r="F2321" s="1">
        <v>5.0</v>
      </c>
      <c r="G2321" s="2"/>
    </row>
    <row r="2322" ht="12.75" customHeight="1">
      <c r="A2322" t="s">
        <v>267</v>
      </c>
      <c r="B2322" s="3" t="str">
        <f>HYPERLINK("https://stackoverflow.com/questions/22833339/")</f>
        <v>https://stackoverflow.com/questions/22833339/</v>
      </c>
      <c r="C2322" s="1">
        <v>5.0</v>
      </c>
      <c r="D2322" s="4">
        <v>5.0</v>
      </c>
      <c r="E2322" s="1">
        <v>5.0</v>
      </c>
      <c r="F2322" s="1">
        <v>5.0</v>
      </c>
      <c r="G2322" s="2"/>
    </row>
    <row r="2323" ht="12.75" customHeight="1">
      <c r="A2323" t="s">
        <v>267</v>
      </c>
      <c r="B2323" s="3" t="str">
        <f>HYPERLINK("https://stackoverflow.com/questions/44879065/")</f>
        <v>https://stackoverflow.com/questions/44879065/</v>
      </c>
      <c r="C2323" s="1">
        <v>5.0</v>
      </c>
      <c r="D2323" s="4">
        <v>5.0</v>
      </c>
      <c r="E2323" s="1">
        <v>5.0</v>
      </c>
      <c r="F2323" s="1">
        <v>5.0</v>
      </c>
      <c r="G2323" s="2"/>
    </row>
    <row r="2324" ht="12.75" customHeight="1">
      <c r="A2324" t="s">
        <v>753</v>
      </c>
      <c r="B2324" s="3" t="str">
        <f>HYPERLINK("https://stackoverflow.com/questions/4487541/")</f>
        <v>https://stackoverflow.com/questions/4487541/</v>
      </c>
      <c r="C2324" s="1">
        <v>5.0</v>
      </c>
      <c r="D2324" s="4">
        <v>5.0</v>
      </c>
      <c r="E2324" s="1">
        <v>5.0</v>
      </c>
      <c r="F2324" s="1">
        <v>5.0</v>
      </c>
      <c r="G2324" s="2"/>
    </row>
    <row r="2325" ht="12.75" customHeight="1">
      <c r="A2325" t="s">
        <v>754</v>
      </c>
      <c r="B2325" s="3" t="str">
        <f>HYPERLINK("https://stackoverflow.com/questions/4895572/")</f>
        <v>https://stackoverflow.com/questions/4895572/</v>
      </c>
      <c r="C2325" s="1">
        <v>5.0</v>
      </c>
      <c r="D2325" s="4">
        <v>5.0</v>
      </c>
      <c r="E2325" s="1">
        <v>5.0</v>
      </c>
      <c r="F2325" s="1">
        <v>5.0</v>
      </c>
      <c r="G2325" s="2"/>
    </row>
    <row r="2326" ht="12.75" customHeight="1">
      <c r="A2326" t="s">
        <v>754</v>
      </c>
      <c r="B2326" s="3" t="str">
        <f>HYPERLINK("https://stackoverflow.com/questions/9071224/")</f>
        <v>https://stackoverflow.com/questions/9071224/</v>
      </c>
      <c r="C2326" s="1">
        <v>5.0</v>
      </c>
      <c r="D2326" s="4">
        <v>5.0</v>
      </c>
      <c r="E2326" s="1">
        <v>5.0</v>
      </c>
      <c r="F2326" s="1">
        <v>5.0</v>
      </c>
      <c r="G2326" s="2"/>
    </row>
    <row r="2327" ht="12.75" customHeight="1">
      <c r="A2327" t="s">
        <v>754</v>
      </c>
      <c r="B2327" s="3" t="str">
        <f>HYPERLINK("https://stackoverflow.com/questions/19765950/")</f>
        <v>https://stackoverflow.com/questions/19765950/</v>
      </c>
      <c r="C2327" s="1">
        <v>3.0</v>
      </c>
      <c r="D2327" s="4">
        <v>4.0</v>
      </c>
      <c r="E2327" s="1">
        <v>3.0</v>
      </c>
      <c r="F2327" s="1">
        <v>4.0</v>
      </c>
      <c r="G2327" s="2"/>
    </row>
    <row r="2328" ht="12.75" customHeight="1">
      <c r="A2328" t="s">
        <v>754</v>
      </c>
      <c r="B2328" s="3" t="str">
        <f>HYPERLINK("https://stackoverflow.com/questions/21450921/")</f>
        <v>https://stackoverflow.com/questions/21450921/</v>
      </c>
      <c r="C2328" s="1">
        <v>5.0</v>
      </c>
      <c r="D2328" s="4">
        <v>4.0</v>
      </c>
      <c r="E2328" s="1">
        <v>5.0</v>
      </c>
      <c r="F2328" s="1">
        <v>4.0</v>
      </c>
      <c r="G2328" s="2"/>
    </row>
    <row r="2329" ht="12.75" customHeight="1">
      <c r="A2329" t="s">
        <v>754</v>
      </c>
      <c r="B2329" s="3" t="str">
        <f>HYPERLINK("https://stackoverflow.com/questions/23618472/")</f>
        <v>https://stackoverflow.com/questions/23618472/</v>
      </c>
      <c r="C2329" s="1">
        <v>3.0</v>
      </c>
      <c r="D2329" s="4">
        <v>4.0</v>
      </c>
      <c r="E2329" s="1">
        <v>3.0</v>
      </c>
      <c r="F2329" s="1">
        <v>4.0</v>
      </c>
      <c r="G2329" s="2"/>
    </row>
    <row r="2330" ht="12.75" customHeight="1">
      <c r="A2330" t="s">
        <v>754</v>
      </c>
      <c r="B2330" s="3" t="str">
        <f>HYPERLINK("https://stackoverflow.com/questions/43294438/")</f>
        <v>https://stackoverflow.com/questions/43294438/</v>
      </c>
      <c r="C2330" s="1">
        <v>3.0</v>
      </c>
      <c r="D2330" s="4">
        <v>5.0</v>
      </c>
      <c r="E2330" s="1">
        <v>4.0</v>
      </c>
      <c r="F2330" s="1">
        <v>5.0</v>
      </c>
      <c r="G2330" s="2" t="s">
        <v>430</v>
      </c>
    </row>
    <row r="2331" ht="12.75" customHeight="1">
      <c r="A2331" t="s">
        <v>755</v>
      </c>
      <c r="B2331" s="3" t="str">
        <f>HYPERLINK("https://stackoverflow.com/questions/5220925/")</f>
        <v>https://stackoverflow.com/questions/5220925/</v>
      </c>
      <c r="C2331" s="1">
        <v>3.0</v>
      </c>
      <c r="D2331" s="4">
        <v>5.0</v>
      </c>
      <c r="E2331" s="1">
        <v>4.0</v>
      </c>
      <c r="F2331" s="1">
        <v>5.0</v>
      </c>
      <c r="G2331" s="2" t="s">
        <v>430</v>
      </c>
    </row>
    <row r="2332" ht="12.75" customHeight="1">
      <c r="A2332" t="s">
        <v>755</v>
      </c>
      <c r="B2332" s="3" t="str">
        <f>HYPERLINK("https://stackoverflow.com/questions/20269941/")</f>
        <v>https://stackoverflow.com/questions/20269941/</v>
      </c>
      <c r="C2332" s="1">
        <v>3.0</v>
      </c>
      <c r="D2332" s="4">
        <v>5.0</v>
      </c>
      <c r="E2332" s="1">
        <v>4.0</v>
      </c>
      <c r="F2332" s="1">
        <v>5.0</v>
      </c>
      <c r="G2332" s="2" t="s">
        <v>148</v>
      </c>
    </row>
    <row r="2333" ht="12.75" customHeight="1">
      <c r="A2333" t="s">
        <v>755</v>
      </c>
      <c r="B2333" s="3" t="str">
        <f>HYPERLINK("https://stackoverflow.com/questions/40988020/")</f>
        <v>https://stackoverflow.com/questions/40988020/</v>
      </c>
      <c r="C2333" s="1">
        <v>3.0</v>
      </c>
      <c r="D2333" s="4">
        <v>5.0</v>
      </c>
      <c r="E2333" s="1">
        <v>4.0</v>
      </c>
      <c r="F2333" s="1">
        <v>5.0</v>
      </c>
      <c r="G2333" s="2" t="s">
        <v>430</v>
      </c>
    </row>
    <row r="2334" ht="12.75" customHeight="1">
      <c r="A2334" t="s">
        <v>756</v>
      </c>
      <c r="B2334" s="3" t="str">
        <f>HYPERLINK("https://stackoverflow.com/questions/14201817/")</f>
        <v>https://stackoverflow.com/questions/14201817/</v>
      </c>
      <c r="C2334" s="1">
        <v>5.0</v>
      </c>
      <c r="D2334" s="4">
        <v>5.0</v>
      </c>
      <c r="E2334" s="1">
        <v>5.0</v>
      </c>
      <c r="F2334" s="1">
        <v>5.0</v>
      </c>
      <c r="G2334" s="2"/>
    </row>
    <row r="2335" ht="12.75" customHeight="1">
      <c r="A2335" t="s">
        <v>757</v>
      </c>
      <c r="B2335" s="3" t="str">
        <f>HYPERLINK("https://stackoverflow.com/questions/7735486/")</f>
        <v>https://stackoverflow.com/questions/7735486/</v>
      </c>
      <c r="C2335" s="1">
        <v>2.0</v>
      </c>
      <c r="D2335" s="4">
        <v>1.0</v>
      </c>
      <c r="E2335" s="1">
        <v>2.0</v>
      </c>
      <c r="F2335" s="1">
        <v>1.0</v>
      </c>
      <c r="G2335" s="2"/>
    </row>
    <row r="2336" ht="12.75" customHeight="1">
      <c r="A2336" t="s">
        <v>758</v>
      </c>
      <c r="B2336" s="3" t="str">
        <f>HYPERLINK("https://stackoverflow.com/questions/7762882/")</f>
        <v>https://stackoverflow.com/questions/7762882/</v>
      </c>
      <c r="C2336" s="1">
        <v>2.0</v>
      </c>
      <c r="D2336" s="4">
        <v>1.0</v>
      </c>
      <c r="E2336" s="1">
        <v>2.0</v>
      </c>
      <c r="F2336" s="1">
        <v>1.0</v>
      </c>
      <c r="G2336" s="2"/>
    </row>
    <row r="2337" ht="12.75" customHeight="1">
      <c r="A2337" t="s">
        <v>758</v>
      </c>
      <c r="B2337" s="3" t="str">
        <f>HYPERLINK("https://stackoverflow.com/questions/7762892/")</f>
        <v>https://stackoverflow.com/questions/7762892/</v>
      </c>
      <c r="C2337" s="1">
        <v>5.0</v>
      </c>
      <c r="D2337" s="4">
        <v>3.0</v>
      </c>
      <c r="E2337" s="1">
        <v>4.0</v>
      </c>
      <c r="F2337" s="1">
        <v>4.0</v>
      </c>
      <c r="G2337" s="2" t="s">
        <v>406</v>
      </c>
    </row>
    <row r="2338" ht="12.75" customHeight="1">
      <c r="A2338" t="s">
        <v>759</v>
      </c>
      <c r="B2338" s="3" t="str">
        <f>HYPERLINK("https://stackoverflow.com/questions/10019075/")</f>
        <v>https://stackoverflow.com/questions/10019075/</v>
      </c>
      <c r="C2338" s="1">
        <v>5.0</v>
      </c>
      <c r="D2338" s="4">
        <v>5.0</v>
      </c>
      <c r="E2338" s="1">
        <v>5.0</v>
      </c>
      <c r="F2338" s="1">
        <v>5.0</v>
      </c>
      <c r="G2338" s="2"/>
    </row>
    <row r="2339" ht="12.75" customHeight="1">
      <c r="A2339" t="s">
        <v>759</v>
      </c>
      <c r="B2339" s="3" t="str">
        <f>HYPERLINK("https://stackoverflow.com/questions/17083168/")</f>
        <v>https://stackoverflow.com/questions/17083168/</v>
      </c>
      <c r="C2339" s="1">
        <v>5.0</v>
      </c>
      <c r="D2339" s="4">
        <v>5.0</v>
      </c>
      <c r="E2339" s="1">
        <v>5.0</v>
      </c>
      <c r="F2339" s="1">
        <v>5.0</v>
      </c>
      <c r="G2339" s="2"/>
    </row>
    <row r="2340" ht="12.75" customHeight="1">
      <c r="A2340" t="s">
        <v>759</v>
      </c>
      <c r="B2340" s="3" t="str">
        <f>HYPERLINK("https://stackoverflow.com/questions/19045972/")</f>
        <v>https://stackoverflow.com/questions/19045972/</v>
      </c>
      <c r="C2340" s="1">
        <v>3.0</v>
      </c>
      <c r="D2340" s="4">
        <v>5.0</v>
      </c>
      <c r="E2340" s="1">
        <v>3.0</v>
      </c>
      <c r="F2340" s="1">
        <v>3.0</v>
      </c>
      <c r="G2340" s="2" t="s">
        <v>760</v>
      </c>
    </row>
    <row r="2341" ht="12.75" customHeight="1">
      <c r="A2341" t="s">
        <v>761</v>
      </c>
      <c r="B2341" s="3" t="str">
        <f>HYPERLINK("https://stackoverflow.com/questions/10316509/")</f>
        <v>https://stackoverflow.com/questions/10316509/</v>
      </c>
      <c r="C2341" s="1">
        <v>4.0</v>
      </c>
      <c r="D2341" s="4">
        <v>5.0</v>
      </c>
      <c r="E2341" s="1">
        <v>4.0</v>
      </c>
      <c r="F2341" s="1">
        <v>5.0</v>
      </c>
      <c r="G2341" s="2"/>
    </row>
    <row r="2342" ht="12.75" customHeight="1">
      <c r="A2342" t="s">
        <v>761</v>
      </c>
      <c r="B2342" s="3" t="str">
        <f>HYPERLINK("https://stackoverflow.com/questions/34098587/")</f>
        <v>https://stackoverflow.com/questions/34098587/</v>
      </c>
      <c r="C2342" s="1">
        <v>4.0</v>
      </c>
      <c r="D2342" s="4">
        <v>5.0</v>
      </c>
      <c r="E2342" s="1">
        <v>4.0</v>
      </c>
      <c r="F2342" s="1">
        <v>5.0</v>
      </c>
      <c r="G2342" s="2"/>
    </row>
    <row r="2343" ht="12.75" customHeight="1">
      <c r="A2343" t="s">
        <v>762</v>
      </c>
      <c r="B2343" s="3" t="str">
        <f>HYPERLINK("https://stackoverflow.com/questions/10307724/")</f>
        <v>https://stackoverflow.com/questions/10307724/</v>
      </c>
      <c r="C2343" s="1">
        <v>3.0</v>
      </c>
      <c r="D2343" s="4">
        <v>5.0</v>
      </c>
      <c r="E2343" s="1">
        <v>3.0</v>
      </c>
      <c r="F2343" s="1">
        <v>3.0</v>
      </c>
      <c r="G2343" s="2" t="s">
        <v>763</v>
      </c>
    </row>
    <row r="2344" ht="12.75" customHeight="1">
      <c r="A2344" t="s">
        <v>764</v>
      </c>
      <c r="B2344" s="3" t="str">
        <f>HYPERLINK("https://stackoverflow.com/questions/11093185/")</f>
        <v>https://stackoverflow.com/questions/11093185/</v>
      </c>
      <c r="C2344" s="1">
        <v>2.0</v>
      </c>
      <c r="D2344" s="4">
        <v>5.0</v>
      </c>
      <c r="E2344" s="1">
        <v>3.0</v>
      </c>
      <c r="F2344" s="1">
        <v>3.0</v>
      </c>
      <c r="G2344" s="2" t="s">
        <v>260</v>
      </c>
    </row>
    <row r="2345" ht="12.75" customHeight="1">
      <c r="A2345" t="s">
        <v>765</v>
      </c>
      <c r="B2345" s="3" t="str">
        <f>HYPERLINK("https://stackoverflow.com/questions/13688414/")</f>
        <v>https://stackoverflow.com/questions/13688414/</v>
      </c>
      <c r="C2345" s="1">
        <v>3.0</v>
      </c>
      <c r="D2345" s="4">
        <v>3.0</v>
      </c>
      <c r="E2345" s="1">
        <v>3.0</v>
      </c>
      <c r="F2345" s="1">
        <v>3.0</v>
      </c>
      <c r="G2345" s="2"/>
    </row>
    <row r="2346" ht="12.75" customHeight="1">
      <c r="A2346" t="s">
        <v>766</v>
      </c>
      <c r="B2346" s="3" t="str">
        <f>HYPERLINK("https://stackoverflow.com/questions/13826350/")</f>
        <v>https://stackoverflow.com/questions/13826350/</v>
      </c>
      <c r="C2346" s="1">
        <v>1.0</v>
      </c>
      <c r="D2346" s="4">
        <v>1.0</v>
      </c>
      <c r="E2346" s="1">
        <v>1.0</v>
      </c>
      <c r="F2346" s="1">
        <v>1.0</v>
      </c>
      <c r="G2346" s="2"/>
    </row>
    <row r="2347" ht="12.75" customHeight="1">
      <c r="A2347" t="s">
        <v>767</v>
      </c>
      <c r="B2347" s="3" t="str">
        <f>HYPERLINK("https://stackoverflow.com/questions/30591269/")</f>
        <v>https://stackoverflow.com/questions/30591269/</v>
      </c>
      <c r="C2347" s="1">
        <v>4.0</v>
      </c>
      <c r="D2347" s="4">
        <v>5.0</v>
      </c>
      <c r="E2347" s="1">
        <v>4.0</v>
      </c>
      <c r="F2347" s="1">
        <v>5.0</v>
      </c>
      <c r="G2347" s="2"/>
    </row>
    <row r="2348" ht="12.75" customHeight="1">
      <c r="A2348" t="s">
        <v>767</v>
      </c>
      <c r="B2348" s="3" t="str">
        <f>HYPERLINK("https://stackoverflow.com/questions/30591380/")</f>
        <v>https://stackoverflow.com/questions/30591380/</v>
      </c>
      <c r="C2348" s="1">
        <v>4.0</v>
      </c>
      <c r="D2348" s="4">
        <v>5.0</v>
      </c>
      <c r="E2348" s="1">
        <v>4.0</v>
      </c>
      <c r="F2348" s="1">
        <v>5.0</v>
      </c>
      <c r="G2348" s="2"/>
    </row>
    <row r="2349" ht="12.75" customHeight="1">
      <c r="A2349" t="s">
        <v>767</v>
      </c>
      <c r="B2349" s="3" t="str">
        <f>HYPERLINK("https://stackoverflow.com/questions/32583766/")</f>
        <v>https://stackoverflow.com/questions/32583766/</v>
      </c>
      <c r="C2349" s="1">
        <v>4.0</v>
      </c>
      <c r="D2349" s="4">
        <v>5.0</v>
      </c>
      <c r="E2349" s="1">
        <v>4.0</v>
      </c>
      <c r="F2349" s="1">
        <v>5.0</v>
      </c>
      <c r="G2349" s="2"/>
    </row>
    <row r="2350" ht="12.75" customHeight="1">
      <c r="A2350" t="s">
        <v>767</v>
      </c>
      <c r="B2350" s="3" t="str">
        <f>HYPERLINK("https://stackoverflow.com/questions/39974198/")</f>
        <v>https://stackoverflow.com/questions/39974198/</v>
      </c>
      <c r="C2350" s="1">
        <v>3.0</v>
      </c>
      <c r="D2350" s="4">
        <v>5.0</v>
      </c>
      <c r="E2350" s="1">
        <v>4.0</v>
      </c>
      <c r="F2350" s="1">
        <v>5.0</v>
      </c>
      <c r="G2350" s="2" t="s">
        <v>430</v>
      </c>
    </row>
    <row r="2351" ht="12.75" customHeight="1">
      <c r="A2351" t="s">
        <v>767</v>
      </c>
      <c r="B2351" s="3" t="str">
        <f>HYPERLINK("https://stackoverflow.com/questions/42155037/")</f>
        <v>https://stackoverflow.com/questions/42155037/</v>
      </c>
      <c r="C2351" s="1">
        <v>3.0</v>
      </c>
      <c r="D2351" s="4">
        <v>5.0</v>
      </c>
      <c r="E2351" s="1">
        <v>4.0</v>
      </c>
      <c r="F2351" s="1">
        <v>5.0</v>
      </c>
      <c r="G2351" s="2" t="s">
        <v>430</v>
      </c>
    </row>
    <row r="2352" ht="12.75" customHeight="1">
      <c r="A2352" t="s">
        <v>768</v>
      </c>
      <c r="B2352" s="3" t="str">
        <f>HYPERLINK("https://stackoverflow.com/questions/24339146/")</f>
        <v>https://stackoverflow.com/questions/24339146/</v>
      </c>
      <c r="C2352" s="1">
        <v>3.0</v>
      </c>
      <c r="D2352" s="4">
        <v>3.0</v>
      </c>
      <c r="E2352" s="1">
        <v>3.0</v>
      </c>
      <c r="F2352" s="1">
        <v>3.0</v>
      </c>
      <c r="G2352" s="2"/>
    </row>
    <row r="2353" ht="12.75" customHeight="1">
      <c r="A2353" t="s">
        <v>768</v>
      </c>
      <c r="B2353" s="3" t="str">
        <f>HYPERLINK("https://stackoverflow.com/questions/24343938/")</f>
        <v>https://stackoverflow.com/questions/24343938/</v>
      </c>
      <c r="C2353" s="1">
        <v>3.0</v>
      </c>
      <c r="D2353" s="4">
        <v>2.0</v>
      </c>
      <c r="E2353" s="1">
        <v>3.0</v>
      </c>
      <c r="F2353" s="1">
        <v>2.0</v>
      </c>
      <c r="G2353" s="2"/>
    </row>
    <row r="2354" ht="12.75" customHeight="1">
      <c r="A2354" t="s">
        <v>769</v>
      </c>
      <c r="B2354" s="3" t="str">
        <f>HYPERLINK("https://stackoverflow.com/questions/26951841/")</f>
        <v>https://stackoverflow.com/questions/26951841/</v>
      </c>
      <c r="C2354" s="1">
        <v>2.0</v>
      </c>
      <c r="D2354" s="4">
        <v>2.0</v>
      </c>
      <c r="E2354" s="1">
        <v>2.0</v>
      </c>
      <c r="F2354" s="1">
        <v>2.0</v>
      </c>
      <c r="G2354" s="2"/>
    </row>
    <row r="2355" ht="12.75" customHeight="1">
      <c r="A2355" t="s">
        <v>770</v>
      </c>
      <c r="B2355" s="3" t="str">
        <f>HYPERLINK("https://stackoverflow.com/questions/27962240/")</f>
        <v>https://stackoverflow.com/questions/27962240/</v>
      </c>
      <c r="C2355" s="1">
        <v>5.0</v>
      </c>
      <c r="D2355" s="4">
        <v>2.0</v>
      </c>
      <c r="E2355" s="1">
        <v>5.0</v>
      </c>
      <c r="F2355" s="1">
        <v>5.0</v>
      </c>
      <c r="G2355" s="2" t="s">
        <v>406</v>
      </c>
    </row>
    <row r="2356" ht="12.75" customHeight="1">
      <c r="A2356" t="s">
        <v>770</v>
      </c>
      <c r="B2356" s="3" t="str">
        <f>HYPERLINK("https://stackoverflow.com/questions/27962411/")</f>
        <v>https://stackoverflow.com/questions/27962411/</v>
      </c>
      <c r="C2356" s="1">
        <v>2.0</v>
      </c>
      <c r="D2356" s="4">
        <v>1.0</v>
      </c>
      <c r="E2356" s="1">
        <v>2.0</v>
      </c>
      <c r="F2356" s="1">
        <v>1.0</v>
      </c>
      <c r="G2356" s="2"/>
    </row>
    <row r="2357" ht="12.75" customHeight="1">
      <c r="A2357" t="s">
        <v>770</v>
      </c>
      <c r="B2357" s="3" t="str">
        <f>HYPERLINK("https://stackoverflow.com/questions/27962481/")</f>
        <v>https://stackoverflow.com/questions/27962481/</v>
      </c>
      <c r="C2357" s="1">
        <v>4.0</v>
      </c>
      <c r="D2357" s="4">
        <v>2.0</v>
      </c>
      <c r="E2357" s="1">
        <v>4.0</v>
      </c>
      <c r="F2357" s="1">
        <v>4.0</v>
      </c>
      <c r="G2357" s="2" t="s">
        <v>771</v>
      </c>
    </row>
    <row r="2358" ht="12.75" customHeight="1">
      <c r="A2358" t="s">
        <v>772</v>
      </c>
      <c r="B2358" s="3" t="str">
        <f>HYPERLINK("https://stackoverflow.com/questions/29226937/")</f>
        <v>https://stackoverflow.com/questions/29226937/</v>
      </c>
      <c r="C2358" s="1">
        <v>3.0</v>
      </c>
      <c r="D2358" s="4">
        <v>4.0</v>
      </c>
      <c r="E2358" s="1">
        <v>3.0</v>
      </c>
      <c r="F2358" s="1">
        <v>4.0</v>
      </c>
      <c r="G2358" s="2"/>
    </row>
    <row r="2359" ht="12.75" customHeight="1">
      <c r="A2359" t="s">
        <v>772</v>
      </c>
      <c r="B2359" s="3" t="str">
        <f>HYPERLINK("https://stackoverflow.com/questions/29226966/")</f>
        <v>https://stackoverflow.com/questions/29226966/</v>
      </c>
      <c r="C2359" s="1">
        <v>3.0</v>
      </c>
      <c r="D2359" s="4">
        <v>2.0</v>
      </c>
      <c r="E2359" s="1">
        <v>3.0</v>
      </c>
      <c r="F2359" s="1">
        <v>2.0</v>
      </c>
      <c r="G2359" s="2"/>
    </row>
    <row r="2360" ht="12.75" customHeight="1">
      <c r="A2360" t="s">
        <v>772</v>
      </c>
      <c r="B2360" s="3" t="str">
        <f>HYPERLINK("https://stackoverflow.com/questions/36882109/")</f>
        <v>https://stackoverflow.com/questions/36882109/</v>
      </c>
      <c r="C2360" s="1">
        <v>3.0</v>
      </c>
      <c r="D2360" s="4">
        <v>2.0</v>
      </c>
      <c r="E2360" s="1">
        <v>3.0</v>
      </c>
      <c r="F2360" s="1">
        <v>2.0</v>
      </c>
      <c r="G2360" s="2"/>
    </row>
    <row r="2361" ht="12.75" customHeight="1">
      <c r="A2361" t="s">
        <v>772</v>
      </c>
      <c r="B2361" s="3" t="str">
        <f>HYPERLINK("https://stackoverflow.com/questions/37318088/")</f>
        <v>https://stackoverflow.com/questions/37318088/</v>
      </c>
      <c r="C2361" s="1">
        <v>3.0</v>
      </c>
      <c r="D2361" s="4">
        <v>3.0</v>
      </c>
      <c r="E2361" s="1">
        <v>3.0</v>
      </c>
      <c r="F2361" s="1">
        <v>3.0</v>
      </c>
      <c r="G2361" s="2"/>
    </row>
    <row r="2362" ht="12.75" customHeight="1">
      <c r="A2362" t="s">
        <v>773</v>
      </c>
      <c r="B2362" s="3" t="str">
        <f>HYPERLINK("https://stackoverflow.com/questions/31720973/")</f>
        <v>https://stackoverflow.com/questions/31720973/</v>
      </c>
      <c r="C2362" s="1">
        <v>2.0</v>
      </c>
      <c r="D2362" s="4">
        <v>1.0</v>
      </c>
      <c r="E2362" s="1">
        <v>2.0</v>
      </c>
      <c r="F2362" s="1">
        <v>1.0</v>
      </c>
      <c r="G2362" s="2"/>
    </row>
    <row r="2363" ht="12.75" customHeight="1">
      <c r="A2363" t="s">
        <v>774</v>
      </c>
      <c r="B2363" s="3" t="str">
        <f>HYPERLINK("https://stackoverflow.com/questions/33085670/")</f>
        <v>https://stackoverflow.com/questions/33085670/</v>
      </c>
      <c r="C2363" s="1">
        <v>3.0</v>
      </c>
      <c r="D2363" s="4">
        <v>5.0</v>
      </c>
      <c r="E2363" s="1">
        <v>4.0</v>
      </c>
      <c r="F2363" s="1">
        <v>5.0</v>
      </c>
      <c r="G2363" s="2" t="s">
        <v>430</v>
      </c>
    </row>
    <row r="2364" ht="12.75" customHeight="1">
      <c r="A2364" t="s">
        <v>774</v>
      </c>
      <c r="B2364" s="3" t="str">
        <f>HYPERLINK("https://stackoverflow.com/questions/46636377/")</f>
        <v>https://stackoverflow.com/questions/46636377/</v>
      </c>
      <c r="C2364" s="1">
        <v>2.0</v>
      </c>
      <c r="D2364" s="4">
        <v>5.0</v>
      </c>
      <c r="E2364" s="1">
        <v>4.0</v>
      </c>
      <c r="F2364" s="1">
        <v>5.0</v>
      </c>
      <c r="G2364" s="2" t="s">
        <v>430</v>
      </c>
    </row>
    <row r="2365" ht="12.75" customHeight="1">
      <c r="A2365" t="s">
        <v>775</v>
      </c>
      <c r="B2365" s="3" t="str">
        <f>HYPERLINK("https://stackoverflow.com/questions/37231753/")</f>
        <v>https://stackoverflow.com/questions/37231753/</v>
      </c>
      <c r="C2365" s="1">
        <v>2.0</v>
      </c>
      <c r="D2365" s="4">
        <v>2.0</v>
      </c>
      <c r="E2365" s="1">
        <v>2.0</v>
      </c>
      <c r="F2365" s="1">
        <v>2.0</v>
      </c>
      <c r="G2365" s="2"/>
    </row>
    <row r="2366" ht="12.75" customHeight="1">
      <c r="C2366" s="1"/>
      <c r="D2366" s="1"/>
      <c r="E2366" s="1"/>
      <c r="F2366" s="1"/>
      <c r="G2366" s="2"/>
    </row>
    <row r="2367" ht="12.75" customHeight="1">
      <c r="C2367" s="1"/>
      <c r="D2367" s="1"/>
      <c r="E2367" s="1"/>
      <c r="F2367" s="1"/>
      <c r="G2367" s="2"/>
    </row>
    <row r="2368" ht="12.75" customHeight="1">
      <c r="C2368" s="1"/>
      <c r="D2368" s="1"/>
      <c r="E2368" s="1"/>
      <c r="F2368" s="1"/>
      <c r="G2368" s="2"/>
    </row>
    <row r="2369" ht="12.75" customHeight="1">
      <c r="A2369" t="s">
        <v>776</v>
      </c>
      <c r="C2369" s="1"/>
      <c r="D2369" s="1"/>
      <c r="E2369" s="1"/>
      <c r="F2369" s="1"/>
      <c r="G2369" s="2"/>
    </row>
    <row r="2370" ht="12.75" customHeight="1">
      <c r="C2370" s="1"/>
      <c r="D2370" s="1"/>
      <c r="E2370" s="1"/>
      <c r="F2370" s="1"/>
      <c r="G2370" s="2"/>
    </row>
    <row r="2371" ht="12.75" customHeight="1">
      <c r="A2371" t="s">
        <v>777</v>
      </c>
      <c r="B2371" s="3" t="str">
        <f>HYPERLINK("https://stackoverflow.com/questions/2163056/")</f>
        <v>https://stackoverflow.com/questions/2163056/</v>
      </c>
      <c r="C2371" s="1">
        <v>1.0</v>
      </c>
      <c r="D2371" s="4">
        <v>1.0</v>
      </c>
      <c r="E2371" s="1">
        <v>1.0</v>
      </c>
      <c r="F2371" s="1">
        <v>1.0</v>
      </c>
      <c r="G2371" s="2"/>
    </row>
    <row r="2372" ht="12.75" customHeight="1">
      <c r="A2372" t="s">
        <v>777</v>
      </c>
      <c r="B2372" s="3" t="str">
        <f>HYPERLINK("https://stackoverflow.com/questions/2163074/")</f>
        <v>https://stackoverflow.com/questions/2163074/</v>
      </c>
      <c r="C2372" s="1">
        <v>1.0</v>
      </c>
      <c r="D2372" s="4">
        <v>1.0</v>
      </c>
      <c r="E2372" s="1">
        <v>1.0</v>
      </c>
      <c r="F2372" s="1">
        <v>1.0</v>
      </c>
      <c r="G2372" s="2"/>
    </row>
    <row r="2373" ht="12.75" customHeight="1">
      <c r="A2373" t="s">
        <v>777</v>
      </c>
      <c r="B2373" s="3" t="str">
        <f>HYPERLINK("https://stackoverflow.com/questions/2163104/")</f>
        <v>https://stackoverflow.com/questions/2163104/</v>
      </c>
      <c r="C2373" s="1">
        <v>1.0</v>
      </c>
      <c r="D2373" s="4">
        <v>1.0</v>
      </c>
      <c r="E2373" s="1">
        <v>1.0</v>
      </c>
      <c r="F2373" s="1">
        <v>1.0</v>
      </c>
      <c r="G2373" s="2"/>
    </row>
    <row r="2374" ht="12.75" customHeight="1">
      <c r="A2374" t="s">
        <v>777</v>
      </c>
      <c r="B2374" s="3" t="str">
        <f>HYPERLINK("https://stackoverflow.com/questions/2163204/")</f>
        <v>https://stackoverflow.com/questions/2163204/</v>
      </c>
      <c r="C2374" s="1">
        <v>1.0</v>
      </c>
      <c r="D2374" s="4">
        <v>1.0</v>
      </c>
      <c r="E2374" s="1">
        <v>1.0</v>
      </c>
      <c r="F2374" s="1">
        <v>1.0</v>
      </c>
      <c r="G2374" s="2"/>
    </row>
    <row r="2375" ht="12.75" customHeight="1">
      <c r="A2375" t="s">
        <v>777</v>
      </c>
      <c r="B2375" s="3" t="str">
        <f>HYPERLINK("https://stackoverflow.com/questions/2163543/")</f>
        <v>https://stackoverflow.com/questions/2163543/</v>
      </c>
      <c r="C2375" s="1">
        <v>1.0</v>
      </c>
      <c r="D2375" s="4">
        <v>1.0</v>
      </c>
      <c r="E2375" s="1">
        <v>1.0</v>
      </c>
      <c r="F2375" s="1">
        <v>1.0</v>
      </c>
      <c r="G2375" s="2"/>
    </row>
    <row r="2376" ht="12.75" customHeight="1">
      <c r="A2376" t="s">
        <v>777</v>
      </c>
      <c r="B2376" s="3" t="str">
        <f>HYPERLINK("https://stackoverflow.com/questions/12208919/")</f>
        <v>https://stackoverflow.com/questions/12208919/</v>
      </c>
      <c r="C2376" s="1">
        <v>1.0</v>
      </c>
      <c r="D2376" s="4">
        <v>1.0</v>
      </c>
      <c r="E2376" s="1">
        <v>1.0</v>
      </c>
      <c r="F2376" s="1">
        <v>1.0</v>
      </c>
      <c r="G2376" s="2"/>
    </row>
    <row r="2377" ht="12.75" customHeight="1">
      <c r="A2377" t="s">
        <v>777</v>
      </c>
      <c r="B2377" s="3" t="str">
        <f>HYPERLINK("https://stackoverflow.com/questions/15313599/")</f>
        <v>https://stackoverflow.com/questions/15313599/</v>
      </c>
      <c r="C2377" s="1">
        <v>1.0</v>
      </c>
      <c r="D2377" s="4">
        <v>1.0</v>
      </c>
      <c r="E2377" s="1">
        <v>1.0</v>
      </c>
      <c r="F2377" s="1">
        <v>1.0</v>
      </c>
      <c r="G2377" s="2"/>
    </row>
    <row r="2378" ht="12.75" customHeight="1">
      <c r="A2378" t="s">
        <v>777</v>
      </c>
      <c r="B2378" s="3" t="str">
        <f>HYPERLINK("https://stackoverflow.com/questions/24960480/")</f>
        <v>https://stackoverflow.com/questions/24960480/</v>
      </c>
      <c r="C2378" s="1">
        <v>1.0</v>
      </c>
      <c r="D2378" s="4">
        <v>1.0</v>
      </c>
      <c r="E2378" s="1">
        <v>1.0</v>
      </c>
      <c r="F2378" s="1">
        <v>1.0</v>
      </c>
      <c r="G2378" s="2"/>
    </row>
    <row r="2379" ht="12.75" customHeight="1">
      <c r="A2379" t="s">
        <v>777</v>
      </c>
      <c r="B2379" s="3" t="str">
        <f>HYPERLINK("https://stackoverflow.com/questions/43689791/")</f>
        <v>https://stackoverflow.com/questions/43689791/</v>
      </c>
      <c r="C2379" s="1">
        <v>1.0</v>
      </c>
      <c r="D2379" s="4">
        <v>1.0</v>
      </c>
      <c r="E2379" s="1">
        <v>1.0</v>
      </c>
      <c r="F2379" s="1">
        <v>1.0</v>
      </c>
      <c r="G2379" s="2"/>
    </row>
    <row r="2380" ht="12.75" customHeight="1">
      <c r="A2380" t="s">
        <v>778</v>
      </c>
      <c r="B2380" s="3" t="str">
        <f>HYPERLINK("https://stackoverflow.com/questions/2188330/")</f>
        <v>https://stackoverflow.com/questions/2188330/</v>
      </c>
      <c r="C2380" s="1">
        <v>3.0</v>
      </c>
      <c r="D2380" s="4">
        <v>1.0</v>
      </c>
      <c r="E2380" s="1">
        <v>3.0</v>
      </c>
      <c r="F2380" s="1">
        <v>1.0</v>
      </c>
      <c r="G2380" s="2"/>
    </row>
    <row r="2381" ht="12.75" customHeight="1">
      <c r="A2381" t="s">
        <v>778</v>
      </c>
      <c r="B2381" s="3" t="str">
        <f>HYPERLINK("https://stackoverflow.com/questions/2188583/")</f>
        <v>https://stackoverflow.com/questions/2188583/</v>
      </c>
      <c r="C2381" s="1">
        <v>5.0</v>
      </c>
      <c r="D2381" s="4">
        <v>1.0</v>
      </c>
      <c r="E2381" s="1">
        <v>3.0</v>
      </c>
      <c r="F2381" s="1">
        <v>1.0</v>
      </c>
      <c r="G2381" s="2" t="s">
        <v>430</v>
      </c>
    </row>
    <row r="2382" ht="12.75" customHeight="1">
      <c r="A2382" t="s">
        <v>779</v>
      </c>
      <c r="B2382" s="3" t="str">
        <f>HYPERLINK("https://stackoverflow.com/questions/2687020/")</f>
        <v>https://stackoverflow.com/questions/2687020/</v>
      </c>
      <c r="C2382" s="1">
        <v>5.0</v>
      </c>
      <c r="D2382" s="4">
        <v>5.0</v>
      </c>
      <c r="E2382" s="1">
        <v>5.0</v>
      </c>
      <c r="F2382" s="1">
        <v>5.0</v>
      </c>
      <c r="G2382" s="2"/>
    </row>
    <row r="2383" ht="12.75" customHeight="1">
      <c r="A2383" t="s">
        <v>779</v>
      </c>
      <c r="B2383" s="3" t="str">
        <f>HYPERLINK("https://stackoverflow.com/questions/2687929/")</f>
        <v>https://stackoverflow.com/questions/2687929/</v>
      </c>
      <c r="C2383" s="1">
        <v>5.0</v>
      </c>
      <c r="D2383" s="4">
        <v>5.0</v>
      </c>
      <c r="E2383" s="1">
        <v>5.0</v>
      </c>
      <c r="F2383" s="1">
        <v>5.0</v>
      </c>
      <c r="G2383" s="2"/>
    </row>
    <row r="2384" ht="12.75" customHeight="1">
      <c r="A2384" t="s">
        <v>389</v>
      </c>
      <c r="B2384" s="3" t="str">
        <f>HYPERLINK("https://stackoverflow.com/questions/2885224/")</f>
        <v>https://stackoverflow.com/questions/2885224/</v>
      </c>
      <c r="C2384" s="1">
        <v>1.0</v>
      </c>
      <c r="D2384" s="4">
        <v>1.0</v>
      </c>
      <c r="E2384" s="1">
        <v>1.0</v>
      </c>
      <c r="F2384" s="1">
        <v>1.0</v>
      </c>
      <c r="G2384" s="2"/>
    </row>
    <row r="2385" ht="12.75" customHeight="1">
      <c r="A2385" t="s">
        <v>389</v>
      </c>
      <c r="B2385" s="3" t="str">
        <f>HYPERLINK("https://stackoverflow.com/questions/2885241/")</f>
        <v>https://stackoverflow.com/questions/2885241/</v>
      </c>
      <c r="C2385" s="1">
        <v>1.0</v>
      </c>
      <c r="D2385" s="4">
        <v>1.0</v>
      </c>
      <c r="E2385" s="1">
        <v>1.0</v>
      </c>
      <c r="F2385" s="1">
        <v>1.0</v>
      </c>
      <c r="G2385" s="2"/>
    </row>
    <row r="2386" ht="12.75" customHeight="1">
      <c r="A2386" t="s">
        <v>389</v>
      </c>
      <c r="B2386" s="3" t="str">
        <f>HYPERLINK("https://stackoverflow.com/questions/2885243/")</f>
        <v>https://stackoverflow.com/questions/2885243/</v>
      </c>
      <c r="C2386" s="1">
        <v>1.0</v>
      </c>
      <c r="D2386" s="4">
        <v>1.0</v>
      </c>
      <c r="E2386" s="1">
        <v>1.0</v>
      </c>
      <c r="F2386" s="1">
        <v>1.0</v>
      </c>
      <c r="G2386" s="2"/>
    </row>
    <row r="2387" ht="12.75" customHeight="1">
      <c r="A2387" t="s">
        <v>389</v>
      </c>
      <c r="B2387" s="3" t="str">
        <f>HYPERLINK("https://stackoverflow.com/questions/2885261/")</f>
        <v>https://stackoverflow.com/questions/2885261/</v>
      </c>
      <c r="C2387" s="1">
        <v>1.0</v>
      </c>
      <c r="D2387" s="4">
        <v>1.0</v>
      </c>
      <c r="E2387" s="1">
        <v>1.0</v>
      </c>
      <c r="F2387" s="1">
        <v>1.0</v>
      </c>
      <c r="G2387" s="2"/>
    </row>
    <row r="2388" ht="12.75" customHeight="1">
      <c r="A2388" t="s">
        <v>389</v>
      </c>
      <c r="B2388" s="3" t="str">
        <f>HYPERLINK("https://stackoverflow.com/questions/15909287/")</f>
        <v>https://stackoverflow.com/questions/15909287/</v>
      </c>
      <c r="C2388" s="1">
        <v>1.0</v>
      </c>
      <c r="D2388" s="4">
        <v>1.0</v>
      </c>
      <c r="E2388" s="1">
        <v>1.0</v>
      </c>
      <c r="F2388" s="1">
        <v>1.0</v>
      </c>
      <c r="G2388" s="2"/>
    </row>
    <row r="2389" ht="12.75" customHeight="1">
      <c r="A2389" t="s">
        <v>389</v>
      </c>
      <c r="B2389" s="3" t="str">
        <f>HYPERLINK("https://stackoverflow.com/questions/16107128/")</f>
        <v>https://stackoverflow.com/questions/16107128/</v>
      </c>
      <c r="C2389" s="1">
        <v>1.0</v>
      </c>
      <c r="D2389" s="4">
        <v>1.0</v>
      </c>
      <c r="E2389" s="1">
        <v>1.0</v>
      </c>
      <c r="F2389" s="1">
        <v>1.0</v>
      </c>
      <c r="G2389" s="2"/>
    </row>
    <row r="2390" ht="12.75" customHeight="1">
      <c r="A2390" t="s">
        <v>389</v>
      </c>
      <c r="B2390" s="3" t="str">
        <f>HYPERLINK("https://stackoverflow.com/questions/23221771/")</f>
        <v>https://stackoverflow.com/questions/23221771/</v>
      </c>
      <c r="C2390" s="1">
        <v>1.0</v>
      </c>
      <c r="D2390" s="4">
        <v>1.0</v>
      </c>
      <c r="E2390" s="1">
        <v>1.0</v>
      </c>
      <c r="F2390" s="1">
        <v>1.0</v>
      </c>
      <c r="G2390" s="2"/>
    </row>
    <row r="2391" ht="12.75" customHeight="1">
      <c r="A2391" t="s">
        <v>389</v>
      </c>
      <c r="B2391" s="3" t="str">
        <f>HYPERLINK("https://stackoverflow.com/questions/24140343/")</f>
        <v>https://stackoverflow.com/questions/24140343/</v>
      </c>
      <c r="C2391" s="1">
        <v>1.0</v>
      </c>
      <c r="D2391" s="4">
        <v>1.0</v>
      </c>
      <c r="E2391" s="1">
        <v>1.0</v>
      </c>
      <c r="F2391" s="1">
        <v>1.0</v>
      </c>
      <c r="G2391" s="2"/>
    </row>
    <row r="2392" ht="12.75" customHeight="1">
      <c r="A2392" t="s">
        <v>389</v>
      </c>
      <c r="B2392" s="3" t="str">
        <f>HYPERLINK("https://stackoverflow.com/questions/24476204/")</f>
        <v>https://stackoverflow.com/questions/24476204/</v>
      </c>
      <c r="C2392" s="1">
        <v>1.0</v>
      </c>
      <c r="D2392" s="4">
        <v>1.0</v>
      </c>
      <c r="E2392" s="1">
        <v>1.0</v>
      </c>
      <c r="F2392" s="1">
        <v>1.0</v>
      </c>
      <c r="G2392" s="2"/>
    </row>
    <row r="2393" ht="12.75" customHeight="1">
      <c r="A2393" t="s">
        <v>389</v>
      </c>
      <c r="B2393" s="3" t="str">
        <f>HYPERLINK("https://stackoverflow.com/questions/24761200/")</f>
        <v>https://stackoverflow.com/questions/24761200/</v>
      </c>
      <c r="C2393" s="1">
        <v>1.0</v>
      </c>
      <c r="D2393" s="4">
        <v>1.0</v>
      </c>
      <c r="E2393" s="1">
        <v>1.0</v>
      </c>
      <c r="F2393" s="1">
        <v>1.0</v>
      </c>
      <c r="G2393" s="2"/>
    </row>
    <row r="2394" ht="12.75" customHeight="1">
      <c r="A2394" t="s">
        <v>389</v>
      </c>
      <c r="B2394" s="3" t="str">
        <f>HYPERLINK("https://stackoverflow.com/questions/26805827/")</f>
        <v>https://stackoverflow.com/questions/26805827/</v>
      </c>
      <c r="C2394" s="1">
        <v>1.0</v>
      </c>
      <c r="D2394" s="4">
        <v>1.0</v>
      </c>
      <c r="E2394" s="1">
        <v>1.0</v>
      </c>
      <c r="F2394" s="1">
        <v>1.0</v>
      </c>
      <c r="G2394" s="2"/>
    </row>
    <row r="2395" ht="12.75" customHeight="1">
      <c r="A2395" t="s">
        <v>389</v>
      </c>
      <c r="B2395" s="3" t="str">
        <f>HYPERLINK("https://stackoverflow.com/questions/26809552/")</f>
        <v>https://stackoverflow.com/questions/26809552/</v>
      </c>
      <c r="C2395" s="1">
        <v>1.0</v>
      </c>
      <c r="D2395" s="4">
        <v>1.0</v>
      </c>
      <c r="E2395" s="1">
        <v>1.0</v>
      </c>
      <c r="F2395" s="1">
        <v>1.0</v>
      </c>
      <c r="G2395" s="2"/>
    </row>
    <row r="2396" ht="12.75" customHeight="1">
      <c r="A2396" t="s">
        <v>389</v>
      </c>
      <c r="B2396" s="3" t="str">
        <f>HYPERLINK("https://stackoverflow.com/questions/26941784/")</f>
        <v>https://stackoverflow.com/questions/26941784/</v>
      </c>
      <c r="C2396" s="1">
        <v>1.0</v>
      </c>
      <c r="D2396" s="4">
        <v>1.0</v>
      </c>
      <c r="E2396" s="1">
        <v>1.0</v>
      </c>
      <c r="F2396" s="1">
        <v>1.0</v>
      </c>
      <c r="G2396" s="2"/>
    </row>
    <row r="2397" ht="12.75" customHeight="1">
      <c r="A2397" t="s">
        <v>389</v>
      </c>
      <c r="B2397" s="3" t="str">
        <f>HYPERLINK("https://stackoverflow.com/questions/27417013/")</f>
        <v>https://stackoverflow.com/questions/27417013/</v>
      </c>
      <c r="C2397" s="1">
        <v>1.0</v>
      </c>
      <c r="D2397" s="4">
        <v>1.0</v>
      </c>
      <c r="E2397" s="1">
        <v>1.0</v>
      </c>
      <c r="F2397" s="1">
        <v>1.0</v>
      </c>
      <c r="G2397" s="2"/>
    </row>
    <row r="2398" ht="12.75" customHeight="1">
      <c r="A2398" t="s">
        <v>389</v>
      </c>
      <c r="B2398" s="3" t="str">
        <f>HYPERLINK("https://stackoverflow.com/questions/27520244/")</f>
        <v>https://stackoverflow.com/questions/27520244/</v>
      </c>
      <c r="C2398" s="1">
        <v>1.0</v>
      </c>
      <c r="D2398" s="4">
        <v>1.0</v>
      </c>
      <c r="E2398" s="1">
        <v>1.0</v>
      </c>
      <c r="F2398" s="1">
        <v>1.0</v>
      </c>
      <c r="G2398" s="2"/>
    </row>
    <row r="2399" ht="12.75" customHeight="1">
      <c r="A2399" t="s">
        <v>389</v>
      </c>
      <c r="B2399" s="3" t="str">
        <f>HYPERLINK("https://stackoverflow.com/questions/30153312/")</f>
        <v>https://stackoverflow.com/questions/30153312/</v>
      </c>
      <c r="C2399" s="1">
        <v>1.0</v>
      </c>
      <c r="D2399" s="4">
        <v>1.0</v>
      </c>
      <c r="E2399" s="1">
        <v>1.0</v>
      </c>
      <c r="F2399" s="1">
        <v>1.0</v>
      </c>
      <c r="G2399" s="2"/>
    </row>
    <row r="2400" ht="12.75" customHeight="1">
      <c r="A2400" t="s">
        <v>389</v>
      </c>
      <c r="B2400" s="3" t="str">
        <f>HYPERLINK("https://stackoverflow.com/questions/30205812/")</f>
        <v>https://stackoverflow.com/questions/30205812/</v>
      </c>
      <c r="C2400" s="1">
        <v>1.0</v>
      </c>
      <c r="D2400" s="4">
        <v>1.0</v>
      </c>
      <c r="E2400" s="1">
        <v>1.0</v>
      </c>
      <c r="F2400" s="1">
        <v>1.0</v>
      </c>
      <c r="G2400" s="2"/>
    </row>
    <row r="2401" ht="12.75" customHeight="1">
      <c r="A2401" t="s">
        <v>389</v>
      </c>
      <c r="B2401" s="3" t="str">
        <f>HYPERLINK("https://stackoverflow.com/questions/30712566/")</f>
        <v>https://stackoverflow.com/questions/30712566/</v>
      </c>
      <c r="C2401" s="1">
        <v>1.0</v>
      </c>
      <c r="D2401" s="4">
        <v>1.0</v>
      </c>
      <c r="E2401" s="1">
        <v>1.0</v>
      </c>
      <c r="F2401" s="1">
        <v>1.0</v>
      </c>
      <c r="G2401" s="2"/>
    </row>
    <row r="2402" ht="12.75" customHeight="1">
      <c r="A2402" t="s">
        <v>389</v>
      </c>
      <c r="B2402" s="3" t="str">
        <f>HYPERLINK("https://stackoverflow.com/questions/30962080/")</f>
        <v>https://stackoverflow.com/questions/30962080/</v>
      </c>
      <c r="C2402" s="1">
        <v>1.0</v>
      </c>
      <c r="D2402" s="4">
        <v>1.0</v>
      </c>
      <c r="E2402" s="1">
        <v>1.0</v>
      </c>
      <c r="F2402" s="1">
        <v>1.0</v>
      </c>
      <c r="G2402" s="2"/>
    </row>
    <row r="2403" ht="12.75" customHeight="1">
      <c r="A2403" t="s">
        <v>389</v>
      </c>
      <c r="B2403" s="3" t="str">
        <f>HYPERLINK("https://stackoverflow.com/questions/33116800/")</f>
        <v>https://stackoverflow.com/questions/33116800/</v>
      </c>
      <c r="C2403" s="1">
        <v>1.0</v>
      </c>
      <c r="D2403" s="4">
        <v>1.0</v>
      </c>
      <c r="E2403" s="1">
        <v>1.0</v>
      </c>
      <c r="F2403" s="1">
        <v>1.0</v>
      </c>
      <c r="G2403" s="2"/>
    </row>
    <row r="2404" ht="12.75" customHeight="1">
      <c r="A2404" t="s">
        <v>389</v>
      </c>
      <c r="B2404" s="3" t="str">
        <f>HYPERLINK("https://stackoverflow.com/questions/33808856/")</f>
        <v>https://stackoverflow.com/questions/33808856/</v>
      </c>
      <c r="C2404" s="1">
        <v>1.0</v>
      </c>
      <c r="D2404" s="4">
        <v>1.0</v>
      </c>
      <c r="E2404" s="1">
        <v>1.0</v>
      </c>
      <c r="F2404" s="1">
        <v>1.0</v>
      </c>
      <c r="G2404" s="2"/>
    </row>
    <row r="2405" ht="12.75" customHeight="1">
      <c r="A2405" t="s">
        <v>389</v>
      </c>
      <c r="B2405" s="3" t="str">
        <f>HYPERLINK("https://stackoverflow.com/questions/35817523/")</f>
        <v>https://stackoverflow.com/questions/35817523/</v>
      </c>
      <c r="C2405" s="1">
        <v>1.0</v>
      </c>
      <c r="D2405" s="4">
        <v>1.0</v>
      </c>
      <c r="E2405" s="1">
        <v>1.0</v>
      </c>
      <c r="F2405" s="1">
        <v>1.0</v>
      </c>
      <c r="G2405" s="2"/>
    </row>
    <row r="2406" ht="12.75" customHeight="1">
      <c r="A2406" t="s">
        <v>389</v>
      </c>
      <c r="B2406" s="3" t="str">
        <f>HYPERLINK("https://stackoverflow.com/questions/37522808/")</f>
        <v>https://stackoverflow.com/questions/37522808/</v>
      </c>
      <c r="C2406" s="1">
        <v>1.0</v>
      </c>
      <c r="D2406" s="4">
        <v>1.0</v>
      </c>
      <c r="E2406" s="1">
        <v>1.0</v>
      </c>
      <c r="F2406" s="1">
        <v>1.0</v>
      </c>
      <c r="G2406" s="2"/>
    </row>
    <row r="2407" ht="12.75" customHeight="1">
      <c r="A2407" t="s">
        <v>389</v>
      </c>
      <c r="B2407" s="3" t="str">
        <f>HYPERLINK("https://stackoverflow.com/questions/37559588/")</f>
        <v>https://stackoverflow.com/questions/37559588/</v>
      </c>
      <c r="C2407" s="1">
        <v>1.0</v>
      </c>
      <c r="D2407" s="4">
        <v>1.0</v>
      </c>
      <c r="E2407" s="1">
        <v>1.0</v>
      </c>
      <c r="F2407" s="1">
        <v>1.0</v>
      </c>
      <c r="G2407" s="2"/>
    </row>
    <row r="2408" ht="12.75" customHeight="1">
      <c r="A2408" t="s">
        <v>389</v>
      </c>
      <c r="B2408" s="3" t="str">
        <f>HYPERLINK("https://stackoverflow.com/questions/38956193/")</f>
        <v>https://stackoverflow.com/questions/38956193/</v>
      </c>
      <c r="C2408" s="1">
        <v>1.0</v>
      </c>
      <c r="D2408" s="4">
        <v>1.0</v>
      </c>
      <c r="E2408" s="1">
        <v>1.0</v>
      </c>
      <c r="F2408" s="1">
        <v>1.0</v>
      </c>
      <c r="G2408" s="2"/>
    </row>
    <row r="2409" ht="12.75" customHeight="1">
      <c r="A2409" t="s">
        <v>389</v>
      </c>
      <c r="B2409" s="3" t="str">
        <f>HYPERLINK("https://stackoverflow.com/questions/39015112/")</f>
        <v>https://stackoverflow.com/questions/39015112/</v>
      </c>
      <c r="C2409" s="1">
        <v>1.0</v>
      </c>
      <c r="D2409" s="4">
        <v>1.0</v>
      </c>
      <c r="E2409" s="1">
        <v>1.0</v>
      </c>
      <c r="F2409" s="1">
        <v>1.0</v>
      </c>
      <c r="G2409" s="2"/>
    </row>
    <row r="2410" ht="12.75" customHeight="1">
      <c r="A2410" t="s">
        <v>389</v>
      </c>
      <c r="B2410" s="3" t="str">
        <f>HYPERLINK("https://stackoverflow.com/questions/49655398/")</f>
        <v>https://stackoverflow.com/questions/49655398/</v>
      </c>
      <c r="C2410" s="1">
        <v>1.0</v>
      </c>
      <c r="D2410" s="4">
        <v>1.0</v>
      </c>
      <c r="E2410" s="1">
        <v>1.0</v>
      </c>
      <c r="F2410" s="1">
        <v>1.0</v>
      </c>
      <c r="G2410" s="2"/>
    </row>
    <row r="2411" ht="12.75" customHeight="1">
      <c r="A2411" t="s">
        <v>780</v>
      </c>
      <c r="B2411" s="3" t="str">
        <f>HYPERLINK("https://stackoverflow.com/questions/4373649/")</f>
        <v>https://stackoverflow.com/questions/4373649/</v>
      </c>
      <c r="C2411" s="1">
        <v>2.0</v>
      </c>
      <c r="D2411" s="4">
        <v>1.0</v>
      </c>
      <c r="E2411" s="1">
        <v>2.0</v>
      </c>
      <c r="F2411" s="1">
        <v>1.0</v>
      </c>
      <c r="G2411" s="2"/>
    </row>
    <row r="2412" ht="12.75" customHeight="1">
      <c r="A2412" t="s">
        <v>780</v>
      </c>
      <c r="B2412" s="3" t="str">
        <f>HYPERLINK("https://stackoverflow.com/questions/17983763/")</f>
        <v>https://stackoverflow.com/questions/17983763/</v>
      </c>
      <c r="C2412" s="1">
        <v>5.0</v>
      </c>
      <c r="D2412" s="4">
        <v>5.0</v>
      </c>
      <c r="E2412" s="1">
        <v>5.0</v>
      </c>
      <c r="F2412" s="1">
        <v>5.0</v>
      </c>
      <c r="G2412" s="2"/>
    </row>
    <row r="2413" ht="12.75" customHeight="1">
      <c r="A2413" t="s">
        <v>781</v>
      </c>
      <c r="B2413" s="3" t="str">
        <f>HYPERLINK("https://stackoverflow.com/questions/4674887/")</f>
        <v>https://stackoverflow.com/questions/4674887/</v>
      </c>
      <c r="C2413" s="1">
        <v>3.0</v>
      </c>
      <c r="D2413" s="4">
        <v>1.0</v>
      </c>
      <c r="E2413" s="1">
        <v>3.0</v>
      </c>
      <c r="F2413" s="1">
        <v>1.0</v>
      </c>
      <c r="G2413" s="2"/>
    </row>
    <row r="2414" ht="12.75" customHeight="1">
      <c r="A2414" t="s">
        <v>781</v>
      </c>
      <c r="B2414" s="3" t="str">
        <f>HYPERLINK("https://stackoverflow.com/questions/4674897/")</f>
        <v>https://stackoverflow.com/questions/4674897/</v>
      </c>
      <c r="C2414" s="1">
        <v>2.0</v>
      </c>
      <c r="D2414" s="4">
        <v>1.0</v>
      </c>
      <c r="E2414" s="1">
        <v>2.0</v>
      </c>
      <c r="F2414" s="1">
        <v>1.0</v>
      </c>
      <c r="G2414" s="2"/>
    </row>
    <row r="2415" ht="12.75" customHeight="1">
      <c r="A2415" t="s">
        <v>781</v>
      </c>
      <c r="B2415" s="3" t="str">
        <f>HYPERLINK("https://stackoverflow.com/questions/4674925/")</f>
        <v>https://stackoverflow.com/questions/4674925/</v>
      </c>
      <c r="C2415" s="1">
        <v>2.0</v>
      </c>
      <c r="D2415" s="4">
        <v>1.0</v>
      </c>
      <c r="E2415" s="1">
        <v>2.0</v>
      </c>
      <c r="F2415" s="1">
        <v>1.0</v>
      </c>
      <c r="G2415" s="2"/>
    </row>
    <row r="2416" ht="12.75" customHeight="1">
      <c r="A2416" t="s">
        <v>781</v>
      </c>
      <c r="B2416" s="3" t="str">
        <f>HYPERLINK("https://stackoverflow.com/questions/14319953/")</f>
        <v>https://stackoverflow.com/questions/14319953/</v>
      </c>
      <c r="C2416" s="1">
        <v>2.0</v>
      </c>
      <c r="D2416" s="4">
        <v>1.0</v>
      </c>
      <c r="E2416" s="1">
        <v>2.0</v>
      </c>
      <c r="F2416" s="1">
        <v>1.0</v>
      </c>
      <c r="G2416" s="2"/>
    </row>
    <row r="2417" ht="12.75" customHeight="1">
      <c r="A2417" t="s">
        <v>781</v>
      </c>
      <c r="B2417" s="3" t="str">
        <f>HYPERLINK("https://stackoverflow.com/questions/20363152/")</f>
        <v>https://stackoverflow.com/questions/20363152/</v>
      </c>
      <c r="C2417" s="1">
        <v>2.0</v>
      </c>
      <c r="D2417" s="4">
        <v>1.0</v>
      </c>
      <c r="E2417" s="1">
        <v>2.0</v>
      </c>
      <c r="F2417" s="1">
        <v>1.0</v>
      </c>
      <c r="G2417" s="2"/>
    </row>
    <row r="2418" ht="12.75" customHeight="1">
      <c r="A2418" t="s">
        <v>781</v>
      </c>
      <c r="B2418" s="3" t="str">
        <f>HYPERLINK("https://stackoverflow.com/questions/22409526/")</f>
        <v>https://stackoverflow.com/questions/22409526/</v>
      </c>
      <c r="C2418" s="1">
        <v>2.0</v>
      </c>
      <c r="D2418" s="4">
        <v>1.0</v>
      </c>
      <c r="E2418" s="1">
        <v>2.0</v>
      </c>
      <c r="F2418" s="1">
        <v>1.0</v>
      </c>
      <c r="G2418" s="2"/>
    </row>
    <row r="2419" ht="12.75" customHeight="1">
      <c r="A2419" t="s">
        <v>781</v>
      </c>
      <c r="B2419" s="3" t="str">
        <f>HYPERLINK("https://stackoverflow.com/questions/25476257/")</f>
        <v>https://stackoverflow.com/questions/25476257/</v>
      </c>
      <c r="C2419" s="1">
        <v>2.0</v>
      </c>
      <c r="D2419" s="4">
        <v>1.0</v>
      </c>
      <c r="E2419" s="1">
        <v>2.0</v>
      </c>
      <c r="F2419" s="1">
        <v>1.0</v>
      </c>
      <c r="G2419" s="2"/>
    </row>
    <row r="2420" ht="12.75" customHeight="1">
      <c r="A2420" t="s">
        <v>781</v>
      </c>
      <c r="B2420" s="3" t="str">
        <f>HYPERLINK("https://stackoverflow.com/questions/26714534/")</f>
        <v>https://stackoverflow.com/questions/26714534/</v>
      </c>
      <c r="C2420" s="1">
        <v>2.0</v>
      </c>
      <c r="D2420" s="4">
        <v>1.0</v>
      </c>
      <c r="E2420" s="1">
        <v>2.0</v>
      </c>
      <c r="F2420" s="1">
        <v>1.0</v>
      </c>
      <c r="G2420" s="2"/>
    </row>
    <row r="2421" ht="12.75" customHeight="1">
      <c r="A2421" t="s">
        <v>781</v>
      </c>
      <c r="B2421" s="3" t="str">
        <f>HYPERLINK("https://stackoverflow.com/questions/29657947/")</f>
        <v>https://stackoverflow.com/questions/29657947/</v>
      </c>
      <c r="C2421" s="1">
        <v>2.0</v>
      </c>
      <c r="D2421" s="4">
        <v>1.0</v>
      </c>
      <c r="E2421" s="1">
        <v>2.0</v>
      </c>
      <c r="F2421" s="1">
        <v>1.0</v>
      </c>
      <c r="G2421" s="2"/>
    </row>
    <row r="2422" ht="12.75" customHeight="1">
      <c r="A2422" t="s">
        <v>781</v>
      </c>
      <c r="B2422" s="3" t="str">
        <f>HYPERLINK("https://stackoverflow.com/questions/36456911/")</f>
        <v>https://stackoverflow.com/questions/36456911/</v>
      </c>
      <c r="C2422" s="1">
        <v>2.0</v>
      </c>
      <c r="D2422" s="4">
        <v>1.0</v>
      </c>
      <c r="E2422" s="1">
        <v>2.0</v>
      </c>
      <c r="F2422" s="1">
        <v>1.0</v>
      </c>
      <c r="G2422" s="2"/>
    </row>
    <row r="2423" ht="12.75" customHeight="1">
      <c r="A2423" t="s">
        <v>781</v>
      </c>
      <c r="B2423" s="3" t="str">
        <f>HYPERLINK("https://stackoverflow.com/questions/39422347/")</f>
        <v>https://stackoverflow.com/questions/39422347/</v>
      </c>
      <c r="C2423" s="1">
        <v>2.0</v>
      </c>
      <c r="D2423" s="4">
        <v>1.0</v>
      </c>
      <c r="E2423" s="1">
        <v>2.0</v>
      </c>
      <c r="F2423" s="1">
        <v>1.0</v>
      </c>
      <c r="G2423" s="2"/>
    </row>
    <row r="2424" ht="12.75" customHeight="1">
      <c r="A2424" t="s">
        <v>782</v>
      </c>
      <c r="B2424" s="3" t="str">
        <f>HYPERLINK("https://stackoverflow.com/questions/6514989/")</f>
        <v>https://stackoverflow.com/questions/6514989/</v>
      </c>
      <c r="C2424" s="1">
        <v>3.0</v>
      </c>
      <c r="D2424" s="4">
        <v>1.0</v>
      </c>
      <c r="E2424" s="1">
        <v>3.0</v>
      </c>
      <c r="F2424" s="1">
        <v>1.0</v>
      </c>
      <c r="G2424" s="2"/>
    </row>
    <row r="2425" ht="12.75" customHeight="1">
      <c r="A2425" t="s">
        <v>783</v>
      </c>
      <c r="B2425" s="3" t="str">
        <f>HYPERLINK("https://stackoverflow.com/questions/9493264/")</f>
        <v>https://stackoverflow.com/questions/9493264/</v>
      </c>
      <c r="C2425" s="1">
        <v>5.0</v>
      </c>
      <c r="D2425" s="4">
        <v>4.0</v>
      </c>
      <c r="E2425" s="1">
        <v>5.0</v>
      </c>
      <c r="F2425" s="1">
        <v>4.0</v>
      </c>
      <c r="G2425" s="2"/>
    </row>
    <row r="2426" ht="12.75" customHeight="1">
      <c r="A2426" t="s">
        <v>783</v>
      </c>
      <c r="B2426" s="3" t="str">
        <f>HYPERLINK("https://stackoverflow.com/questions/17056275/")</f>
        <v>https://stackoverflow.com/questions/17056275/</v>
      </c>
      <c r="C2426" s="1">
        <v>4.0</v>
      </c>
      <c r="D2426" s="4">
        <v>4.0</v>
      </c>
      <c r="E2426" s="1">
        <v>4.0</v>
      </c>
      <c r="F2426" s="1">
        <v>4.0</v>
      </c>
      <c r="G2426" s="2"/>
    </row>
    <row r="2427" ht="12.75" customHeight="1">
      <c r="A2427" t="s">
        <v>783</v>
      </c>
      <c r="B2427" s="3" t="str">
        <f>HYPERLINK("https://stackoverflow.com/questions/19464001/")</f>
        <v>https://stackoverflow.com/questions/19464001/</v>
      </c>
      <c r="C2427" s="1">
        <v>2.0</v>
      </c>
      <c r="D2427" s="4">
        <v>4.0</v>
      </c>
      <c r="E2427" s="1">
        <v>3.0</v>
      </c>
      <c r="F2427" s="1">
        <v>4.0</v>
      </c>
      <c r="G2427" s="2"/>
    </row>
    <row r="2428" ht="12.75" customHeight="1">
      <c r="A2428" t="s">
        <v>783</v>
      </c>
      <c r="B2428" s="3" t="str">
        <f>HYPERLINK("https://stackoverflow.com/questions/30926661/")</f>
        <v>https://stackoverflow.com/questions/30926661/</v>
      </c>
      <c r="C2428" s="1">
        <v>4.0</v>
      </c>
      <c r="D2428" s="4">
        <v>4.0</v>
      </c>
      <c r="E2428" s="1">
        <v>4.0</v>
      </c>
      <c r="F2428" s="1">
        <v>4.0</v>
      </c>
      <c r="G2428" s="2"/>
    </row>
    <row r="2429" ht="12.75" customHeight="1">
      <c r="A2429" t="s">
        <v>783</v>
      </c>
      <c r="B2429" s="3" t="str">
        <f>HYPERLINK("https://stackoverflow.com/questions/33900185/")</f>
        <v>https://stackoverflow.com/questions/33900185/</v>
      </c>
      <c r="C2429" s="1">
        <v>3.0</v>
      </c>
      <c r="D2429" s="4">
        <v>4.0</v>
      </c>
      <c r="E2429" s="1">
        <v>3.0</v>
      </c>
      <c r="F2429" s="1">
        <v>4.0</v>
      </c>
      <c r="G2429" s="2"/>
    </row>
    <row r="2430" ht="12.75" customHeight="1">
      <c r="A2430" t="s">
        <v>783</v>
      </c>
      <c r="B2430" s="3" t="str">
        <f>HYPERLINK("https://stackoverflow.com/questions/39985697/")</f>
        <v>https://stackoverflow.com/questions/39985697/</v>
      </c>
      <c r="C2430" s="1">
        <v>5.0</v>
      </c>
      <c r="D2430" s="4">
        <v>4.0</v>
      </c>
      <c r="E2430" s="1">
        <v>5.0</v>
      </c>
      <c r="F2430" s="1">
        <v>4.0</v>
      </c>
      <c r="G2430" s="2"/>
    </row>
    <row r="2431" ht="12.75" customHeight="1">
      <c r="A2431" t="s">
        <v>784</v>
      </c>
      <c r="B2431" s="3" t="str">
        <f>HYPERLINK("https://stackoverflow.com/questions/43957199/")</f>
        <v>https://stackoverflow.com/questions/43957199/</v>
      </c>
      <c r="C2431" s="1">
        <v>3.0</v>
      </c>
      <c r="D2431" s="4">
        <v>1.0</v>
      </c>
      <c r="E2431" s="1">
        <v>3.0</v>
      </c>
      <c r="F2431" s="1">
        <v>1.0</v>
      </c>
      <c r="G2431" s="2"/>
    </row>
    <row r="2432" ht="12.75" customHeight="1">
      <c r="A2432" t="s">
        <v>785</v>
      </c>
      <c r="B2432" s="3" t="str">
        <f>HYPERLINK("https://stackoverflow.com/questions/11095141/")</f>
        <v>https://stackoverflow.com/questions/11095141/</v>
      </c>
      <c r="C2432" s="1">
        <v>3.0</v>
      </c>
      <c r="D2432" s="4">
        <v>1.0</v>
      </c>
      <c r="E2432" s="1">
        <v>3.0</v>
      </c>
      <c r="F2432" s="1">
        <v>1.0</v>
      </c>
      <c r="G2432" s="2"/>
    </row>
    <row r="2433" ht="12.75" customHeight="1">
      <c r="A2433" t="s">
        <v>785</v>
      </c>
      <c r="B2433" s="3" t="str">
        <f>HYPERLINK("https://stackoverflow.com/questions/11095171/")</f>
        <v>https://stackoverflow.com/questions/11095171/</v>
      </c>
      <c r="C2433" s="1">
        <v>2.0</v>
      </c>
      <c r="D2433" s="4">
        <v>1.0</v>
      </c>
      <c r="E2433" s="1">
        <v>2.0</v>
      </c>
      <c r="F2433" s="1">
        <v>1.0</v>
      </c>
      <c r="G2433" s="2"/>
    </row>
    <row r="2434" ht="12.75" customHeight="1">
      <c r="A2434" t="s">
        <v>785</v>
      </c>
      <c r="B2434" s="3" t="str">
        <f>HYPERLINK("https://stackoverflow.com/questions/11095267/")</f>
        <v>https://stackoverflow.com/questions/11095267/</v>
      </c>
      <c r="C2434" s="1">
        <v>5.0</v>
      </c>
      <c r="D2434" s="4">
        <v>2.0</v>
      </c>
      <c r="E2434" s="1">
        <v>5.0</v>
      </c>
      <c r="F2434" s="1">
        <v>5.0</v>
      </c>
      <c r="G2434" s="2" t="s">
        <v>786</v>
      </c>
    </row>
    <row r="2435" ht="12.75" customHeight="1">
      <c r="A2435" t="s">
        <v>787</v>
      </c>
      <c r="B2435" s="3" t="str">
        <f>HYPERLINK("https://stackoverflow.com/questions/11726038/")</f>
        <v>https://stackoverflow.com/questions/11726038/</v>
      </c>
      <c r="C2435" s="1">
        <v>2.0</v>
      </c>
      <c r="D2435" s="4">
        <v>1.0</v>
      </c>
      <c r="E2435" s="1">
        <v>2.0</v>
      </c>
      <c r="F2435" s="1">
        <v>1.0</v>
      </c>
      <c r="G2435" s="2"/>
    </row>
    <row r="2436" ht="12.75" customHeight="1">
      <c r="A2436" t="s">
        <v>787</v>
      </c>
      <c r="B2436" s="3" t="str">
        <f>HYPERLINK("https://stackoverflow.com/questions/11726055/")</f>
        <v>https://stackoverflow.com/questions/11726055/</v>
      </c>
      <c r="C2436" s="1">
        <v>2.0</v>
      </c>
      <c r="D2436" s="4">
        <v>1.0</v>
      </c>
      <c r="E2436" s="1">
        <v>2.0</v>
      </c>
      <c r="F2436" s="1">
        <v>1.0</v>
      </c>
      <c r="G2436" s="2"/>
    </row>
    <row r="2437" ht="12.75" customHeight="1">
      <c r="A2437" t="s">
        <v>787</v>
      </c>
      <c r="B2437" s="3" t="str">
        <f>HYPERLINK("https://stackoverflow.com/questions/24843315/")</f>
        <v>https://stackoverflow.com/questions/24843315/</v>
      </c>
      <c r="C2437" s="1">
        <v>2.0</v>
      </c>
      <c r="D2437" s="4">
        <v>1.0</v>
      </c>
      <c r="E2437" s="1">
        <v>2.0</v>
      </c>
      <c r="F2437" s="1">
        <v>1.0</v>
      </c>
      <c r="G2437" s="2"/>
    </row>
    <row r="2438" ht="12.75" customHeight="1">
      <c r="A2438" t="s">
        <v>787</v>
      </c>
      <c r="B2438" s="3" t="str">
        <f>HYPERLINK("https://stackoverflow.com/questions/25761246/")</f>
        <v>https://stackoverflow.com/questions/25761246/</v>
      </c>
      <c r="C2438" s="1">
        <v>2.0</v>
      </c>
      <c r="D2438" s="4">
        <v>1.0</v>
      </c>
      <c r="E2438" s="1">
        <v>2.0</v>
      </c>
      <c r="F2438" s="1">
        <v>1.0</v>
      </c>
      <c r="G2438" s="2"/>
    </row>
    <row r="2439" ht="12.75" customHeight="1">
      <c r="A2439" t="s">
        <v>787</v>
      </c>
      <c r="B2439" s="3" t="str">
        <f>HYPERLINK("https://stackoverflow.com/questions/28257108/")</f>
        <v>https://stackoverflow.com/questions/28257108/</v>
      </c>
      <c r="C2439" s="1">
        <v>2.0</v>
      </c>
      <c r="D2439" s="4">
        <v>1.0</v>
      </c>
      <c r="E2439" s="1">
        <v>2.0</v>
      </c>
      <c r="F2439" s="1">
        <v>1.0</v>
      </c>
      <c r="G2439" s="2"/>
    </row>
    <row r="2440" ht="12.75" customHeight="1">
      <c r="A2440" t="s">
        <v>787</v>
      </c>
      <c r="B2440" s="3" t="str">
        <f>HYPERLINK("https://stackoverflow.com/questions/31674929/")</f>
        <v>https://stackoverflow.com/questions/31674929/</v>
      </c>
      <c r="C2440" s="1">
        <v>2.0</v>
      </c>
      <c r="D2440" s="4">
        <v>1.0</v>
      </c>
      <c r="E2440" s="1">
        <v>2.0</v>
      </c>
      <c r="F2440" s="1">
        <v>1.0</v>
      </c>
      <c r="G2440" s="2"/>
    </row>
    <row r="2441" ht="12.75" customHeight="1">
      <c r="A2441" t="s">
        <v>787</v>
      </c>
      <c r="B2441" s="3" t="str">
        <f>HYPERLINK("https://stackoverflow.com/questions/40414433/")</f>
        <v>https://stackoverflow.com/questions/40414433/</v>
      </c>
      <c r="C2441" s="1">
        <v>2.0</v>
      </c>
      <c r="D2441" s="4">
        <v>1.0</v>
      </c>
      <c r="E2441" s="1">
        <v>2.0</v>
      </c>
      <c r="F2441" s="1">
        <v>1.0</v>
      </c>
      <c r="G2441" s="2"/>
    </row>
    <row r="2442" ht="12.75" customHeight="1">
      <c r="A2442" t="s">
        <v>788</v>
      </c>
      <c r="B2442" s="3" t="str">
        <f>HYPERLINK("https://stackoverflow.com/questions/36789405/")</f>
        <v>https://stackoverflow.com/questions/36789405/</v>
      </c>
      <c r="C2442" s="1">
        <v>1.0</v>
      </c>
      <c r="D2442" s="4">
        <v>1.0</v>
      </c>
      <c r="E2442" s="1">
        <v>1.0</v>
      </c>
      <c r="F2442" s="1">
        <v>1.0</v>
      </c>
      <c r="G2442" s="2"/>
    </row>
    <row r="2443" ht="12.75" customHeight="1">
      <c r="A2443" t="s">
        <v>788</v>
      </c>
      <c r="B2443" s="3" t="str">
        <f>HYPERLINK("https://stackoverflow.com/questions/47072187/")</f>
        <v>https://stackoverflow.com/questions/47072187/</v>
      </c>
      <c r="C2443" s="1">
        <v>1.0</v>
      </c>
      <c r="D2443" s="4">
        <v>1.0</v>
      </c>
      <c r="E2443" s="1">
        <v>1.0</v>
      </c>
      <c r="F2443" s="1">
        <v>1.0</v>
      </c>
      <c r="G2443" s="2"/>
    </row>
    <row r="2444" ht="12.75" customHeight="1">
      <c r="A2444" t="s">
        <v>789</v>
      </c>
      <c r="B2444" s="3" t="str">
        <f>HYPERLINK("https://stackoverflow.com/questions/17160895/")</f>
        <v>https://stackoverflow.com/questions/17160895/</v>
      </c>
      <c r="C2444" s="1">
        <v>5.0</v>
      </c>
      <c r="D2444" s="4">
        <v>4.0</v>
      </c>
      <c r="E2444" s="1">
        <v>5.0</v>
      </c>
      <c r="F2444" s="1">
        <v>4.0</v>
      </c>
      <c r="G2444" s="2"/>
    </row>
    <row r="2445" ht="12.75" customHeight="1">
      <c r="A2445" t="s">
        <v>790</v>
      </c>
      <c r="B2445" s="3" t="str">
        <f>HYPERLINK("https://stackoverflow.com/questions/20172593/")</f>
        <v>https://stackoverflow.com/questions/20172593/</v>
      </c>
      <c r="C2445" s="1">
        <v>3.0</v>
      </c>
      <c r="D2445" s="4">
        <v>4.0</v>
      </c>
      <c r="E2445" s="1">
        <v>3.0</v>
      </c>
      <c r="F2445" s="1">
        <v>4.0</v>
      </c>
      <c r="G2445" s="2"/>
    </row>
    <row r="2446" ht="12.75" customHeight="1">
      <c r="A2446" t="s">
        <v>791</v>
      </c>
      <c r="B2446" s="3" t="str">
        <f>HYPERLINK("https://stackoverflow.com/questions/20972746/")</f>
        <v>https://stackoverflow.com/questions/20972746/</v>
      </c>
      <c r="C2446" s="1">
        <v>5.0</v>
      </c>
      <c r="D2446" s="4">
        <v>2.0</v>
      </c>
      <c r="E2446" s="1">
        <v>4.0</v>
      </c>
      <c r="F2446" s="1">
        <v>4.0</v>
      </c>
      <c r="G2446" s="2" t="s">
        <v>282</v>
      </c>
    </row>
    <row r="2447" ht="12.75" customHeight="1">
      <c r="A2447" t="s">
        <v>792</v>
      </c>
      <c r="B2447" s="3" t="str">
        <f>HYPERLINK("https://stackoverflow.com/questions/21430737/")</f>
        <v>https://stackoverflow.com/questions/21430737/</v>
      </c>
      <c r="C2447" s="1">
        <v>3.0</v>
      </c>
      <c r="D2447" s="4">
        <v>3.0</v>
      </c>
      <c r="E2447" s="1">
        <v>3.0</v>
      </c>
      <c r="F2447" s="1">
        <v>3.0</v>
      </c>
      <c r="G2447" s="2"/>
    </row>
    <row r="2448" ht="12.75" customHeight="1">
      <c r="A2448" t="s">
        <v>792</v>
      </c>
      <c r="B2448" s="3" t="str">
        <f>HYPERLINK("https://stackoverflow.com/questions/21430792/")</f>
        <v>https://stackoverflow.com/questions/21430792/</v>
      </c>
      <c r="C2448" s="1">
        <v>4.0</v>
      </c>
      <c r="D2448" s="4">
        <v>2.0</v>
      </c>
      <c r="E2448" s="1">
        <v>4.0</v>
      </c>
      <c r="F2448" s="1">
        <v>4.0</v>
      </c>
      <c r="G2448" s="2" t="s">
        <v>260</v>
      </c>
    </row>
    <row r="2449" ht="12.75" customHeight="1">
      <c r="A2449" t="s">
        <v>793</v>
      </c>
      <c r="B2449" s="3" t="str">
        <f>HYPERLINK("https://stackoverflow.com/questions/42219474/")</f>
        <v>https://stackoverflow.com/questions/42219474/</v>
      </c>
      <c r="C2449" s="1">
        <v>5.0</v>
      </c>
      <c r="D2449" s="4">
        <v>1.0</v>
      </c>
      <c r="E2449" s="1">
        <v>5.0</v>
      </c>
      <c r="F2449" s="1">
        <v>5.0</v>
      </c>
      <c r="G2449" s="2" t="s">
        <v>786</v>
      </c>
    </row>
    <row r="2450" ht="12.75" customHeight="1">
      <c r="C2450" s="1"/>
      <c r="D2450" s="1"/>
      <c r="E2450" s="1"/>
      <c r="F2450" s="1"/>
      <c r="G2450" s="2"/>
    </row>
    <row r="2451" ht="12.75" customHeight="1">
      <c r="C2451" s="1"/>
      <c r="D2451" s="1"/>
      <c r="E2451" s="1"/>
      <c r="F2451" s="1"/>
      <c r="G2451" s="2"/>
    </row>
    <row r="2452" ht="12.75" customHeight="1">
      <c r="C2452" s="1"/>
      <c r="D2452" s="1"/>
      <c r="E2452" s="1"/>
      <c r="F2452" s="1"/>
      <c r="G2452" s="2"/>
    </row>
    <row r="2453" ht="12.75" customHeight="1">
      <c r="A2453" t="s">
        <v>794</v>
      </c>
      <c r="C2453" s="1"/>
      <c r="D2453" s="1"/>
      <c r="E2453" s="1"/>
      <c r="F2453" s="1"/>
      <c r="G2453" s="2"/>
    </row>
    <row r="2454" ht="12.75" customHeight="1">
      <c r="C2454" s="1"/>
      <c r="D2454" s="1"/>
      <c r="E2454" s="1"/>
      <c r="F2454" s="1"/>
      <c r="G2454" s="2"/>
    </row>
    <row r="2455" ht="12.75" customHeight="1">
      <c r="A2455" t="s">
        <v>795</v>
      </c>
      <c r="B2455" s="3" t="str">
        <f>HYPERLINK("https://stackoverflow.com/questions/888105/")</f>
        <v>https://stackoverflow.com/questions/888105/</v>
      </c>
      <c r="C2455" s="1">
        <v>5.0</v>
      </c>
      <c r="D2455" s="4">
        <v>5.0</v>
      </c>
      <c r="E2455" s="1">
        <v>5.0</v>
      </c>
      <c r="F2455" s="1">
        <v>5.0</v>
      </c>
      <c r="G2455" s="2"/>
    </row>
    <row r="2456" ht="12.75" customHeight="1">
      <c r="A2456" t="s">
        <v>795</v>
      </c>
      <c r="B2456" s="3" t="str">
        <f>HYPERLINK("https://stackoverflow.com/questions/21359546/")</f>
        <v>https://stackoverflow.com/questions/21359546/</v>
      </c>
      <c r="C2456" s="1">
        <v>3.0</v>
      </c>
      <c r="D2456" s="4">
        <v>1.0</v>
      </c>
      <c r="E2456" s="1">
        <v>3.0</v>
      </c>
      <c r="F2456" s="1">
        <v>1.0</v>
      </c>
      <c r="G2456" s="2"/>
    </row>
    <row r="2457" ht="12.75" customHeight="1">
      <c r="A2457" t="s">
        <v>116</v>
      </c>
      <c r="B2457" s="3" t="str">
        <f>HYPERLINK("https://stackoverflow.com/questions/999188/")</f>
        <v>https://stackoverflow.com/questions/999188/</v>
      </c>
      <c r="C2457" s="1">
        <v>1.0</v>
      </c>
      <c r="D2457" s="4">
        <v>1.0</v>
      </c>
      <c r="E2457" s="1">
        <v>1.0</v>
      </c>
      <c r="F2457" s="1">
        <v>1.0</v>
      </c>
      <c r="G2457" s="2"/>
    </row>
    <row r="2458" ht="12.75" customHeight="1">
      <c r="A2458" t="s">
        <v>116</v>
      </c>
      <c r="B2458" s="3" t="str">
        <f>HYPERLINK("https://stackoverflow.com/questions/999191/")</f>
        <v>https://stackoverflow.com/questions/999191/</v>
      </c>
      <c r="C2458" s="1">
        <v>1.0</v>
      </c>
      <c r="D2458" s="4">
        <v>1.0</v>
      </c>
      <c r="E2458" s="1">
        <v>1.0</v>
      </c>
      <c r="F2458" s="1">
        <v>1.0</v>
      </c>
      <c r="G2458" s="2"/>
    </row>
    <row r="2459" ht="12.75" customHeight="1">
      <c r="A2459" t="s">
        <v>116</v>
      </c>
      <c r="B2459" s="3" t="str">
        <f>HYPERLINK("https://stackoverflow.com/questions/999199/")</f>
        <v>https://stackoverflow.com/questions/999199/</v>
      </c>
      <c r="C2459" s="1">
        <v>1.0</v>
      </c>
      <c r="D2459" s="4">
        <v>1.0</v>
      </c>
      <c r="E2459" s="1">
        <v>1.0</v>
      </c>
      <c r="F2459" s="1">
        <v>1.0</v>
      </c>
      <c r="G2459" s="2"/>
    </row>
    <row r="2460" ht="12.75" customHeight="1">
      <c r="A2460" t="s">
        <v>116</v>
      </c>
      <c r="B2460" s="3" t="str">
        <f>HYPERLINK("https://stackoverflow.com/questions/33060590/")</f>
        <v>https://stackoverflow.com/questions/33060590/</v>
      </c>
      <c r="C2460" s="1">
        <v>1.0</v>
      </c>
      <c r="D2460" s="4">
        <v>1.0</v>
      </c>
      <c r="E2460" s="1">
        <v>1.0</v>
      </c>
      <c r="F2460" s="1">
        <v>1.0</v>
      </c>
      <c r="G2460" s="2"/>
    </row>
    <row r="2461" ht="12.75" customHeight="1">
      <c r="A2461" t="s">
        <v>796</v>
      </c>
      <c r="B2461" s="3" t="str">
        <f>HYPERLINK("https://stackoverflow.com/questions/1102905/")</f>
        <v>https://stackoverflow.com/questions/1102905/</v>
      </c>
      <c r="C2461" s="1">
        <v>1.0</v>
      </c>
      <c r="D2461" s="4">
        <v>3.0</v>
      </c>
      <c r="E2461" s="1">
        <v>1.0</v>
      </c>
      <c r="F2461" s="1">
        <v>3.0</v>
      </c>
      <c r="G2461" s="2"/>
    </row>
    <row r="2462" ht="12.75" customHeight="1">
      <c r="A2462" t="s">
        <v>796</v>
      </c>
      <c r="B2462" s="3" t="str">
        <f>HYPERLINK("https://stackoverflow.com/questions/1102916/")</f>
        <v>https://stackoverflow.com/questions/1102916/</v>
      </c>
      <c r="C2462" s="1">
        <v>1.0</v>
      </c>
      <c r="D2462" s="4">
        <v>1.0</v>
      </c>
      <c r="E2462" s="1">
        <v>1.0</v>
      </c>
      <c r="F2462" s="1">
        <v>1.0</v>
      </c>
      <c r="G2462" s="2"/>
    </row>
    <row r="2463" ht="12.75" customHeight="1">
      <c r="A2463" t="s">
        <v>796</v>
      </c>
      <c r="B2463" s="3" t="str">
        <f>HYPERLINK("https://stackoverflow.com/questions/1103015/")</f>
        <v>https://stackoverflow.com/questions/1103015/</v>
      </c>
      <c r="C2463" s="1">
        <v>1.0</v>
      </c>
      <c r="D2463" s="4">
        <v>1.0</v>
      </c>
      <c r="E2463" s="1">
        <v>1.0</v>
      </c>
      <c r="F2463" s="1">
        <v>1.0</v>
      </c>
      <c r="G2463" s="2"/>
    </row>
    <row r="2464" ht="12.75" customHeight="1">
      <c r="A2464" t="s">
        <v>796</v>
      </c>
      <c r="B2464" s="3" t="str">
        <f>HYPERLINK("https://stackoverflow.com/questions/7092110/")</f>
        <v>https://stackoverflow.com/questions/7092110/</v>
      </c>
      <c r="C2464" s="1">
        <v>1.0</v>
      </c>
      <c r="D2464" s="4">
        <v>1.0</v>
      </c>
      <c r="E2464" s="1">
        <v>1.0</v>
      </c>
      <c r="F2464" s="1">
        <v>1.0</v>
      </c>
      <c r="G2464" s="2"/>
    </row>
    <row r="2465" ht="12.75" customHeight="1">
      <c r="A2465" t="s">
        <v>796</v>
      </c>
      <c r="B2465" s="3" t="str">
        <f>HYPERLINK("https://stackoverflow.com/questions/7456368/")</f>
        <v>https://stackoverflow.com/questions/7456368/</v>
      </c>
      <c r="C2465" s="1">
        <v>1.0</v>
      </c>
      <c r="D2465" s="4">
        <v>1.0</v>
      </c>
      <c r="E2465" s="1">
        <v>1.0</v>
      </c>
      <c r="F2465" s="1">
        <v>1.0</v>
      </c>
      <c r="G2465" s="2"/>
    </row>
    <row r="2466" ht="12.75" customHeight="1">
      <c r="A2466" t="s">
        <v>796</v>
      </c>
      <c r="B2466" s="3" t="str">
        <f>HYPERLINK("https://stackoverflow.com/questions/8295124/")</f>
        <v>https://stackoverflow.com/questions/8295124/</v>
      </c>
      <c r="C2466" s="1">
        <v>1.0</v>
      </c>
      <c r="D2466" s="4">
        <v>1.0</v>
      </c>
      <c r="E2466" s="1">
        <v>1.0</v>
      </c>
      <c r="F2466" s="1">
        <v>1.0</v>
      </c>
      <c r="G2466" s="2"/>
    </row>
    <row r="2467" ht="12.75" customHeight="1">
      <c r="A2467" t="s">
        <v>796</v>
      </c>
      <c r="B2467" s="3" t="str">
        <f>HYPERLINK("https://stackoverflow.com/questions/9056356/")</f>
        <v>https://stackoverflow.com/questions/9056356/</v>
      </c>
      <c r="C2467" s="1">
        <v>1.0</v>
      </c>
      <c r="D2467" s="4">
        <v>1.0</v>
      </c>
      <c r="E2467" s="1">
        <v>1.0</v>
      </c>
      <c r="F2467" s="1">
        <v>1.0</v>
      </c>
      <c r="G2467" s="2"/>
    </row>
    <row r="2468" ht="12.75" customHeight="1">
      <c r="A2468" t="s">
        <v>796</v>
      </c>
      <c r="B2468" s="3" t="str">
        <f>HYPERLINK("https://stackoverflow.com/questions/13955940/")</f>
        <v>https://stackoverflow.com/questions/13955940/</v>
      </c>
      <c r="C2468" s="1">
        <v>1.0</v>
      </c>
      <c r="D2468" s="4">
        <v>1.0</v>
      </c>
      <c r="E2468" s="1">
        <v>1.0</v>
      </c>
      <c r="F2468" s="1">
        <v>1.0</v>
      </c>
      <c r="G2468" s="2"/>
    </row>
    <row r="2469" ht="12.75" customHeight="1">
      <c r="A2469" t="s">
        <v>796</v>
      </c>
      <c r="B2469" s="3" t="str">
        <f>HYPERLINK("https://stackoverflow.com/questions/16111357/")</f>
        <v>https://stackoverflow.com/questions/16111357/</v>
      </c>
      <c r="C2469" s="1">
        <v>1.0</v>
      </c>
      <c r="D2469" s="4">
        <v>1.0</v>
      </c>
      <c r="E2469" s="1">
        <v>1.0</v>
      </c>
      <c r="F2469" s="1">
        <v>1.0</v>
      </c>
      <c r="G2469" s="2"/>
    </row>
    <row r="2470" ht="12.75" customHeight="1">
      <c r="A2470" t="s">
        <v>796</v>
      </c>
      <c r="B2470" s="3" t="str">
        <f>HYPERLINK("https://stackoverflow.com/questions/20154903/")</f>
        <v>https://stackoverflow.com/questions/20154903/</v>
      </c>
      <c r="C2470" s="1">
        <v>1.0</v>
      </c>
      <c r="D2470" s="4">
        <v>1.0</v>
      </c>
      <c r="E2470" s="1">
        <v>1.0</v>
      </c>
      <c r="F2470" s="1">
        <v>1.0</v>
      </c>
      <c r="G2470" s="2"/>
    </row>
    <row r="2471" ht="12.75" customHeight="1">
      <c r="A2471" t="s">
        <v>796</v>
      </c>
      <c r="B2471" s="3" t="str">
        <f>HYPERLINK("https://stackoverflow.com/questions/20402860/")</f>
        <v>https://stackoverflow.com/questions/20402860/</v>
      </c>
      <c r="C2471" s="1">
        <v>1.0</v>
      </c>
      <c r="D2471" s="4">
        <v>1.0</v>
      </c>
      <c r="E2471" s="1">
        <v>1.0</v>
      </c>
      <c r="F2471" s="1">
        <v>1.0</v>
      </c>
      <c r="G2471" s="2"/>
    </row>
    <row r="2472" ht="12.75" customHeight="1">
      <c r="A2472" t="s">
        <v>796</v>
      </c>
      <c r="B2472" s="3" t="str">
        <f>HYPERLINK("https://stackoverflow.com/questions/22453668/")</f>
        <v>https://stackoverflow.com/questions/22453668/</v>
      </c>
      <c r="C2472" s="1">
        <v>1.0</v>
      </c>
      <c r="D2472" s="4">
        <v>1.0</v>
      </c>
      <c r="E2472" s="1">
        <v>1.0</v>
      </c>
      <c r="F2472" s="1">
        <v>1.0</v>
      </c>
      <c r="G2472" s="2"/>
    </row>
    <row r="2473" ht="12.75" customHeight="1">
      <c r="A2473" t="s">
        <v>796</v>
      </c>
      <c r="B2473" s="3" t="str">
        <f>HYPERLINK("https://stackoverflow.com/questions/25308706/")</f>
        <v>https://stackoverflow.com/questions/25308706/</v>
      </c>
      <c r="C2473" s="1">
        <v>1.0</v>
      </c>
      <c r="D2473" s="4">
        <v>1.0</v>
      </c>
      <c r="E2473" s="1">
        <v>1.0</v>
      </c>
      <c r="F2473" s="1">
        <v>1.0</v>
      </c>
      <c r="G2473" s="2"/>
    </row>
    <row r="2474" ht="12.75" customHeight="1">
      <c r="A2474" t="s">
        <v>796</v>
      </c>
      <c r="B2474" s="3" t="str">
        <f>HYPERLINK("https://stackoverflow.com/questions/25846335/")</f>
        <v>https://stackoverflow.com/questions/25846335/</v>
      </c>
      <c r="C2474" s="1">
        <v>1.0</v>
      </c>
      <c r="D2474" s="4">
        <v>1.0</v>
      </c>
      <c r="E2474" s="1">
        <v>1.0</v>
      </c>
      <c r="F2474" s="1">
        <v>1.0</v>
      </c>
      <c r="G2474" s="2"/>
    </row>
    <row r="2475" ht="12.75" customHeight="1">
      <c r="A2475" t="s">
        <v>796</v>
      </c>
      <c r="B2475" s="3" t="str">
        <f>HYPERLINK("https://stackoverflow.com/questions/26234618/")</f>
        <v>https://stackoverflow.com/questions/26234618/</v>
      </c>
      <c r="C2475" s="1">
        <v>1.0</v>
      </c>
      <c r="D2475" s="4">
        <v>1.0</v>
      </c>
      <c r="E2475" s="1">
        <v>1.0</v>
      </c>
      <c r="F2475" s="1">
        <v>1.0</v>
      </c>
      <c r="G2475" s="2"/>
    </row>
    <row r="2476" ht="12.75" customHeight="1">
      <c r="A2476" t="s">
        <v>796</v>
      </c>
      <c r="B2476" s="3" t="str">
        <f>HYPERLINK("https://stackoverflow.com/questions/29331473/")</f>
        <v>https://stackoverflow.com/questions/29331473/</v>
      </c>
      <c r="C2476" s="1">
        <v>1.0</v>
      </c>
      <c r="D2476" s="4">
        <v>1.0</v>
      </c>
      <c r="E2476" s="1">
        <v>1.0</v>
      </c>
      <c r="F2476" s="1">
        <v>1.0</v>
      </c>
      <c r="G2476" s="2"/>
    </row>
    <row r="2477" ht="12.75" customHeight="1">
      <c r="A2477" t="s">
        <v>796</v>
      </c>
      <c r="B2477" s="3" t="str">
        <f>HYPERLINK("https://stackoverflow.com/questions/30838379/")</f>
        <v>https://stackoverflow.com/questions/30838379/</v>
      </c>
      <c r="C2477" s="1">
        <v>1.0</v>
      </c>
      <c r="D2477" s="4">
        <v>1.0</v>
      </c>
      <c r="E2477" s="1">
        <v>1.0</v>
      </c>
      <c r="F2477" s="1">
        <v>1.0</v>
      </c>
      <c r="G2477" s="2"/>
    </row>
    <row r="2478" ht="12.75" customHeight="1">
      <c r="A2478" t="s">
        <v>796</v>
      </c>
      <c r="B2478" s="3" t="str">
        <f>HYPERLINK("https://stackoverflow.com/questions/30917319/")</f>
        <v>https://stackoverflow.com/questions/30917319/</v>
      </c>
      <c r="C2478" s="1">
        <v>1.0</v>
      </c>
      <c r="D2478" s="4">
        <v>1.0</v>
      </c>
      <c r="E2478" s="1">
        <v>1.0</v>
      </c>
      <c r="F2478" s="1">
        <v>1.0</v>
      </c>
      <c r="G2478" s="2"/>
    </row>
    <row r="2479" ht="12.75" customHeight="1">
      <c r="A2479" t="s">
        <v>796</v>
      </c>
      <c r="B2479" s="3" t="str">
        <f>HYPERLINK("https://stackoverflow.com/questions/32089577/")</f>
        <v>https://stackoverflow.com/questions/32089577/</v>
      </c>
      <c r="C2479" s="1">
        <v>1.0</v>
      </c>
      <c r="D2479" s="4">
        <v>1.0</v>
      </c>
      <c r="E2479" s="1">
        <v>1.0</v>
      </c>
      <c r="F2479" s="1">
        <v>1.0</v>
      </c>
      <c r="G2479" s="2"/>
    </row>
    <row r="2480" ht="12.75" customHeight="1">
      <c r="A2480" t="s">
        <v>796</v>
      </c>
      <c r="B2480" s="3" t="str">
        <f>HYPERLINK("https://stackoverflow.com/questions/32313369/")</f>
        <v>https://stackoverflow.com/questions/32313369/</v>
      </c>
      <c r="C2480" s="1">
        <v>1.0</v>
      </c>
      <c r="D2480" s="4">
        <v>1.0</v>
      </c>
      <c r="E2480" s="1">
        <v>1.0</v>
      </c>
      <c r="F2480" s="1">
        <v>1.0</v>
      </c>
      <c r="G2480" s="2"/>
    </row>
    <row r="2481" ht="12.75" customHeight="1">
      <c r="A2481" t="s">
        <v>796</v>
      </c>
      <c r="B2481" s="3" t="str">
        <f>HYPERLINK("https://stackoverflow.com/questions/34253764/")</f>
        <v>https://stackoverflow.com/questions/34253764/</v>
      </c>
      <c r="C2481" s="1">
        <v>1.0</v>
      </c>
      <c r="D2481" s="4">
        <v>1.0</v>
      </c>
      <c r="E2481" s="1">
        <v>1.0</v>
      </c>
      <c r="F2481" s="1">
        <v>1.0</v>
      </c>
      <c r="G2481" s="2"/>
    </row>
    <row r="2482" ht="12.75" customHeight="1">
      <c r="A2482" t="s">
        <v>796</v>
      </c>
      <c r="B2482" s="3" t="str">
        <f>HYPERLINK("https://stackoverflow.com/questions/39532109/")</f>
        <v>https://stackoverflow.com/questions/39532109/</v>
      </c>
      <c r="C2482" s="1">
        <v>1.0</v>
      </c>
      <c r="D2482" s="4">
        <v>1.0</v>
      </c>
      <c r="E2482" s="1">
        <v>1.0</v>
      </c>
      <c r="F2482" s="1">
        <v>1.0</v>
      </c>
      <c r="G2482" s="2"/>
    </row>
    <row r="2483" ht="12.75" customHeight="1">
      <c r="A2483" t="s">
        <v>796</v>
      </c>
      <c r="B2483" s="3" t="str">
        <f>HYPERLINK("https://stackoverflow.com/questions/43306526/")</f>
        <v>https://stackoverflow.com/questions/43306526/</v>
      </c>
      <c r="C2483" s="1">
        <v>1.0</v>
      </c>
      <c r="D2483" s="4">
        <v>1.0</v>
      </c>
      <c r="E2483" s="1">
        <v>1.0</v>
      </c>
      <c r="F2483" s="1">
        <v>1.0</v>
      </c>
      <c r="G2483" s="2"/>
    </row>
    <row r="2484" ht="12.75" customHeight="1">
      <c r="A2484" t="s">
        <v>797</v>
      </c>
      <c r="B2484" s="3" t="str">
        <f>HYPERLINK("https://stackoverflow.com/questions/4323627/")</f>
        <v>https://stackoverflow.com/questions/4323627/</v>
      </c>
      <c r="C2484" s="1">
        <v>5.0</v>
      </c>
      <c r="D2484" s="4">
        <v>4.0</v>
      </c>
      <c r="E2484" s="1">
        <v>5.0</v>
      </c>
      <c r="F2484" s="1">
        <v>4.0</v>
      </c>
      <c r="G2484" s="2"/>
    </row>
    <row r="2485" ht="12.75" customHeight="1">
      <c r="A2485" t="s">
        <v>797</v>
      </c>
      <c r="B2485" s="3" t="str">
        <f>HYPERLINK("https://stackoverflow.com/questions/4323628/")</f>
        <v>https://stackoverflow.com/questions/4323628/</v>
      </c>
      <c r="C2485" s="1">
        <v>5.0</v>
      </c>
      <c r="D2485" s="4">
        <v>5.0</v>
      </c>
      <c r="E2485" s="1">
        <v>5.0</v>
      </c>
      <c r="F2485" s="1">
        <v>5.0</v>
      </c>
      <c r="G2485" s="2"/>
    </row>
    <row r="2486" ht="12.75" customHeight="1">
      <c r="A2486" t="s">
        <v>797</v>
      </c>
      <c r="B2486" s="3" t="str">
        <f>HYPERLINK("https://stackoverflow.com/questions/16879667/")</f>
        <v>https://stackoverflow.com/questions/16879667/</v>
      </c>
      <c r="C2486" s="1">
        <v>5.0</v>
      </c>
      <c r="D2486" s="4">
        <v>3.0</v>
      </c>
      <c r="E2486" s="1">
        <v>3.0</v>
      </c>
      <c r="F2486" s="1">
        <v>3.0</v>
      </c>
      <c r="G2486" s="2" t="s">
        <v>430</v>
      </c>
    </row>
    <row r="2487" ht="12.75" customHeight="1">
      <c r="A2487" t="s">
        <v>797</v>
      </c>
      <c r="B2487" s="3" t="str">
        <f>HYPERLINK("https://stackoverflow.com/questions/21901846/")</f>
        <v>https://stackoverflow.com/questions/21901846/</v>
      </c>
      <c r="C2487" s="1">
        <v>4.0</v>
      </c>
      <c r="D2487" s="4">
        <v>3.0</v>
      </c>
      <c r="E2487" s="1">
        <v>4.0</v>
      </c>
      <c r="F2487" s="1">
        <v>3.0</v>
      </c>
      <c r="G2487" s="2"/>
    </row>
    <row r="2488" ht="12.75" customHeight="1">
      <c r="A2488" t="s">
        <v>797</v>
      </c>
      <c r="B2488" s="3" t="str">
        <f>HYPERLINK("https://stackoverflow.com/questions/24951843/")</f>
        <v>https://stackoverflow.com/questions/24951843/</v>
      </c>
      <c r="C2488" s="1">
        <v>3.0</v>
      </c>
      <c r="D2488" s="4">
        <v>1.0</v>
      </c>
      <c r="E2488" s="1">
        <v>3.0</v>
      </c>
      <c r="F2488" s="1">
        <v>1.0</v>
      </c>
      <c r="G2488" s="2"/>
    </row>
    <row r="2489" ht="12.75" customHeight="1">
      <c r="A2489" t="s">
        <v>797</v>
      </c>
      <c r="B2489" s="3" t="str">
        <f>HYPERLINK("https://stackoverflow.com/questions/41441444/")</f>
        <v>https://stackoverflow.com/questions/41441444/</v>
      </c>
      <c r="C2489" s="1">
        <v>2.0</v>
      </c>
      <c r="D2489" s="4">
        <v>1.0</v>
      </c>
      <c r="E2489" s="1">
        <v>2.0</v>
      </c>
      <c r="F2489" s="1">
        <v>1.0</v>
      </c>
      <c r="G2489" s="2"/>
    </row>
    <row r="2490" ht="12.75" customHeight="1">
      <c r="A2490" t="s">
        <v>798</v>
      </c>
      <c r="B2490" s="3" t="str">
        <f>HYPERLINK("https://stackoverflow.com/questions/4553682/")</f>
        <v>https://stackoverflow.com/questions/4553682/</v>
      </c>
      <c r="C2490" s="1">
        <v>4.0</v>
      </c>
      <c r="D2490" s="4">
        <v>4.0</v>
      </c>
      <c r="E2490" s="1">
        <v>4.0</v>
      </c>
      <c r="F2490" s="1">
        <v>4.0</v>
      </c>
      <c r="G2490" s="2"/>
    </row>
    <row r="2491" ht="12.75" customHeight="1">
      <c r="A2491" t="s">
        <v>798</v>
      </c>
      <c r="B2491" s="3" t="str">
        <f>HYPERLINK("https://stackoverflow.com/questions/4553819/")</f>
        <v>https://stackoverflow.com/questions/4553819/</v>
      </c>
      <c r="C2491" s="1">
        <v>2.0</v>
      </c>
      <c r="D2491" s="4">
        <v>3.0</v>
      </c>
      <c r="E2491" s="1">
        <v>2.0</v>
      </c>
      <c r="F2491" s="1">
        <v>3.0</v>
      </c>
      <c r="G2491" s="2"/>
    </row>
    <row r="2492" ht="12.75" customHeight="1">
      <c r="A2492" t="s">
        <v>799</v>
      </c>
      <c r="B2492" s="3" t="str">
        <f>HYPERLINK("https://stackoverflow.com/questions/4739381/")</f>
        <v>https://stackoverflow.com/questions/4739381/</v>
      </c>
      <c r="C2492" s="1">
        <v>4.0</v>
      </c>
      <c r="D2492" s="4">
        <v>4.0</v>
      </c>
      <c r="E2492" s="1">
        <v>4.0</v>
      </c>
      <c r="F2492" s="1">
        <v>4.0</v>
      </c>
      <c r="G2492" s="2"/>
    </row>
    <row r="2493" ht="12.75" customHeight="1">
      <c r="A2493" t="s">
        <v>799</v>
      </c>
      <c r="B2493" s="3" t="str">
        <f>HYPERLINK("https://stackoverflow.com/questions/4746352/")</f>
        <v>https://stackoverflow.com/questions/4746352/</v>
      </c>
      <c r="C2493" s="1">
        <v>4.0</v>
      </c>
      <c r="D2493" s="4">
        <v>3.0</v>
      </c>
      <c r="E2493" s="1">
        <v>4.0</v>
      </c>
      <c r="F2493" s="1">
        <v>3.0</v>
      </c>
      <c r="G2493" s="2"/>
    </row>
    <row r="2494" ht="12.75" customHeight="1">
      <c r="A2494" t="s">
        <v>800</v>
      </c>
      <c r="B2494" s="3" t="str">
        <f>HYPERLINK("https://stackoverflow.com/questions/5054216/")</f>
        <v>https://stackoverflow.com/questions/5054216/</v>
      </c>
      <c r="C2494" s="1">
        <v>5.0</v>
      </c>
      <c r="D2494" s="4">
        <v>5.0</v>
      </c>
      <c r="E2494" s="1">
        <v>5.0</v>
      </c>
      <c r="F2494" s="1">
        <v>5.0</v>
      </c>
      <c r="G2494" s="2"/>
    </row>
    <row r="2495" ht="12.75" customHeight="1">
      <c r="A2495" t="s">
        <v>800</v>
      </c>
      <c r="B2495" s="3" t="str">
        <f>HYPERLINK("https://stackoverflow.com/questions/5054217/")</f>
        <v>https://stackoverflow.com/questions/5054217/</v>
      </c>
      <c r="C2495" s="1">
        <v>4.0</v>
      </c>
      <c r="D2495" s="4">
        <v>5.0</v>
      </c>
      <c r="E2495" s="1">
        <v>4.0</v>
      </c>
      <c r="F2495" s="1">
        <v>5.0</v>
      </c>
      <c r="G2495" s="2"/>
    </row>
    <row r="2496" ht="12.75" customHeight="1">
      <c r="A2496" t="s">
        <v>800</v>
      </c>
      <c r="B2496" s="3" t="str">
        <f>HYPERLINK("https://stackoverflow.com/questions/7778415/")</f>
        <v>https://stackoverflow.com/questions/7778415/</v>
      </c>
      <c r="C2496" s="1">
        <v>4.0</v>
      </c>
      <c r="D2496" s="4">
        <v>5.0</v>
      </c>
      <c r="E2496" s="1">
        <v>4.0</v>
      </c>
      <c r="F2496" s="1">
        <v>5.0</v>
      </c>
      <c r="G2496" s="2"/>
    </row>
    <row r="2497" ht="12.75" customHeight="1">
      <c r="A2497" t="s">
        <v>800</v>
      </c>
      <c r="B2497" s="3" t="str">
        <f>HYPERLINK("https://stackoverflow.com/questions/9874839/")</f>
        <v>https://stackoverflow.com/questions/9874839/</v>
      </c>
      <c r="C2497" s="1">
        <v>3.0</v>
      </c>
      <c r="D2497" s="4">
        <v>1.0</v>
      </c>
      <c r="E2497" s="1">
        <v>3.0</v>
      </c>
      <c r="F2497" s="1">
        <v>1.0</v>
      </c>
      <c r="G2497" s="2"/>
    </row>
    <row r="2498" ht="12.75" customHeight="1">
      <c r="A2498" t="s">
        <v>800</v>
      </c>
      <c r="B2498" s="3" t="str">
        <f>HYPERLINK("https://stackoverflow.com/questions/17997441/")</f>
        <v>https://stackoverflow.com/questions/17997441/</v>
      </c>
      <c r="C2498" s="1">
        <v>2.0</v>
      </c>
      <c r="D2498" s="4">
        <v>1.0</v>
      </c>
      <c r="E2498" s="1">
        <v>2.0</v>
      </c>
      <c r="F2498" s="1">
        <v>1.0</v>
      </c>
      <c r="G2498" s="2"/>
    </row>
    <row r="2499" ht="12.75" customHeight="1">
      <c r="A2499" t="s">
        <v>801</v>
      </c>
      <c r="B2499" s="3" t="str">
        <f>HYPERLINK("https://stackoverflow.com/questions/6556681/")</f>
        <v>https://stackoverflow.com/questions/6556681/</v>
      </c>
      <c r="C2499" s="1">
        <v>1.0</v>
      </c>
      <c r="D2499" s="4">
        <v>2.0</v>
      </c>
      <c r="E2499" s="1">
        <v>1.0</v>
      </c>
      <c r="F2499" s="1">
        <v>2.0</v>
      </c>
      <c r="G2499" s="2"/>
    </row>
    <row r="2500" ht="12.75" customHeight="1">
      <c r="A2500" t="s">
        <v>801</v>
      </c>
      <c r="B2500" s="3" t="str">
        <f>HYPERLINK("https://stackoverflow.com/questions/6556706/")</f>
        <v>https://stackoverflow.com/questions/6556706/</v>
      </c>
      <c r="C2500" s="1">
        <v>1.0</v>
      </c>
      <c r="D2500" s="4">
        <v>3.0</v>
      </c>
      <c r="E2500" s="1">
        <v>1.0</v>
      </c>
      <c r="F2500" s="1">
        <v>3.0</v>
      </c>
      <c r="G2500" s="2"/>
    </row>
    <row r="2501" ht="12.75" customHeight="1">
      <c r="A2501" t="s">
        <v>802</v>
      </c>
      <c r="B2501" s="3" t="str">
        <f>HYPERLINK("https://stackoverflow.com/questions/7257235/")</f>
        <v>https://stackoverflow.com/questions/7257235/</v>
      </c>
      <c r="C2501" s="1">
        <v>1.0</v>
      </c>
      <c r="D2501" s="4">
        <v>1.0</v>
      </c>
      <c r="E2501" s="1">
        <v>1.0</v>
      </c>
      <c r="F2501" s="1">
        <v>1.0</v>
      </c>
      <c r="G2501" s="2"/>
    </row>
    <row r="2502" ht="12.75" customHeight="1">
      <c r="A2502" t="s">
        <v>802</v>
      </c>
      <c r="B2502" s="3" t="str">
        <f>HYPERLINK("https://stackoverflow.com/questions/7257241/")</f>
        <v>https://stackoverflow.com/questions/7257241/</v>
      </c>
      <c r="C2502" s="1">
        <v>1.0</v>
      </c>
      <c r="D2502" s="4">
        <v>1.0</v>
      </c>
      <c r="E2502" s="1">
        <v>1.0</v>
      </c>
      <c r="F2502" s="1">
        <v>1.0</v>
      </c>
      <c r="G2502" s="2"/>
    </row>
    <row r="2503" ht="12.75" customHeight="1">
      <c r="A2503" t="s">
        <v>803</v>
      </c>
      <c r="B2503" s="3" t="str">
        <f>HYPERLINK("https://stackoverflow.com/questions/8010889/")</f>
        <v>https://stackoverflow.com/questions/8010889/</v>
      </c>
      <c r="C2503" s="1">
        <v>4.0</v>
      </c>
      <c r="D2503" s="4">
        <v>3.0</v>
      </c>
      <c r="E2503" s="1">
        <v>4.0</v>
      </c>
      <c r="F2503" s="1">
        <v>3.0</v>
      </c>
      <c r="G2503" s="2"/>
    </row>
    <row r="2504" ht="12.75" customHeight="1">
      <c r="A2504" t="s">
        <v>804</v>
      </c>
      <c r="B2504" s="3" t="str">
        <f>HYPERLINK("https://stackoverflow.com/questions/8803761/")</f>
        <v>https://stackoverflow.com/questions/8803761/</v>
      </c>
      <c r="C2504" s="1">
        <v>3.0</v>
      </c>
      <c r="D2504" s="4">
        <v>2.0</v>
      </c>
      <c r="E2504" s="1">
        <v>3.0</v>
      </c>
      <c r="F2504" s="1">
        <v>2.0</v>
      </c>
      <c r="G2504" s="2"/>
    </row>
    <row r="2505" ht="12.75" customHeight="1">
      <c r="A2505" t="s">
        <v>805</v>
      </c>
      <c r="B2505" s="3" t="str">
        <f>HYPERLINK("https://stackoverflow.com/questions/9465383/")</f>
        <v>https://stackoverflow.com/questions/9465383/</v>
      </c>
      <c r="C2505" s="1">
        <v>3.0</v>
      </c>
      <c r="D2505" s="4">
        <v>1.0</v>
      </c>
      <c r="E2505" s="1">
        <v>3.0</v>
      </c>
      <c r="F2505" s="1">
        <v>1.0</v>
      </c>
      <c r="G2505" s="2"/>
    </row>
    <row r="2506" ht="12.75" customHeight="1">
      <c r="A2506" t="s">
        <v>806</v>
      </c>
      <c r="B2506" s="3" t="str">
        <f>HYPERLINK("https://stackoverflow.com/questions/10411449/")</f>
        <v>https://stackoverflow.com/questions/10411449/</v>
      </c>
      <c r="C2506" s="1">
        <v>3.0</v>
      </c>
      <c r="D2506" s="4">
        <v>2.0</v>
      </c>
      <c r="E2506" s="1">
        <v>3.0</v>
      </c>
      <c r="F2506" s="1">
        <v>2.0</v>
      </c>
      <c r="G2506" s="2"/>
    </row>
    <row r="2507" ht="12.75" customHeight="1">
      <c r="A2507" t="s">
        <v>806</v>
      </c>
      <c r="B2507" s="3" t="str">
        <f>HYPERLINK("https://stackoverflow.com/questions/10411694/")</f>
        <v>https://stackoverflow.com/questions/10411694/</v>
      </c>
      <c r="C2507" s="1">
        <v>3.0</v>
      </c>
      <c r="D2507" s="4">
        <v>2.0</v>
      </c>
      <c r="E2507" s="1">
        <v>3.0</v>
      </c>
      <c r="F2507" s="1">
        <v>2.0</v>
      </c>
      <c r="G2507" s="2"/>
    </row>
    <row r="2508" ht="12.75" customHeight="1">
      <c r="A2508" t="s">
        <v>806</v>
      </c>
      <c r="B2508" s="3" t="str">
        <f>HYPERLINK("https://stackoverflow.com/questions/10416264/")</f>
        <v>https://stackoverflow.com/questions/10416264/</v>
      </c>
      <c r="C2508" s="1">
        <v>4.0</v>
      </c>
      <c r="D2508" s="4">
        <v>2.0</v>
      </c>
      <c r="E2508" s="1">
        <v>4.0</v>
      </c>
      <c r="F2508" s="1">
        <v>4.0</v>
      </c>
      <c r="G2508" s="2" t="s">
        <v>282</v>
      </c>
    </row>
    <row r="2509" ht="12.75" customHeight="1">
      <c r="A2509" t="s">
        <v>807</v>
      </c>
      <c r="B2509" s="3" t="str">
        <f>HYPERLINK("https://stackoverflow.com/questions/11506127/")</f>
        <v>https://stackoverflow.com/questions/11506127/</v>
      </c>
      <c r="C2509" s="1">
        <v>5.0</v>
      </c>
      <c r="D2509" s="4">
        <v>2.0</v>
      </c>
      <c r="E2509" s="1">
        <v>3.0</v>
      </c>
      <c r="F2509" s="1">
        <v>2.0</v>
      </c>
      <c r="G2509" s="2" t="s">
        <v>430</v>
      </c>
    </row>
    <row r="2510" ht="12.75" customHeight="1">
      <c r="A2510" t="s">
        <v>808</v>
      </c>
      <c r="B2510" s="3" t="str">
        <f>HYPERLINK("https://stackoverflow.com/questions/11973418/")</f>
        <v>https://stackoverflow.com/questions/11973418/</v>
      </c>
      <c r="C2510" s="1">
        <v>1.0</v>
      </c>
      <c r="D2510" s="4">
        <v>1.0</v>
      </c>
      <c r="E2510" s="1">
        <v>1.0</v>
      </c>
      <c r="F2510" s="1">
        <v>1.0</v>
      </c>
      <c r="G2510" s="2"/>
    </row>
    <row r="2511" ht="12.75" customHeight="1">
      <c r="A2511" t="s">
        <v>808</v>
      </c>
      <c r="B2511" s="3" t="str">
        <f>HYPERLINK("https://stackoverflow.com/questions/11973431/")</f>
        <v>https://stackoverflow.com/questions/11973431/</v>
      </c>
      <c r="C2511" s="1">
        <v>1.0</v>
      </c>
      <c r="D2511" s="4">
        <v>1.0</v>
      </c>
      <c r="E2511" s="1">
        <v>1.0</v>
      </c>
      <c r="F2511" s="1">
        <v>1.0</v>
      </c>
      <c r="G2511" s="2"/>
    </row>
    <row r="2512" ht="12.75" customHeight="1">
      <c r="A2512" t="s">
        <v>808</v>
      </c>
      <c r="B2512" s="3" t="str">
        <f>HYPERLINK("https://stackoverflow.com/questions/11973436/")</f>
        <v>https://stackoverflow.com/questions/11973436/</v>
      </c>
      <c r="C2512" s="1">
        <v>1.0</v>
      </c>
      <c r="D2512" s="4">
        <v>1.0</v>
      </c>
      <c r="E2512" s="1">
        <v>1.0</v>
      </c>
      <c r="F2512" s="1">
        <v>1.0</v>
      </c>
      <c r="G2512" s="2"/>
    </row>
    <row r="2513" ht="12.75" customHeight="1">
      <c r="A2513" t="s">
        <v>808</v>
      </c>
      <c r="B2513" s="3" t="str">
        <f>HYPERLINK("https://stackoverflow.com/questions/11973442/")</f>
        <v>https://stackoverflow.com/questions/11973442/</v>
      </c>
      <c r="C2513" s="1">
        <v>5.0</v>
      </c>
      <c r="D2513" s="4">
        <v>5.0</v>
      </c>
      <c r="E2513" s="1">
        <v>5.0</v>
      </c>
      <c r="F2513" s="1">
        <v>5.0</v>
      </c>
      <c r="G2513" s="2"/>
    </row>
    <row r="2514" ht="12.75" customHeight="1">
      <c r="A2514" t="s">
        <v>808</v>
      </c>
      <c r="B2514" s="3" t="str">
        <f>HYPERLINK("https://stackoverflow.com/questions/11973568/")</f>
        <v>https://stackoverflow.com/questions/11973568/</v>
      </c>
      <c r="C2514" s="1">
        <v>5.0</v>
      </c>
      <c r="D2514" s="4">
        <v>5.0</v>
      </c>
      <c r="E2514" s="1">
        <v>5.0</v>
      </c>
      <c r="F2514" s="1">
        <v>5.0</v>
      </c>
      <c r="G2514" s="2"/>
    </row>
    <row r="2515" ht="12.75" customHeight="1">
      <c r="A2515" t="s">
        <v>809</v>
      </c>
      <c r="B2515" s="3" t="str">
        <f>HYPERLINK("https://stackoverflow.com/questions/12850784/")</f>
        <v>https://stackoverflow.com/questions/12850784/</v>
      </c>
      <c r="C2515" s="1">
        <v>5.0</v>
      </c>
      <c r="D2515" s="4">
        <v>3.0</v>
      </c>
      <c r="E2515" s="1">
        <v>4.0</v>
      </c>
      <c r="F2515" s="1">
        <v>4.0</v>
      </c>
      <c r="G2515" s="2" t="s">
        <v>282</v>
      </c>
    </row>
    <row r="2516" ht="12.75" customHeight="1">
      <c r="A2516" t="s">
        <v>810</v>
      </c>
      <c r="B2516" s="3" t="str">
        <f>HYPERLINK("https://stackoverflow.com/questions/13763815/")</f>
        <v>https://stackoverflow.com/questions/13763815/</v>
      </c>
      <c r="C2516" s="1">
        <v>4.0</v>
      </c>
      <c r="D2516" s="4">
        <v>1.0</v>
      </c>
      <c r="E2516" s="1">
        <v>4.0</v>
      </c>
      <c r="F2516" s="1">
        <v>4.0</v>
      </c>
      <c r="G2516" s="2" t="s">
        <v>260</v>
      </c>
    </row>
    <row r="2517" ht="12.75" customHeight="1">
      <c r="A2517" t="s">
        <v>810</v>
      </c>
      <c r="B2517" s="3" t="str">
        <f>HYPERLINK("https://stackoverflow.com/questions/13763905/")</f>
        <v>https://stackoverflow.com/questions/13763905/</v>
      </c>
      <c r="C2517" s="1">
        <v>5.0</v>
      </c>
      <c r="D2517" s="4">
        <v>1.0</v>
      </c>
      <c r="E2517" s="1">
        <v>5.0</v>
      </c>
      <c r="F2517" s="1">
        <v>5.0</v>
      </c>
      <c r="G2517" s="2" t="s">
        <v>260</v>
      </c>
    </row>
    <row r="2518" ht="12.75" customHeight="1">
      <c r="A2518" t="s">
        <v>811</v>
      </c>
      <c r="B2518" s="3" t="str">
        <f>HYPERLINK("https://stackoverflow.com/questions/15587028/")</f>
        <v>https://stackoverflow.com/questions/15587028/</v>
      </c>
      <c r="C2518" s="1">
        <v>4.0</v>
      </c>
      <c r="D2518" s="4">
        <v>2.0</v>
      </c>
      <c r="E2518" s="1">
        <v>4.0</v>
      </c>
      <c r="F2518" s="1">
        <v>4.0</v>
      </c>
      <c r="G2518" s="2" t="s">
        <v>260</v>
      </c>
    </row>
    <row r="2519" ht="12.75" customHeight="1">
      <c r="A2519" t="s">
        <v>811</v>
      </c>
      <c r="B2519" s="3" t="str">
        <f>HYPERLINK("https://stackoverflow.com/questions/15587508/")</f>
        <v>https://stackoverflow.com/questions/15587508/</v>
      </c>
      <c r="C2519" s="1">
        <v>3.0</v>
      </c>
      <c r="D2519" s="4">
        <v>2.0</v>
      </c>
      <c r="E2519" s="1">
        <v>3.0</v>
      </c>
      <c r="F2519" s="1">
        <v>2.0</v>
      </c>
      <c r="G2519" s="2"/>
    </row>
    <row r="2520" ht="12.75" customHeight="1">
      <c r="A2520" t="s">
        <v>812</v>
      </c>
      <c r="B2520" s="3" t="str">
        <f>HYPERLINK("https://stackoverflow.com/questions/17092147/")</f>
        <v>https://stackoverflow.com/questions/17092147/</v>
      </c>
      <c r="C2520" s="1">
        <v>3.0</v>
      </c>
      <c r="D2520" s="4">
        <v>1.0</v>
      </c>
      <c r="E2520" s="1">
        <v>3.0</v>
      </c>
      <c r="F2520" s="1">
        <v>1.0</v>
      </c>
      <c r="G2520" s="2"/>
    </row>
    <row r="2521" ht="12.75" customHeight="1">
      <c r="A2521" t="s">
        <v>813</v>
      </c>
      <c r="B2521" s="3" t="str">
        <f>HYPERLINK("https://stackoverflow.com/questions/20659206/")</f>
        <v>https://stackoverflow.com/questions/20659206/</v>
      </c>
      <c r="C2521" s="1">
        <v>3.0</v>
      </c>
      <c r="D2521" s="4">
        <v>3.0</v>
      </c>
      <c r="E2521" s="1">
        <v>3.0</v>
      </c>
      <c r="F2521" s="1">
        <v>3.0</v>
      </c>
      <c r="G2521" s="2"/>
    </row>
    <row r="2522" ht="12.75" customHeight="1">
      <c r="A2522" t="s">
        <v>814</v>
      </c>
      <c r="B2522" s="3" t="str">
        <f>HYPERLINK("https://stackoverflow.com/questions/20883473/")</f>
        <v>https://stackoverflow.com/questions/20883473/</v>
      </c>
      <c r="C2522" s="1">
        <v>2.0</v>
      </c>
      <c r="D2522" s="4">
        <v>2.0</v>
      </c>
      <c r="E2522" s="1">
        <v>2.0</v>
      </c>
      <c r="F2522" s="1">
        <v>2.0</v>
      </c>
      <c r="G2522" s="2"/>
    </row>
    <row r="2523" ht="12.75" customHeight="1">
      <c r="A2523" t="s">
        <v>814</v>
      </c>
      <c r="B2523" s="3" t="str">
        <f>HYPERLINK("https://stackoverflow.com/questions/20883593/")</f>
        <v>https://stackoverflow.com/questions/20883593/</v>
      </c>
      <c r="C2523" s="1">
        <v>2.0</v>
      </c>
      <c r="D2523" s="4">
        <v>1.0</v>
      </c>
      <c r="E2523" s="1">
        <v>2.0</v>
      </c>
      <c r="F2523" s="1">
        <v>1.0</v>
      </c>
      <c r="G2523" s="2"/>
    </row>
    <row r="2524" ht="12.75" customHeight="1">
      <c r="A2524" t="s">
        <v>815</v>
      </c>
      <c r="B2524" s="3" t="str">
        <f>HYPERLINK("https://stackoverflow.com/questions/25675950/")</f>
        <v>https://stackoverflow.com/questions/25675950/</v>
      </c>
      <c r="C2524" s="1">
        <v>2.0</v>
      </c>
      <c r="D2524" s="4">
        <v>1.0</v>
      </c>
      <c r="E2524" s="1">
        <v>2.0</v>
      </c>
      <c r="F2524" s="1">
        <v>1.0</v>
      </c>
      <c r="G2524" s="2"/>
    </row>
    <row r="2525" ht="12.75" customHeight="1">
      <c r="A2525" t="s">
        <v>816</v>
      </c>
      <c r="B2525" s="3" t="str">
        <f>HYPERLINK("https://stackoverflow.com/questions/26162692/")</f>
        <v>https://stackoverflow.com/questions/26162692/</v>
      </c>
      <c r="C2525" s="1">
        <v>4.0</v>
      </c>
      <c r="D2525" s="4">
        <v>1.0</v>
      </c>
      <c r="E2525" s="1">
        <v>3.0</v>
      </c>
      <c r="F2525" s="1">
        <v>1.0</v>
      </c>
      <c r="G2525" s="2" t="s">
        <v>430</v>
      </c>
    </row>
    <row r="2526" ht="12.75" customHeight="1">
      <c r="A2526" t="s">
        <v>816</v>
      </c>
      <c r="B2526" s="3" t="str">
        <f>HYPERLINK("https://stackoverflow.com/questions/26162977/")</f>
        <v>https://stackoverflow.com/questions/26162977/</v>
      </c>
      <c r="C2526" s="1">
        <v>3.0</v>
      </c>
      <c r="D2526" s="4">
        <v>1.0</v>
      </c>
      <c r="E2526" s="1">
        <v>3.0</v>
      </c>
      <c r="F2526" s="1">
        <v>1.0</v>
      </c>
      <c r="G2526" s="2"/>
    </row>
    <row r="2527" ht="12.75" customHeight="1">
      <c r="A2527" t="s">
        <v>817</v>
      </c>
      <c r="B2527" s="3" t="str">
        <f>HYPERLINK("https://stackoverflow.com/questions/26267532/")</f>
        <v>https://stackoverflow.com/questions/26267532/</v>
      </c>
      <c r="C2527" s="1">
        <v>3.0</v>
      </c>
      <c r="D2527" s="4">
        <v>1.0</v>
      </c>
      <c r="E2527" s="1">
        <v>3.0</v>
      </c>
      <c r="F2527" s="1">
        <v>1.0</v>
      </c>
      <c r="G2527" s="2"/>
    </row>
    <row r="2528" ht="12.75" customHeight="1">
      <c r="A2528" t="s">
        <v>818</v>
      </c>
      <c r="B2528" s="3" t="str">
        <f>HYPERLINK("https://stackoverflow.com/questions/26255559/")</f>
        <v>https://stackoverflow.com/questions/26255559/</v>
      </c>
      <c r="C2528" s="1">
        <v>2.0</v>
      </c>
      <c r="D2528" s="4">
        <v>1.0</v>
      </c>
      <c r="E2528" s="1">
        <v>2.0</v>
      </c>
      <c r="F2528" s="1">
        <v>1.0</v>
      </c>
      <c r="G2528" s="2"/>
    </row>
    <row r="2529" ht="12.75" customHeight="1">
      <c r="A2529" t="s">
        <v>819</v>
      </c>
      <c r="B2529" s="3" t="str">
        <f>HYPERLINK("https://stackoverflow.com/questions/27932239/")</f>
        <v>https://stackoverflow.com/questions/27932239/</v>
      </c>
      <c r="C2529" s="1">
        <v>2.0</v>
      </c>
      <c r="D2529" s="4">
        <v>1.0</v>
      </c>
      <c r="E2529" s="1">
        <v>2.0</v>
      </c>
      <c r="F2529" s="1">
        <v>1.0</v>
      </c>
      <c r="G2529" s="2"/>
    </row>
    <row r="2530" ht="12.75" customHeight="1">
      <c r="A2530" t="s">
        <v>819</v>
      </c>
      <c r="B2530" s="3" t="str">
        <f>HYPERLINK("https://stackoverflow.com/questions/42034458/")</f>
        <v>https://stackoverflow.com/questions/42034458/</v>
      </c>
      <c r="C2530" s="1">
        <v>2.0</v>
      </c>
      <c r="D2530" s="4">
        <v>1.0</v>
      </c>
      <c r="E2530" s="1">
        <v>2.0</v>
      </c>
      <c r="F2530" s="1">
        <v>1.0</v>
      </c>
      <c r="G2530" s="2"/>
    </row>
    <row r="2531" ht="12.75" customHeight="1">
      <c r="A2531" t="s">
        <v>820</v>
      </c>
      <c r="B2531" s="3" t="str">
        <f>HYPERLINK("https://stackoverflow.com/questions/30519266/")</f>
        <v>https://stackoverflow.com/questions/30519266/</v>
      </c>
      <c r="C2531" s="1">
        <v>2.0</v>
      </c>
      <c r="D2531" s="4">
        <v>1.0</v>
      </c>
      <c r="E2531" s="1">
        <v>2.0</v>
      </c>
      <c r="F2531" s="1">
        <v>1.0</v>
      </c>
      <c r="G2531" s="2"/>
    </row>
    <row r="2532" ht="12.75" customHeight="1">
      <c r="A2532" t="s">
        <v>820</v>
      </c>
      <c r="B2532" s="3" t="str">
        <f>HYPERLINK("https://stackoverflow.com/questions/30519469/")</f>
        <v>https://stackoverflow.com/questions/30519469/</v>
      </c>
      <c r="C2532" s="1">
        <v>2.0</v>
      </c>
      <c r="D2532" s="4">
        <v>1.0</v>
      </c>
      <c r="E2532" s="1">
        <v>2.0</v>
      </c>
      <c r="F2532" s="1">
        <v>1.0</v>
      </c>
      <c r="G2532" s="2"/>
    </row>
    <row r="2533" ht="12.75" customHeight="1">
      <c r="A2533" t="s">
        <v>821</v>
      </c>
      <c r="B2533" s="3" t="str">
        <f>HYPERLINK("https://stackoverflow.com/questions/33018384/")</f>
        <v>https://stackoverflow.com/questions/33018384/</v>
      </c>
      <c r="C2533" s="1">
        <v>2.0</v>
      </c>
      <c r="D2533" s="4">
        <v>5.0</v>
      </c>
      <c r="E2533" s="1">
        <v>5.0</v>
      </c>
      <c r="F2533" s="1">
        <v>5.0</v>
      </c>
      <c r="G2533" s="2" t="s">
        <v>430</v>
      </c>
    </row>
    <row r="2534" ht="12.75" customHeight="1">
      <c r="A2534" t="s">
        <v>821</v>
      </c>
      <c r="B2534" s="3" t="str">
        <f>HYPERLINK("https://stackoverflow.com/questions/33019116/")</f>
        <v>https://stackoverflow.com/questions/33019116/</v>
      </c>
      <c r="C2534" s="1">
        <v>2.0</v>
      </c>
      <c r="D2534" s="4">
        <v>1.0</v>
      </c>
      <c r="E2534" s="1">
        <v>2.0</v>
      </c>
      <c r="F2534" s="1">
        <v>1.0</v>
      </c>
      <c r="G2534" s="2"/>
    </row>
    <row r="2535" ht="12.75" customHeight="1">
      <c r="A2535" t="s">
        <v>822</v>
      </c>
      <c r="B2535" s="3" t="str">
        <f>HYPERLINK("https://stackoverflow.com/questions/42760941/")</f>
        <v>https://stackoverflow.com/questions/42760941/</v>
      </c>
      <c r="C2535" s="1">
        <v>5.0</v>
      </c>
      <c r="D2535" s="4">
        <v>4.0</v>
      </c>
      <c r="E2535" s="1">
        <v>5.0</v>
      </c>
      <c r="F2535" s="1">
        <v>4.0</v>
      </c>
      <c r="G2535" s="2"/>
    </row>
    <row r="2536" ht="12.75" customHeight="1">
      <c r="C2536" s="1"/>
      <c r="D2536" s="1"/>
      <c r="E2536" s="1"/>
      <c r="F2536" s="1"/>
      <c r="G2536" s="2"/>
    </row>
    <row r="2537" ht="12.75" customHeight="1">
      <c r="C2537" s="1"/>
      <c r="D2537" s="1"/>
      <c r="E2537" s="1"/>
      <c r="F2537" s="1"/>
      <c r="G2537" s="2"/>
    </row>
    <row r="2538" ht="12.75" customHeight="1">
      <c r="C2538" s="1"/>
      <c r="D2538" s="1"/>
      <c r="E2538" s="1"/>
      <c r="F2538" s="1"/>
      <c r="G2538" s="2"/>
    </row>
    <row r="2539" ht="12.75" customHeight="1">
      <c r="A2539" t="s">
        <v>823</v>
      </c>
      <c r="C2539" s="1"/>
      <c r="D2539" s="1"/>
      <c r="E2539" s="1"/>
      <c r="F2539" s="1"/>
      <c r="G2539" s="2"/>
    </row>
    <row r="2540" ht="12.75" customHeight="1">
      <c r="C2540" s="1"/>
      <c r="D2540" s="1"/>
      <c r="E2540" s="1"/>
      <c r="F2540" s="1"/>
      <c r="G2540" s="2"/>
    </row>
    <row r="2541" ht="12.75" customHeight="1">
      <c r="A2541" t="s">
        <v>824</v>
      </c>
      <c r="B2541" s="3" t="str">
        <f>HYPERLINK("https://stackoverflow.com/questions/20901399/")</f>
        <v>https://stackoverflow.com/questions/20901399/</v>
      </c>
      <c r="C2541" s="1">
        <v>3.0</v>
      </c>
      <c r="D2541" s="4">
        <v>1.0</v>
      </c>
      <c r="E2541" s="1">
        <v>3.0</v>
      </c>
      <c r="F2541" s="1">
        <v>1.0</v>
      </c>
      <c r="G2541" s="2"/>
    </row>
    <row r="2542" ht="12.75" customHeight="1">
      <c r="A2542" t="s">
        <v>825</v>
      </c>
      <c r="B2542" s="3" t="str">
        <f>HYPERLINK("https://stackoverflow.com/questions/8620373/")</f>
        <v>https://stackoverflow.com/questions/8620373/</v>
      </c>
      <c r="C2542" s="1">
        <v>3.0</v>
      </c>
      <c r="D2542" s="4">
        <v>1.0</v>
      </c>
      <c r="E2542" s="1">
        <v>3.0</v>
      </c>
      <c r="F2542" s="1">
        <v>1.0</v>
      </c>
      <c r="G2542" s="2"/>
    </row>
    <row r="2543" ht="12.75" customHeight="1">
      <c r="A2543" t="s">
        <v>825</v>
      </c>
      <c r="B2543" s="3" t="str">
        <f>HYPERLINK("https://stackoverflow.com/questions/12013052/")</f>
        <v>https://stackoverflow.com/questions/12013052/</v>
      </c>
      <c r="C2543" s="1">
        <v>2.0</v>
      </c>
      <c r="D2543" s="4">
        <v>1.0</v>
      </c>
      <c r="E2543" s="1">
        <v>2.0</v>
      </c>
      <c r="F2543" s="1">
        <v>1.0</v>
      </c>
      <c r="G2543" s="2"/>
    </row>
    <row r="2544" ht="12.75" customHeight="1">
      <c r="A2544" t="s">
        <v>686</v>
      </c>
      <c r="B2544" s="3" t="str">
        <f>HYPERLINK("https://stackoverflow.com/questions/2839332/")</f>
        <v>https://stackoverflow.com/questions/2839332/</v>
      </c>
      <c r="C2544" s="1">
        <v>3.0</v>
      </c>
      <c r="D2544" s="4">
        <v>1.0</v>
      </c>
      <c r="E2544" s="1">
        <v>3.0</v>
      </c>
      <c r="F2544" s="1">
        <v>1.0</v>
      </c>
      <c r="G2544" s="2"/>
    </row>
    <row r="2545" ht="12.75" customHeight="1">
      <c r="A2545" t="s">
        <v>686</v>
      </c>
      <c r="B2545" s="3" t="str">
        <f>HYPERLINK("https://stackoverflow.com/questions/2839342/")</f>
        <v>https://stackoverflow.com/questions/2839342/</v>
      </c>
      <c r="C2545" s="1">
        <v>3.0</v>
      </c>
      <c r="D2545" s="4">
        <v>1.0</v>
      </c>
      <c r="E2545" s="1">
        <v>3.0</v>
      </c>
      <c r="F2545" s="1">
        <v>1.0</v>
      </c>
      <c r="G2545" s="2"/>
    </row>
    <row r="2546" ht="12.75" customHeight="1">
      <c r="A2546" t="s">
        <v>686</v>
      </c>
      <c r="B2546" s="3" t="str">
        <f>HYPERLINK("https://stackoverflow.com/questions/2839563/")</f>
        <v>https://stackoverflow.com/questions/2839563/</v>
      </c>
      <c r="C2546" s="1">
        <v>3.0</v>
      </c>
      <c r="D2546" s="4">
        <v>1.0</v>
      </c>
      <c r="E2546" s="1">
        <v>3.0</v>
      </c>
      <c r="F2546" s="1">
        <v>1.0</v>
      </c>
      <c r="G2546" s="2"/>
    </row>
    <row r="2547" ht="12.75" customHeight="1">
      <c r="A2547" t="s">
        <v>686</v>
      </c>
      <c r="B2547" s="3" t="str">
        <f>HYPERLINK("https://stackoverflow.com/questions/2840358/")</f>
        <v>https://stackoverflow.com/questions/2840358/</v>
      </c>
      <c r="C2547" s="1">
        <v>2.0</v>
      </c>
      <c r="D2547" s="4">
        <v>1.0</v>
      </c>
      <c r="E2547" s="1">
        <v>2.0</v>
      </c>
      <c r="F2547" s="1">
        <v>1.0</v>
      </c>
      <c r="G2547" s="2"/>
    </row>
    <row r="2548" ht="12.75" customHeight="1">
      <c r="A2548" t="s">
        <v>686</v>
      </c>
      <c r="B2548" s="3" t="str">
        <f>HYPERLINK("https://stackoverflow.com/questions/18254254/")</f>
        <v>https://stackoverflow.com/questions/18254254/</v>
      </c>
      <c r="C2548" s="1">
        <v>3.0</v>
      </c>
      <c r="D2548" s="4">
        <v>1.0</v>
      </c>
      <c r="E2548" s="1">
        <v>3.0</v>
      </c>
      <c r="F2548" s="1">
        <v>1.0</v>
      </c>
      <c r="G2548" s="2"/>
    </row>
    <row r="2549" ht="12.75" customHeight="1">
      <c r="A2549" t="s">
        <v>686</v>
      </c>
      <c r="B2549" s="3" t="str">
        <f>HYPERLINK("https://stackoverflow.com/questions/30503043/")</f>
        <v>https://stackoverflow.com/questions/30503043/</v>
      </c>
      <c r="C2549" s="1">
        <v>3.0</v>
      </c>
      <c r="D2549" s="4">
        <v>1.0</v>
      </c>
      <c r="E2549" s="1">
        <v>3.0</v>
      </c>
      <c r="F2549" s="1">
        <v>1.0</v>
      </c>
      <c r="G2549" s="2"/>
    </row>
    <row r="2550" ht="12.75" customHeight="1">
      <c r="A2550" t="s">
        <v>686</v>
      </c>
      <c r="B2550" s="3" t="str">
        <f>HYPERLINK("https://stackoverflow.com/questions/30826155/")</f>
        <v>https://stackoverflow.com/questions/30826155/</v>
      </c>
      <c r="C2550" s="1">
        <v>3.0</v>
      </c>
      <c r="D2550" s="4">
        <v>1.0</v>
      </c>
      <c r="E2550" s="1">
        <v>3.0</v>
      </c>
      <c r="F2550" s="1">
        <v>1.0</v>
      </c>
      <c r="G2550" s="2"/>
    </row>
    <row r="2551" ht="12.75" customHeight="1">
      <c r="A2551" t="s">
        <v>686</v>
      </c>
      <c r="B2551" s="3" t="str">
        <f>HYPERLINK("https://stackoverflow.com/questions/32970843/")</f>
        <v>https://stackoverflow.com/questions/32970843/</v>
      </c>
      <c r="C2551" s="1">
        <v>3.0</v>
      </c>
      <c r="D2551" s="4">
        <v>1.0</v>
      </c>
      <c r="E2551" s="1">
        <v>3.0</v>
      </c>
      <c r="F2551" s="1">
        <v>1.0</v>
      </c>
      <c r="G2551" s="2"/>
    </row>
    <row r="2552" ht="12.75" customHeight="1">
      <c r="A2552" t="s">
        <v>686</v>
      </c>
      <c r="B2552" s="3" t="str">
        <f>HYPERLINK("https://stackoverflow.com/questions/43149999/")</f>
        <v>https://stackoverflow.com/questions/43149999/</v>
      </c>
      <c r="C2552" s="1">
        <v>3.0</v>
      </c>
      <c r="D2552" s="4">
        <v>1.0</v>
      </c>
      <c r="E2552" s="1">
        <v>3.0</v>
      </c>
      <c r="F2552" s="1">
        <v>1.0</v>
      </c>
      <c r="G2552" s="2"/>
    </row>
    <row r="2553" ht="12.75" customHeight="1">
      <c r="A2553" t="s">
        <v>826</v>
      </c>
      <c r="B2553" s="3" t="str">
        <f>HYPERLINK("https://stackoverflow.com/questions/4085484/")</f>
        <v>https://stackoverflow.com/questions/4085484/</v>
      </c>
      <c r="C2553" s="1">
        <v>3.0</v>
      </c>
      <c r="D2553" s="4">
        <v>1.0</v>
      </c>
      <c r="E2553" s="1">
        <v>3.0</v>
      </c>
      <c r="F2553" s="1">
        <v>1.0</v>
      </c>
      <c r="G2553" s="2"/>
    </row>
    <row r="2554" ht="12.75" customHeight="1">
      <c r="A2554" t="s">
        <v>826</v>
      </c>
      <c r="B2554" s="3" t="str">
        <f>HYPERLINK("https://stackoverflow.com/questions/4085534/")</f>
        <v>https://stackoverflow.com/questions/4085534/</v>
      </c>
      <c r="C2554" s="1">
        <v>2.0</v>
      </c>
      <c r="D2554" s="4">
        <v>1.0</v>
      </c>
      <c r="E2554" s="1">
        <v>2.0</v>
      </c>
      <c r="F2554" s="1">
        <v>1.0</v>
      </c>
      <c r="G2554" s="2"/>
    </row>
    <row r="2555" ht="12.75" customHeight="1">
      <c r="A2555" t="s">
        <v>827</v>
      </c>
      <c r="B2555" s="3" t="str">
        <f>HYPERLINK("https://stackoverflow.com/questions/8226864/")</f>
        <v>https://stackoverflow.com/questions/8226864/</v>
      </c>
      <c r="C2555" s="1">
        <v>2.0</v>
      </c>
      <c r="D2555" s="4">
        <v>1.0</v>
      </c>
      <c r="E2555" s="1">
        <v>2.0</v>
      </c>
      <c r="F2555" s="1">
        <v>1.0</v>
      </c>
      <c r="G2555" s="2"/>
    </row>
    <row r="2556" ht="12.75" customHeight="1">
      <c r="A2556" t="s">
        <v>828</v>
      </c>
      <c r="B2556" s="3" t="str">
        <f>HYPERLINK("https://stackoverflow.com/questions/38294335/")</f>
        <v>https://stackoverflow.com/questions/38294335/</v>
      </c>
      <c r="C2556" s="1">
        <v>1.0</v>
      </c>
      <c r="D2556" s="4">
        <v>1.0</v>
      </c>
      <c r="E2556" s="1">
        <v>1.0</v>
      </c>
      <c r="F2556" s="1">
        <v>1.0</v>
      </c>
      <c r="G2556" s="2"/>
    </row>
    <row r="2557" ht="12.75" customHeight="1">
      <c r="A2557" t="s">
        <v>828</v>
      </c>
      <c r="B2557" s="3" t="str">
        <f>HYPERLINK("https://stackoverflow.com/questions/38735684/")</f>
        <v>https://stackoverflow.com/questions/38735684/</v>
      </c>
      <c r="C2557" s="1">
        <v>1.0</v>
      </c>
      <c r="D2557" s="4">
        <v>1.0</v>
      </c>
      <c r="E2557" s="1">
        <v>1.0</v>
      </c>
      <c r="F2557" s="1">
        <v>1.0</v>
      </c>
      <c r="G2557" s="2"/>
    </row>
    <row r="2558" ht="12.75" customHeight="1">
      <c r="A2558" t="s">
        <v>829</v>
      </c>
      <c r="B2558" s="3" t="str">
        <f>HYPERLINK("https://stackoverflow.com/questions/14195154/")</f>
        <v>https://stackoverflow.com/questions/14195154/</v>
      </c>
      <c r="C2558" s="1">
        <v>2.0</v>
      </c>
      <c r="D2558" s="4">
        <v>1.0</v>
      </c>
      <c r="E2558" s="1">
        <v>2.0</v>
      </c>
      <c r="F2558" s="1">
        <v>1.0</v>
      </c>
      <c r="G2558" s="2"/>
    </row>
    <row r="2559" ht="12.75" customHeight="1">
      <c r="A2559" t="s">
        <v>829</v>
      </c>
      <c r="B2559" s="3" t="str">
        <f>HYPERLINK("https://stackoverflow.com/questions/24780875/")</f>
        <v>https://stackoverflow.com/questions/24780875/</v>
      </c>
      <c r="C2559" s="1">
        <v>2.0</v>
      </c>
      <c r="D2559" s="4">
        <v>1.0</v>
      </c>
      <c r="E2559" s="1">
        <v>2.0</v>
      </c>
      <c r="F2559" s="1">
        <v>1.0</v>
      </c>
      <c r="G2559" s="2"/>
    </row>
    <row r="2560" ht="12.75" customHeight="1">
      <c r="A2560" t="s">
        <v>830</v>
      </c>
      <c r="B2560" s="3" t="str">
        <f>HYPERLINK("https://stackoverflow.com/questions/23368871/")</f>
        <v>https://stackoverflow.com/questions/23368871/</v>
      </c>
      <c r="C2560" s="1">
        <v>2.0</v>
      </c>
      <c r="D2560" s="4">
        <v>1.0</v>
      </c>
      <c r="E2560" s="1">
        <v>2.0</v>
      </c>
      <c r="F2560" s="1">
        <v>1.0</v>
      </c>
      <c r="G2560" s="2"/>
    </row>
    <row r="2561" ht="12.75" customHeight="1">
      <c r="A2561" t="s">
        <v>830</v>
      </c>
      <c r="B2561" s="3" t="str">
        <f>HYPERLINK("https://stackoverflow.com/questions/26146421/")</f>
        <v>https://stackoverflow.com/questions/26146421/</v>
      </c>
      <c r="C2561" s="1">
        <v>2.0</v>
      </c>
      <c r="D2561" s="4">
        <v>1.0</v>
      </c>
      <c r="E2561" s="1">
        <v>2.0</v>
      </c>
      <c r="F2561" s="1">
        <v>1.0</v>
      </c>
      <c r="G2561" s="2"/>
    </row>
    <row r="2562" ht="12.75" customHeight="1">
      <c r="A2562" t="s">
        <v>831</v>
      </c>
      <c r="B2562" s="3" t="str">
        <f>HYPERLINK("https://stackoverflow.com/questions/15748922/")</f>
        <v>https://stackoverflow.com/questions/15748922/</v>
      </c>
      <c r="C2562" s="1">
        <v>2.0</v>
      </c>
      <c r="D2562" s="4">
        <v>1.0</v>
      </c>
      <c r="E2562" s="1">
        <v>2.0</v>
      </c>
      <c r="F2562" s="1">
        <v>1.0</v>
      </c>
      <c r="G2562" s="2"/>
    </row>
    <row r="2563" ht="12.75" customHeight="1">
      <c r="A2563" t="s">
        <v>831</v>
      </c>
      <c r="B2563" s="3" t="str">
        <f>HYPERLINK("https://stackoverflow.com/questions/15750090/")</f>
        <v>https://stackoverflow.com/questions/15750090/</v>
      </c>
      <c r="C2563" s="1">
        <v>2.0</v>
      </c>
      <c r="D2563" s="4">
        <v>1.0</v>
      </c>
      <c r="E2563" s="1">
        <v>2.0</v>
      </c>
      <c r="F2563" s="1">
        <v>1.0</v>
      </c>
      <c r="G2563" s="2"/>
    </row>
    <row r="2564" ht="12.75" customHeight="1">
      <c r="A2564" t="s">
        <v>831</v>
      </c>
      <c r="B2564" s="3" t="str">
        <f>HYPERLINK("https://stackoverflow.com/questions/15751951/")</f>
        <v>https://stackoverflow.com/questions/15751951/</v>
      </c>
      <c r="C2564" s="1">
        <v>2.0</v>
      </c>
      <c r="D2564" s="4">
        <v>1.0</v>
      </c>
      <c r="E2564" s="1">
        <v>2.0</v>
      </c>
      <c r="F2564" s="1">
        <v>1.0</v>
      </c>
      <c r="G2564" s="2"/>
    </row>
    <row r="2565" ht="12.75" customHeight="1">
      <c r="A2565" t="s">
        <v>832</v>
      </c>
      <c r="B2565" s="3" t="str">
        <f>HYPERLINK("https://stackoverflow.com/questions/20315062/")</f>
        <v>https://stackoverflow.com/questions/20315062/</v>
      </c>
      <c r="C2565" s="1">
        <v>1.0</v>
      </c>
      <c r="D2565" s="4">
        <v>1.0</v>
      </c>
      <c r="E2565" s="1">
        <v>1.0</v>
      </c>
      <c r="F2565" s="1">
        <v>1.0</v>
      </c>
      <c r="G2565" s="2"/>
    </row>
    <row r="2566" ht="12.75" customHeight="1">
      <c r="A2566" t="s">
        <v>832</v>
      </c>
      <c r="B2566" s="3" t="str">
        <f>HYPERLINK("https://stackoverflow.com/questions/20315081/")</f>
        <v>https://stackoverflow.com/questions/20315081/</v>
      </c>
      <c r="C2566" s="1">
        <v>1.0</v>
      </c>
      <c r="D2566" s="4">
        <v>1.0</v>
      </c>
      <c r="E2566" s="1">
        <v>1.0</v>
      </c>
      <c r="F2566" s="1">
        <v>1.0</v>
      </c>
      <c r="G2566" s="2"/>
    </row>
    <row r="2567" ht="12.75" customHeight="1">
      <c r="A2567" t="s">
        <v>833</v>
      </c>
      <c r="B2567" s="3" t="str">
        <f>HYPERLINK("https://stackoverflow.com/questions/22320510/")</f>
        <v>https://stackoverflow.com/questions/22320510/</v>
      </c>
      <c r="C2567" s="1">
        <v>4.0</v>
      </c>
      <c r="D2567" s="4">
        <v>1.0</v>
      </c>
      <c r="E2567" s="1">
        <v>4.0</v>
      </c>
      <c r="F2567" s="1">
        <v>4.0</v>
      </c>
      <c r="G2567" s="2" t="s">
        <v>834</v>
      </c>
    </row>
    <row r="2568" ht="12.75" customHeight="1">
      <c r="A2568" t="s">
        <v>833</v>
      </c>
      <c r="B2568" s="3" t="str">
        <f>HYPERLINK("https://stackoverflow.com/questions/33265781/")</f>
        <v>https://stackoverflow.com/questions/33265781/</v>
      </c>
      <c r="C2568" s="1">
        <v>4.0</v>
      </c>
      <c r="D2568" s="4">
        <v>1.0</v>
      </c>
      <c r="E2568" s="1">
        <v>3.0</v>
      </c>
      <c r="F2568" s="1">
        <v>1.0</v>
      </c>
      <c r="G2568" s="2"/>
    </row>
    <row r="2569" ht="12.75" customHeight="1">
      <c r="A2569" t="s">
        <v>835</v>
      </c>
      <c r="B2569" s="3" t="str">
        <f>HYPERLINK("https://stackoverflow.com/questions/27276523/")</f>
        <v>https://stackoverflow.com/questions/27276523/</v>
      </c>
      <c r="C2569" s="1">
        <v>1.0</v>
      </c>
      <c r="D2569" s="4">
        <v>1.0</v>
      </c>
      <c r="E2569" s="1">
        <v>1.0</v>
      </c>
      <c r="F2569" s="1">
        <v>1.0</v>
      </c>
      <c r="G2569" s="2"/>
    </row>
    <row r="2570" ht="12.75" customHeight="1">
      <c r="A2570" t="s">
        <v>835</v>
      </c>
      <c r="B2570" s="3" t="str">
        <f>HYPERLINK("https://stackoverflow.com/questions/33893008/")</f>
        <v>https://stackoverflow.com/questions/33893008/</v>
      </c>
      <c r="C2570" s="1">
        <v>1.0</v>
      </c>
      <c r="D2570" s="4">
        <v>1.0</v>
      </c>
      <c r="E2570" s="1">
        <v>1.0</v>
      </c>
      <c r="F2570" s="1">
        <v>1.0</v>
      </c>
      <c r="G2570" s="2"/>
    </row>
    <row r="2571" ht="12.75" customHeight="1">
      <c r="A2571" t="s">
        <v>835</v>
      </c>
      <c r="B2571" s="3" t="str">
        <f>HYPERLINK("https://stackoverflow.com/questions/38005969/")</f>
        <v>https://stackoverflow.com/questions/38005969/</v>
      </c>
      <c r="C2571" s="1">
        <v>1.0</v>
      </c>
      <c r="D2571" s="4">
        <v>1.0</v>
      </c>
      <c r="E2571" s="1">
        <v>1.0</v>
      </c>
      <c r="F2571" s="1">
        <v>1.0</v>
      </c>
      <c r="G2571" s="2"/>
    </row>
    <row r="2572" ht="12.75" customHeight="1">
      <c r="A2572" t="s">
        <v>835</v>
      </c>
      <c r="B2572" s="3" t="str">
        <f>HYPERLINK("https://stackoverflow.com/questions/38296891/")</f>
        <v>https://stackoverflow.com/questions/38296891/</v>
      </c>
      <c r="C2572" s="1">
        <v>1.0</v>
      </c>
      <c r="D2572" s="4">
        <v>1.0</v>
      </c>
      <c r="E2572" s="1">
        <v>1.0</v>
      </c>
      <c r="F2572" s="1">
        <v>1.0</v>
      </c>
      <c r="G2572" s="2"/>
    </row>
    <row r="2573" ht="12.75" customHeight="1">
      <c r="A2573" t="s">
        <v>835</v>
      </c>
      <c r="B2573" s="3" t="str">
        <f>HYPERLINK("https://stackoverflow.com/questions/44720416/")</f>
        <v>https://stackoverflow.com/questions/44720416/</v>
      </c>
      <c r="C2573" s="1">
        <v>1.0</v>
      </c>
      <c r="D2573" s="4">
        <v>1.0</v>
      </c>
      <c r="E2573" s="1">
        <v>1.0</v>
      </c>
      <c r="F2573" s="1">
        <v>1.0</v>
      </c>
      <c r="G2573" s="2"/>
    </row>
    <row r="2574" ht="12.75" customHeight="1">
      <c r="A2574" t="s">
        <v>836</v>
      </c>
      <c r="B2574" s="3" t="str">
        <f>HYPERLINK("https://stackoverflow.com/questions/27060691/")</f>
        <v>https://stackoverflow.com/questions/27060691/</v>
      </c>
      <c r="C2574" s="1">
        <v>1.0</v>
      </c>
      <c r="D2574" s="4">
        <v>1.0</v>
      </c>
      <c r="E2574" s="1">
        <v>1.0</v>
      </c>
      <c r="F2574" s="1">
        <v>1.0</v>
      </c>
      <c r="G2574" s="2"/>
    </row>
    <row r="2575" ht="12.75" customHeight="1">
      <c r="A2575" t="s">
        <v>837</v>
      </c>
      <c r="B2575" s="3" t="str">
        <f>HYPERLINK("https://stackoverflow.com/questions/28663136/")</f>
        <v>https://stackoverflow.com/questions/28663136/</v>
      </c>
      <c r="C2575" s="1">
        <v>3.0</v>
      </c>
      <c r="D2575" s="4">
        <v>1.0</v>
      </c>
      <c r="E2575" s="1">
        <v>3.0</v>
      </c>
      <c r="F2575" s="1">
        <v>1.0</v>
      </c>
      <c r="G2575" s="2"/>
    </row>
    <row r="2576" ht="12.75" customHeight="1">
      <c r="A2576" t="s">
        <v>838</v>
      </c>
      <c r="B2576" s="3" t="str">
        <f>HYPERLINK("https://stackoverflow.com/questions/31384637/")</f>
        <v>https://stackoverflow.com/questions/31384637/</v>
      </c>
      <c r="C2576" s="1">
        <v>3.0</v>
      </c>
      <c r="D2576" s="4">
        <v>1.0</v>
      </c>
      <c r="E2576" s="1">
        <v>3.0</v>
      </c>
      <c r="F2576" s="1">
        <v>1.0</v>
      </c>
      <c r="G2576" s="2"/>
    </row>
    <row r="2577" ht="12.75" customHeight="1">
      <c r="A2577" t="s">
        <v>839</v>
      </c>
      <c r="B2577" s="3" t="str">
        <f>HYPERLINK("https://stackoverflow.com/questions/34774876/")</f>
        <v>https://stackoverflow.com/questions/34774876/</v>
      </c>
      <c r="C2577" s="1">
        <v>2.0</v>
      </c>
      <c r="D2577" s="4">
        <v>1.0</v>
      </c>
      <c r="E2577" s="1">
        <v>2.0</v>
      </c>
      <c r="F2577" s="1">
        <v>1.0</v>
      </c>
      <c r="G2577" s="2"/>
    </row>
    <row r="2578" ht="12.75" customHeight="1">
      <c r="A2578" t="s">
        <v>840</v>
      </c>
      <c r="B2578" s="3" t="str">
        <f>HYPERLINK("https://stackoverflow.com/questions/35147321/")</f>
        <v>https://stackoverflow.com/questions/35147321/</v>
      </c>
      <c r="C2578" s="1">
        <v>4.0</v>
      </c>
      <c r="D2578" s="4">
        <v>2.0</v>
      </c>
      <c r="E2578" s="1">
        <v>3.0</v>
      </c>
      <c r="F2578" s="1">
        <v>2.0</v>
      </c>
      <c r="G2578" s="2" t="s">
        <v>430</v>
      </c>
    </row>
    <row r="2579" ht="12.75" customHeight="1">
      <c r="A2579" t="s">
        <v>841</v>
      </c>
      <c r="B2579" s="3" t="str">
        <f>HYPERLINK("https://stackoverflow.com/questions/40414423/")</f>
        <v>https://stackoverflow.com/questions/40414423/</v>
      </c>
      <c r="C2579" s="1">
        <v>2.0</v>
      </c>
      <c r="D2579" s="4">
        <v>1.0</v>
      </c>
      <c r="E2579" s="1">
        <v>2.0</v>
      </c>
      <c r="F2579" s="1">
        <v>1.0</v>
      </c>
      <c r="G2579" s="2"/>
    </row>
    <row r="2580" ht="12.75" customHeight="1">
      <c r="C2580" s="1"/>
      <c r="D2580" s="1"/>
      <c r="E2580" s="1"/>
      <c r="F2580" s="1"/>
      <c r="G2580" s="2"/>
    </row>
    <row r="2581" ht="12.75" customHeight="1">
      <c r="C2581" s="1"/>
      <c r="D2581" s="1"/>
      <c r="E2581" s="1"/>
      <c r="F2581" s="1"/>
      <c r="G2581" s="2"/>
    </row>
    <row r="2582" ht="12.75" customHeight="1">
      <c r="C2582" s="1"/>
      <c r="D2582" s="1"/>
      <c r="E2582" s="1"/>
      <c r="F2582" s="1"/>
      <c r="G2582" s="2"/>
    </row>
    <row r="2583" ht="12.75" customHeight="1">
      <c r="A2583" t="s">
        <v>842</v>
      </c>
      <c r="C2583" s="1"/>
      <c r="D2583" s="1"/>
      <c r="E2583" s="1"/>
      <c r="F2583" s="1"/>
      <c r="G2583" s="2"/>
    </row>
    <row r="2584" ht="12.75" customHeight="1">
      <c r="C2584" s="1"/>
      <c r="D2584" s="1"/>
      <c r="E2584" s="1"/>
      <c r="F2584" s="1"/>
      <c r="G2584" s="2"/>
    </row>
    <row r="2585" ht="12.75" customHeight="1">
      <c r="A2585" t="s">
        <v>843</v>
      </c>
      <c r="B2585" s="3" t="str">
        <f>HYPERLINK("https://stackoverflow.com/questions/4609800/")</f>
        <v>https://stackoverflow.com/questions/4609800/</v>
      </c>
      <c r="C2585" s="1">
        <v>2.0</v>
      </c>
      <c r="D2585" s="4">
        <v>1.0</v>
      </c>
      <c r="E2585" s="1">
        <v>2.0</v>
      </c>
      <c r="F2585" s="1">
        <v>1.0</v>
      </c>
      <c r="G2585" s="2"/>
    </row>
    <row r="2586" ht="12.75" customHeight="1">
      <c r="A2586" t="s">
        <v>702</v>
      </c>
      <c r="B2586" s="3" t="str">
        <f>HYPERLINK("https://stackoverflow.com/questions/1948157/")</f>
        <v>https://stackoverflow.com/questions/1948157/</v>
      </c>
      <c r="C2586" s="1">
        <v>3.0</v>
      </c>
      <c r="D2586" s="4">
        <v>3.0</v>
      </c>
      <c r="E2586" s="1">
        <v>3.0</v>
      </c>
      <c r="F2586" s="1">
        <v>3.0</v>
      </c>
      <c r="G2586" s="2"/>
    </row>
    <row r="2587" ht="12.75" customHeight="1">
      <c r="A2587" t="s">
        <v>702</v>
      </c>
      <c r="B2587" s="3" t="str">
        <f>HYPERLINK("https://stackoverflow.com/questions/1948518/")</f>
        <v>https://stackoverflow.com/questions/1948518/</v>
      </c>
      <c r="C2587" s="1">
        <v>5.0</v>
      </c>
      <c r="D2587" s="4">
        <v>5.0</v>
      </c>
      <c r="E2587" s="1">
        <v>5.0</v>
      </c>
      <c r="F2587" s="1">
        <v>5.0</v>
      </c>
      <c r="G2587" s="2"/>
    </row>
    <row r="2588" ht="12.75" customHeight="1">
      <c r="A2588" t="s">
        <v>706</v>
      </c>
      <c r="B2588" s="3" t="str">
        <f>HYPERLINK("https://stackoverflow.com/questions/3573111/")</f>
        <v>https://stackoverflow.com/questions/3573111/</v>
      </c>
      <c r="C2588" s="1">
        <v>5.0</v>
      </c>
      <c r="D2588" s="4">
        <v>2.0</v>
      </c>
      <c r="E2588" s="1">
        <v>4.0</v>
      </c>
      <c r="F2588" s="1">
        <v>4.0</v>
      </c>
      <c r="G2588" s="2" t="s">
        <v>844</v>
      </c>
    </row>
    <row r="2589" ht="12.75" customHeight="1">
      <c r="A2589" t="s">
        <v>706</v>
      </c>
      <c r="B2589" s="3" t="str">
        <f>HYPERLINK("https://stackoverflow.com/questions/3573413/")</f>
        <v>https://stackoverflow.com/questions/3573413/</v>
      </c>
      <c r="C2589" s="1">
        <v>5.0</v>
      </c>
      <c r="D2589" s="4">
        <v>5.0</v>
      </c>
      <c r="E2589" s="1">
        <v>5.0</v>
      </c>
      <c r="F2589" s="1">
        <v>5.0</v>
      </c>
      <c r="G2589" s="2"/>
    </row>
    <row r="2590" ht="12.75" customHeight="1">
      <c r="A2590" t="s">
        <v>706</v>
      </c>
      <c r="B2590" s="3" t="str">
        <f>HYPERLINK("https://stackoverflow.com/questions/5153268/")</f>
        <v>https://stackoverflow.com/questions/5153268/</v>
      </c>
      <c r="C2590" s="1">
        <v>4.0</v>
      </c>
      <c r="D2590" s="4">
        <v>5.0</v>
      </c>
      <c r="E2590" s="1">
        <v>4.0</v>
      </c>
      <c r="F2590" s="1">
        <v>5.0</v>
      </c>
      <c r="G2590" s="2"/>
    </row>
    <row r="2591" ht="12.75" customHeight="1">
      <c r="A2591" t="s">
        <v>706</v>
      </c>
      <c r="B2591" s="3" t="str">
        <f>HYPERLINK("https://stackoverflow.com/questions/13613763/")</f>
        <v>https://stackoverflow.com/questions/13613763/</v>
      </c>
      <c r="C2591" s="1">
        <v>4.0</v>
      </c>
      <c r="D2591" s="4">
        <v>3.0</v>
      </c>
      <c r="E2591" s="1">
        <v>4.0</v>
      </c>
      <c r="F2591" s="1">
        <v>3.0</v>
      </c>
      <c r="G2591" s="2"/>
    </row>
    <row r="2592" ht="12.75" customHeight="1">
      <c r="A2592" t="s">
        <v>706</v>
      </c>
      <c r="B2592" s="3" t="str">
        <f>HYPERLINK("https://stackoverflow.com/questions/14780300/")</f>
        <v>https://stackoverflow.com/questions/14780300/</v>
      </c>
      <c r="C2592" s="1">
        <v>3.0</v>
      </c>
      <c r="D2592" s="4">
        <v>5.0</v>
      </c>
      <c r="E2592" s="1">
        <v>4.0</v>
      </c>
      <c r="F2592" s="1">
        <v>5.0</v>
      </c>
      <c r="G2592" s="2" t="s">
        <v>430</v>
      </c>
    </row>
    <row r="2593" ht="12.75" customHeight="1">
      <c r="A2593" t="s">
        <v>706</v>
      </c>
      <c r="B2593" s="3" t="str">
        <f>HYPERLINK("https://stackoverflow.com/questions/17282440/")</f>
        <v>https://stackoverflow.com/questions/17282440/</v>
      </c>
      <c r="C2593" s="1">
        <v>3.0</v>
      </c>
      <c r="D2593" s="4">
        <v>3.0</v>
      </c>
      <c r="E2593" s="1">
        <v>3.0</v>
      </c>
      <c r="F2593" s="1">
        <v>3.0</v>
      </c>
      <c r="G2593" s="2"/>
    </row>
    <row r="2594" ht="12.75" customHeight="1">
      <c r="A2594" t="s">
        <v>706</v>
      </c>
      <c r="B2594" s="3" t="str">
        <f>HYPERLINK("https://stackoverflow.com/questions/18555770/")</f>
        <v>https://stackoverflow.com/questions/18555770/</v>
      </c>
      <c r="C2594" s="1">
        <v>5.0</v>
      </c>
      <c r="D2594" s="4">
        <v>3.0</v>
      </c>
      <c r="E2594" s="1">
        <v>5.0</v>
      </c>
      <c r="F2594" s="1">
        <v>5.0</v>
      </c>
      <c r="G2594" s="2" t="s">
        <v>619</v>
      </c>
    </row>
    <row r="2595" ht="12.75" customHeight="1">
      <c r="A2595" t="s">
        <v>706</v>
      </c>
      <c r="B2595" s="3" t="str">
        <f>HYPERLINK("https://stackoverflow.com/questions/19107545/")</f>
        <v>https://stackoverflow.com/questions/19107545/</v>
      </c>
      <c r="C2595" s="1">
        <v>4.0</v>
      </c>
      <c r="D2595" s="4">
        <v>4.0</v>
      </c>
      <c r="E2595" s="1">
        <v>4.0</v>
      </c>
      <c r="F2595" s="1">
        <v>4.0</v>
      </c>
      <c r="G2595" s="2"/>
    </row>
    <row r="2596" ht="12.75" customHeight="1">
      <c r="A2596" t="s">
        <v>706</v>
      </c>
      <c r="B2596" s="3" t="str">
        <f>HYPERLINK("https://stackoverflow.com/questions/49436265/")</f>
        <v>https://stackoverflow.com/questions/49436265/</v>
      </c>
      <c r="C2596" s="1">
        <v>3.0</v>
      </c>
      <c r="D2596" s="4">
        <v>3.0</v>
      </c>
      <c r="E2596" s="1">
        <v>3.0</v>
      </c>
      <c r="F2596" s="1">
        <v>3.0</v>
      </c>
      <c r="G2596" s="2"/>
    </row>
    <row r="2597" ht="12.75" customHeight="1">
      <c r="A2597" t="s">
        <v>845</v>
      </c>
      <c r="B2597" s="3" t="str">
        <f>HYPERLINK("https://stackoverflow.com/questions/3627613/")</f>
        <v>https://stackoverflow.com/questions/3627613/</v>
      </c>
      <c r="C2597" s="1">
        <v>3.0</v>
      </c>
      <c r="D2597" s="4">
        <v>1.0</v>
      </c>
      <c r="E2597" s="1">
        <v>3.0</v>
      </c>
      <c r="F2597" s="1">
        <v>1.0</v>
      </c>
      <c r="G2597" s="2"/>
    </row>
    <row r="2598" ht="12.75" customHeight="1">
      <c r="A2598" t="s">
        <v>846</v>
      </c>
      <c r="B2598" s="3" t="str">
        <f>HYPERLINK("https://stackoverflow.com/questions/8517312/")</f>
        <v>https://stackoverflow.com/questions/8517312/</v>
      </c>
      <c r="C2598" s="1">
        <v>3.0</v>
      </c>
      <c r="D2598" s="4">
        <v>1.0</v>
      </c>
      <c r="E2598" s="1">
        <v>3.0</v>
      </c>
      <c r="F2598" s="1">
        <v>1.0</v>
      </c>
      <c r="G2598" s="2"/>
    </row>
    <row r="2599" ht="12.75" customHeight="1">
      <c r="A2599" t="s">
        <v>847</v>
      </c>
      <c r="B2599" s="3" t="str">
        <f>HYPERLINK("https://stackoverflow.com/questions/9361835/")</f>
        <v>https://stackoverflow.com/questions/9361835/</v>
      </c>
      <c r="C2599" s="1">
        <v>4.0</v>
      </c>
      <c r="D2599" s="4">
        <v>3.0</v>
      </c>
      <c r="E2599" s="1">
        <v>4.0</v>
      </c>
      <c r="F2599" s="1">
        <v>3.0</v>
      </c>
      <c r="G2599" s="2"/>
    </row>
    <row r="2600" ht="12.75" customHeight="1">
      <c r="A2600" t="s">
        <v>847</v>
      </c>
      <c r="B2600" s="3" t="str">
        <f>HYPERLINK("https://stackoverflow.com/questions/16875395/")</f>
        <v>https://stackoverflow.com/questions/16875395/</v>
      </c>
      <c r="C2600" s="1">
        <v>4.0</v>
      </c>
      <c r="D2600" s="4">
        <v>3.0</v>
      </c>
      <c r="E2600" s="1">
        <v>4.0</v>
      </c>
      <c r="F2600" s="1">
        <v>3.0</v>
      </c>
      <c r="G2600" s="2"/>
    </row>
    <row r="2601" ht="12.75" customHeight="1">
      <c r="A2601" t="s">
        <v>847</v>
      </c>
      <c r="B2601" s="3" t="str">
        <f>HYPERLINK("https://stackoverflow.com/questions/40984167/")</f>
        <v>https://stackoverflow.com/questions/40984167/</v>
      </c>
      <c r="C2601" s="1">
        <v>5.0</v>
      </c>
      <c r="D2601" s="4">
        <v>5.0</v>
      </c>
      <c r="E2601" s="1">
        <v>5.0</v>
      </c>
      <c r="F2601" s="1">
        <v>5.0</v>
      </c>
      <c r="G2601" s="2"/>
    </row>
    <row r="2602" ht="12.75" customHeight="1">
      <c r="A2602" t="s">
        <v>847</v>
      </c>
      <c r="B2602" s="3" t="str">
        <f>HYPERLINK("https://stackoverflow.com/questions/43735510/")</f>
        <v>https://stackoverflow.com/questions/43735510/</v>
      </c>
      <c r="C2602" s="1">
        <v>3.0</v>
      </c>
      <c r="D2602" s="4">
        <v>3.0</v>
      </c>
      <c r="E2602" s="1">
        <v>3.0</v>
      </c>
      <c r="F2602" s="1">
        <v>3.0</v>
      </c>
      <c r="G2602" s="2"/>
    </row>
    <row r="2603" ht="12.75" customHeight="1">
      <c r="A2603" t="s">
        <v>848</v>
      </c>
      <c r="B2603" s="3" t="str">
        <f>HYPERLINK("https://stackoverflow.com/questions/20217670/")</f>
        <v>https://stackoverflow.com/questions/20217670/</v>
      </c>
      <c r="C2603" s="1">
        <v>3.0</v>
      </c>
      <c r="D2603" s="4">
        <v>3.0</v>
      </c>
      <c r="E2603" s="1">
        <v>3.0</v>
      </c>
      <c r="F2603" s="1">
        <v>3.0</v>
      </c>
      <c r="G2603" s="2"/>
    </row>
    <row r="2604" ht="12.75" customHeight="1">
      <c r="A2604" t="s">
        <v>848</v>
      </c>
      <c r="B2604" s="3" t="str">
        <f>HYPERLINK("https://stackoverflow.com/questions/24907876/")</f>
        <v>https://stackoverflow.com/questions/24907876/</v>
      </c>
      <c r="C2604" s="1">
        <v>4.0</v>
      </c>
      <c r="D2604" s="4">
        <v>5.0</v>
      </c>
      <c r="E2604" s="1">
        <v>4.0</v>
      </c>
      <c r="F2604" s="1">
        <v>5.0</v>
      </c>
      <c r="G2604" s="2"/>
    </row>
    <row r="2605" ht="12.75" customHeight="1">
      <c r="A2605" t="s">
        <v>716</v>
      </c>
      <c r="B2605" s="3" t="str">
        <f>HYPERLINK("https://stackoverflow.com/questions/20268464/")</f>
        <v>https://stackoverflow.com/questions/20268464/</v>
      </c>
      <c r="C2605" s="1">
        <v>5.0</v>
      </c>
      <c r="D2605" s="4">
        <v>5.0</v>
      </c>
      <c r="E2605" s="1">
        <v>5.0</v>
      </c>
      <c r="F2605" s="1">
        <v>5.0</v>
      </c>
      <c r="G2605" s="2"/>
    </row>
    <row r="2606" ht="12.75" customHeight="1">
      <c r="A2606" t="s">
        <v>849</v>
      </c>
      <c r="B2606" s="3" t="str">
        <f>HYPERLINK("https://stackoverflow.com/questions/21282081/")</f>
        <v>https://stackoverflow.com/questions/21282081/</v>
      </c>
      <c r="C2606" s="1">
        <v>5.0</v>
      </c>
      <c r="D2606" s="4">
        <v>5.0</v>
      </c>
      <c r="E2606" s="1">
        <v>5.0</v>
      </c>
      <c r="F2606" s="1">
        <v>5.0</v>
      </c>
      <c r="G2606" s="2"/>
    </row>
    <row r="2607" ht="12.75" customHeight="1">
      <c r="A2607" t="s">
        <v>719</v>
      </c>
      <c r="B2607" s="3" t="str">
        <f>HYPERLINK("https://stackoverflow.com/questions/26110496/")</f>
        <v>https://stackoverflow.com/questions/26110496/</v>
      </c>
      <c r="C2607" s="1">
        <v>5.0</v>
      </c>
      <c r="D2607" s="4">
        <v>5.0</v>
      </c>
      <c r="E2607" s="1">
        <v>5.0</v>
      </c>
      <c r="F2607" s="1">
        <v>5.0</v>
      </c>
      <c r="G2607" s="2"/>
    </row>
    <row r="2608" ht="12.75" customHeight="1">
      <c r="A2608" t="s">
        <v>719</v>
      </c>
      <c r="B2608" s="3" t="str">
        <f>HYPERLINK("https://stackoverflow.com/questions/26111708/")</f>
        <v>https://stackoverflow.com/questions/26111708/</v>
      </c>
      <c r="C2608" s="1">
        <v>3.0</v>
      </c>
      <c r="D2608" s="4">
        <v>1.0</v>
      </c>
      <c r="E2608" s="1">
        <v>3.0</v>
      </c>
      <c r="F2608" s="1">
        <v>1.0</v>
      </c>
      <c r="G2608" s="2"/>
    </row>
    <row r="2609" ht="12.75" customHeight="1">
      <c r="A2609" t="s">
        <v>720</v>
      </c>
      <c r="B2609" s="3" t="str">
        <f>HYPERLINK("https://stackoverflow.com/questions/29717065/")</f>
        <v>https://stackoverflow.com/questions/29717065/</v>
      </c>
      <c r="C2609" s="1">
        <v>4.0</v>
      </c>
      <c r="D2609" s="4">
        <v>5.0</v>
      </c>
      <c r="E2609" s="1">
        <v>4.0</v>
      </c>
      <c r="F2609" s="1">
        <v>5.0</v>
      </c>
      <c r="G2609" s="2"/>
    </row>
    <row r="2610" ht="12.75" customHeight="1">
      <c r="A2610" t="s">
        <v>720</v>
      </c>
      <c r="B2610" s="3" t="str">
        <f>HYPERLINK("https://stackoverflow.com/questions/29743679/")</f>
        <v>https://stackoverflow.com/questions/29743679/</v>
      </c>
      <c r="C2610" s="1">
        <v>2.0</v>
      </c>
      <c r="D2610" s="4">
        <v>1.0</v>
      </c>
      <c r="E2610" s="1">
        <v>2.0</v>
      </c>
      <c r="F2610" s="1">
        <v>1.0</v>
      </c>
      <c r="G2610" s="2"/>
    </row>
    <row r="2611" ht="12.75" customHeight="1">
      <c r="A2611" t="s">
        <v>850</v>
      </c>
      <c r="B2611" s="3" t="str">
        <f>HYPERLINK("https://stackoverflow.com/questions/30289592/")</f>
        <v>https://stackoverflow.com/questions/30289592/</v>
      </c>
      <c r="C2611" s="1">
        <v>2.0</v>
      </c>
      <c r="D2611" s="4">
        <v>1.0</v>
      </c>
      <c r="E2611" s="1">
        <v>2.0</v>
      </c>
      <c r="F2611" s="1">
        <v>1.0</v>
      </c>
      <c r="G2611" s="2"/>
    </row>
    <row r="2612" ht="12.75" customHeight="1">
      <c r="A2612" t="s">
        <v>851</v>
      </c>
      <c r="B2612" s="3" t="str">
        <f>HYPERLINK("https://stackoverflow.com/questions/30339964/")</f>
        <v>https://stackoverflow.com/questions/30339964/</v>
      </c>
      <c r="C2612" s="1">
        <v>4.0</v>
      </c>
      <c r="D2612" s="4">
        <v>3.0</v>
      </c>
      <c r="E2612" s="1">
        <v>4.0</v>
      </c>
      <c r="F2612" s="1">
        <v>3.0</v>
      </c>
      <c r="G2612" s="2"/>
    </row>
    <row r="2613" ht="12.75" customHeight="1">
      <c r="A2613" t="s">
        <v>851</v>
      </c>
      <c r="B2613" s="3" t="str">
        <f>HYPERLINK("https://stackoverflow.com/questions/30340001/")</f>
        <v>https://stackoverflow.com/questions/30340001/</v>
      </c>
      <c r="C2613" s="1">
        <v>4.0</v>
      </c>
      <c r="D2613" s="4">
        <v>3.0</v>
      </c>
      <c r="E2613" s="1">
        <v>4.0</v>
      </c>
      <c r="F2613" s="1">
        <v>3.0</v>
      </c>
      <c r="G2613" s="2"/>
    </row>
    <row r="2614" ht="12.75" customHeight="1">
      <c r="A2614" t="s">
        <v>852</v>
      </c>
      <c r="B2614" s="3" t="str">
        <f>HYPERLINK("https://stackoverflow.com/questions/33061599/")</f>
        <v>https://stackoverflow.com/questions/33061599/</v>
      </c>
      <c r="C2614" s="1">
        <v>5.0</v>
      </c>
      <c r="D2614" s="4">
        <v>5.0</v>
      </c>
      <c r="E2614" s="1">
        <v>5.0</v>
      </c>
      <c r="F2614" s="1">
        <v>5.0</v>
      </c>
      <c r="G2614" s="2"/>
    </row>
    <row r="2615" ht="12.75" customHeight="1">
      <c r="A2615" t="s">
        <v>853</v>
      </c>
      <c r="B2615" s="3" t="str">
        <f>HYPERLINK("https://stackoverflow.com/questions/41998188/")</f>
        <v>https://stackoverflow.com/questions/41998188/</v>
      </c>
      <c r="C2615" s="1">
        <v>5.0</v>
      </c>
      <c r="D2615" s="4">
        <v>5.0</v>
      </c>
      <c r="E2615" s="1">
        <v>5.0</v>
      </c>
      <c r="F2615" s="1">
        <v>5.0</v>
      </c>
      <c r="G2615" s="2"/>
    </row>
    <row r="2616" ht="12.75" customHeight="1">
      <c r="C2616" s="1"/>
      <c r="D2616" s="1"/>
      <c r="E2616" s="1"/>
      <c r="F2616" s="1"/>
      <c r="G2616" s="2"/>
    </row>
    <row r="2617" ht="12.75" customHeight="1">
      <c r="C2617" s="1"/>
      <c r="D2617" s="1"/>
      <c r="E2617" s="1"/>
      <c r="F2617" s="1"/>
      <c r="G2617" s="2"/>
    </row>
    <row r="2618" ht="12.75" customHeight="1">
      <c r="C2618" s="1"/>
      <c r="D2618" s="1"/>
      <c r="E2618" s="1"/>
      <c r="F2618" s="1"/>
      <c r="G2618" s="2"/>
    </row>
    <row r="2619" ht="12.75" customHeight="1">
      <c r="A2619" t="s">
        <v>854</v>
      </c>
      <c r="C2619" s="1"/>
      <c r="D2619" s="1"/>
      <c r="E2619" s="1"/>
      <c r="F2619" s="1"/>
      <c r="G2619" s="2"/>
    </row>
    <row r="2620" ht="12.75" customHeight="1">
      <c r="C2620" s="1"/>
      <c r="D2620" s="1"/>
      <c r="E2620" s="1"/>
      <c r="F2620" s="1"/>
      <c r="G2620" s="2"/>
    </row>
    <row r="2621" ht="12.75" customHeight="1">
      <c r="A2621" t="s">
        <v>408</v>
      </c>
      <c r="B2621" s="3" t="str">
        <f>HYPERLINK("https://stackoverflow.com/questions/1844695/")</f>
        <v>https://stackoverflow.com/questions/1844695/</v>
      </c>
      <c r="C2621" s="1">
        <v>2.0</v>
      </c>
      <c r="D2621" s="4">
        <v>1.0</v>
      </c>
      <c r="E2621" s="1">
        <v>2.0</v>
      </c>
      <c r="F2621" s="1">
        <v>1.0</v>
      </c>
      <c r="G2621" s="2"/>
    </row>
    <row r="2622" ht="12.75" customHeight="1">
      <c r="A2622" t="s">
        <v>408</v>
      </c>
      <c r="B2622" s="3" t="str">
        <f>HYPERLINK("https://stackoverflow.com/questions/1846349/")</f>
        <v>https://stackoverflow.com/questions/1846349/</v>
      </c>
      <c r="C2622" s="1">
        <v>2.0</v>
      </c>
      <c r="D2622" s="4">
        <v>1.0</v>
      </c>
      <c r="E2622" s="1">
        <v>2.0</v>
      </c>
      <c r="F2622" s="1">
        <v>1.0</v>
      </c>
      <c r="G2622" s="2"/>
    </row>
    <row r="2623" ht="12.75" customHeight="1">
      <c r="A2623" t="s">
        <v>408</v>
      </c>
      <c r="B2623" s="3" t="str">
        <f>HYPERLINK("https://stackoverflow.com/questions/5632895/")</f>
        <v>https://stackoverflow.com/questions/5632895/</v>
      </c>
      <c r="C2623" s="1">
        <v>2.0</v>
      </c>
      <c r="D2623" s="4">
        <v>1.0</v>
      </c>
      <c r="E2623" s="1">
        <v>2.0</v>
      </c>
      <c r="F2623" s="1">
        <v>1.0</v>
      </c>
      <c r="G2623" s="2"/>
    </row>
    <row r="2624" ht="12.75" customHeight="1">
      <c r="A2624" t="s">
        <v>408</v>
      </c>
      <c r="B2624" s="3" t="str">
        <f>HYPERLINK("https://stackoverflow.com/questions/13532147/")</f>
        <v>https://stackoverflow.com/questions/13532147/</v>
      </c>
      <c r="C2624" s="1">
        <v>2.0</v>
      </c>
      <c r="D2624" s="4">
        <v>1.0</v>
      </c>
      <c r="E2624" s="1">
        <v>2.0</v>
      </c>
      <c r="F2624" s="1">
        <v>1.0</v>
      </c>
      <c r="G2624" s="2"/>
    </row>
    <row r="2625" ht="12.75" customHeight="1">
      <c r="A2625" t="s">
        <v>408</v>
      </c>
      <c r="B2625" s="3" t="str">
        <f>HYPERLINK("https://stackoverflow.com/questions/16561438/")</f>
        <v>https://stackoverflow.com/questions/16561438/</v>
      </c>
      <c r="C2625" s="1">
        <v>2.0</v>
      </c>
      <c r="D2625" s="4">
        <v>1.0</v>
      </c>
      <c r="E2625" s="1">
        <v>2.0</v>
      </c>
      <c r="F2625" s="1">
        <v>1.0</v>
      </c>
      <c r="G2625" s="2"/>
    </row>
    <row r="2626" ht="12.75" customHeight="1">
      <c r="A2626" t="s">
        <v>408</v>
      </c>
      <c r="B2626" s="3" t="str">
        <f>HYPERLINK("https://stackoverflow.com/questions/18054106/")</f>
        <v>https://stackoverflow.com/questions/18054106/</v>
      </c>
      <c r="C2626" s="1">
        <v>2.0</v>
      </c>
      <c r="D2626" s="4">
        <v>1.0</v>
      </c>
      <c r="E2626" s="1">
        <v>2.0</v>
      </c>
      <c r="F2626" s="1">
        <v>1.0</v>
      </c>
      <c r="G2626" s="2"/>
    </row>
    <row r="2627" ht="12.75" customHeight="1">
      <c r="A2627" t="s">
        <v>408</v>
      </c>
      <c r="B2627" s="3" t="str">
        <f>HYPERLINK("https://stackoverflow.com/questions/18276514/")</f>
        <v>https://stackoverflow.com/questions/18276514/</v>
      </c>
      <c r="C2627" s="1">
        <v>2.0</v>
      </c>
      <c r="D2627" s="4">
        <v>1.0</v>
      </c>
      <c r="E2627" s="1">
        <v>2.0</v>
      </c>
      <c r="F2627" s="1">
        <v>1.0</v>
      </c>
      <c r="G2627" s="2"/>
    </row>
    <row r="2628" ht="12.75" customHeight="1">
      <c r="A2628" t="s">
        <v>408</v>
      </c>
      <c r="B2628" s="3" t="str">
        <f>HYPERLINK("https://stackoverflow.com/questions/18989390/")</f>
        <v>https://stackoverflow.com/questions/18989390/</v>
      </c>
      <c r="C2628" s="1">
        <v>2.0</v>
      </c>
      <c r="D2628" s="4">
        <v>1.0</v>
      </c>
      <c r="E2628" s="1">
        <v>2.0</v>
      </c>
      <c r="F2628" s="1">
        <v>1.0</v>
      </c>
      <c r="G2628" s="2"/>
    </row>
    <row r="2629" ht="12.75" customHeight="1">
      <c r="A2629" t="s">
        <v>408</v>
      </c>
      <c r="B2629" s="3" t="str">
        <f>HYPERLINK("https://stackoverflow.com/questions/20228234/")</f>
        <v>https://stackoverflow.com/questions/20228234/</v>
      </c>
      <c r="C2629" s="1">
        <v>2.0</v>
      </c>
      <c r="D2629" s="4">
        <v>1.0</v>
      </c>
      <c r="E2629" s="1">
        <v>2.0</v>
      </c>
      <c r="F2629" s="1">
        <v>1.0</v>
      </c>
      <c r="G2629" s="2"/>
    </row>
    <row r="2630" ht="12.75" customHeight="1">
      <c r="A2630" t="s">
        <v>408</v>
      </c>
      <c r="B2630" s="3" t="str">
        <f>HYPERLINK("https://stackoverflow.com/questions/20738556/")</f>
        <v>https://stackoverflow.com/questions/20738556/</v>
      </c>
      <c r="C2630" s="1">
        <v>2.0</v>
      </c>
      <c r="D2630" s="4">
        <v>1.0</v>
      </c>
      <c r="E2630" s="1">
        <v>2.0</v>
      </c>
      <c r="F2630" s="1">
        <v>1.0</v>
      </c>
      <c r="G2630" s="2"/>
    </row>
    <row r="2631" ht="12.75" customHeight="1">
      <c r="A2631" t="s">
        <v>408</v>
      </c>
      <c r="B2631" s="3" t="str">
        <f>HYPERLINK("https://stackoverflow.com/questions/23814217/")</f>
        <v>https://stackoverflow.com/questions/23814217/</v>
      </c>
      <c r="C2631" s="1">
        <v>2.0</v>
      </c>
      <c r="D2631" s="4">
        <v>1.0</v>
      </c>
      <c r="E2631" s="1">
        <v>2.0</v>
      </c>
      <c r="F2631" s="1">
        <v>1.0</v>
      </c>
      <c r="G2631" s="2"/>
    </row>
    <row r="2632" ht="12.75" customHeight="1">
      <c r="A2632" t="s">
        <v>408</v>
      </c>
      <c r="B2632" s="3" t="str">
        <f>HYPERLINK("https://stackoverflow.com/questions/26215931/")</f>
        <v>https://stackoverflow.com/questions/26215931/</v>
      </c>
      <c r="C2632" s="1">
        <v>2.0</v>
      </c>
      <c r="D2632" s="4">
        <v>1.0</v>
      </c>
      <c r="E2632" s="1">
        <v>2.0</v>
      </c>
      <c r="F2632" s="1">
        <v>1.0</v>
      </c>
      <c r="G2632" s="2"/>
    </row>
    <row r="2633" ht="12.75" customHeight="1">
      <c r="A2633" t="s">
        <v>408</v>
      </c>
      <c r="B2633" s="3" t="str">
        <f>HYPERLINK("https://stackoverflow.com/questions/28700793/")</f>
        <v>https://stackoverflow.com/questions/28700793/</v>
      </c>
      <c r="C2633" s="1">
        <v>2.0</v>
      </c>
      <c r="D2633" s="4">
        <v>1.0</v>
      </c>
      <c r="E2633" s="1">
        <v>2.0</v>
      </c>
      <c r="F2633" s="1">
        <v>1.0</v>
      </c>
      <c r="G2633" s="2"/>
    </row>
    <row r="2634" ht="12.75" customHeight="1">
      <c r="A2634" t="s">
        <v>408</v>
      </c>
      <c r="B2634" s="3" t="str">
        <f>HYPERLINK("https://stackoverflow.com/questions/34072431/")</f>
        <v>https://stackoverflow.com/questions/34072431/</v>
      </c>
      <c r="C2634" s="1">
        <v>2.0</v>
      </c>
      <c r="D2634" s="4">
        <v>1.0</v>
      </c>
      <c r="E2634" s="1">
        <v>2.0</v>
      </c>
      <c r="F2634" s="1">
        <v>1.0</v>
      </c>
      <c r="G2634" s="2"/>
    </row>
    <row r="2635" ht="12.75" customHeight="1">
      <c r="A2635" t="s">
        <v>408</v>
      </c>
      <c r="B2635" s="3" t="str">
        <f>HYPERLINK("https://stackoverflow.com/questions/41511741/")</f>
        <v>https://stackoverflow.com/questions/41511741/</v>
      </c>
      <c r="C2635" s="1">
        <v>2.0</v>
      </c>
      <c r="D2635" s="4">
        <v>1.0</v>
      </c>
      <c r="E2635" s="1">
        <v>2.0</v>
      </c>
      <c r="F2635" s="1">
        <v>1.0</v>
      </c>
      <c r="G2635" s="2"/>
    </row>
    <row r="2636" ht="12.75" customHeight="1">
      <c r="A2636" t="s">
        <v>408</v>
      </c>
      <c r="B2636" s="3" t="str">
        <f>HYPERLINK("https://stackoverflow.com/questions/44064976/")</f>
        <v>https://stackoverflow.com/questions/44064976/</v>
      </c>
      <c r="C2636" s="1">
        <v>2.0</v>
      </c>
      <c r="D2636" s="4">
        <v>1.0</v>
      </c>
      <c r="E2636" s="1">
        <v>2.0</v>
      </c>
      <c r="F2636" s="1">
        <v>1.0</v>
      </c>
      <c r="G2636" s="2"/>
    </row>
    <row r="2637" ht="12.75" customHeight="1">
      <c r="A2637" t="s">
        <v>408</v>
      </c>
      <c r="B2637" s="3" t="str">
        <f>HYPERLINK("https://stackoverflow.com/questions/44230745/")</f>
        <v>https://stackoverflow.com/questions/44230745/</v>
      </c>
      <c r="C2637" s="1">
        <v>2.0</v>
      </c>
      <c r="D2637" s="4">
        <v>1.0</v>
      </c>
      <c r="E2637" s="1">
        <v>2.0</v>
      </c>
      <c r="F2637" s="1">
        <v>1.0</v>
      </c>
      <c r="G2637" s="2"/>
    </row>
    <row r="2638" ht="12.75" customHeight="1">
      <c r="A2638" t="s">
        <v>855</v>
      </c>
      <c r="B2638" s="3" t="str">
        <f>HYPERLINK("https://stackoverflow.com/questions/26223216/")</f>
        <v>https://stackoverflow.com/questions/26223216/</v>
      </c>
      <c r="C2638" s="1">
        <v>3.0</v>
      </c>
      <c r="D2638" s="4">
        <v>1.0</v>
      </c>
      <c r="E2638" s="1">
        <v>3.0</v>
      </c>
      <c r="F2638" s="1">
        <v>1.0</v>
      </c>
      <c r="G2638" s="2"/>
    </row>
    <row r="2639" ht="12.75" customHeight="1">
      <c r="A2639" t="s">
        <v>855</v>
      </c>
      <c r="B2639" s="3" t="str">
        <f>HYPERLINK("https://stackoverflow.com/questions/44839455/")</f>
        <v>https://stackoverflow.com/questions/44839455/</v>
      </c>
      <c r="C2639" s="1">
        <v>3.0</v>
      </c>
      <c r="D2639" s="4">
        <v>1.0</v>
      </c>
      <c r="E2639" s="1">
        <v>3.0</v>
      </c>
      <c r="F2639" s="1">
        <v>1.0</v>
      </c>
      <c r="G2639" s="2"/>
    </row>
    <row r="2640" ht="12.75" customHeight="1">
      <c r="A2640" t="s">
        <v>856</v>
      </c>
      <c r="B2640" s="3" t="str">
        <f>HYPERLINK("https://stackoverflow.com/questions/3825133/")</f>
        <v>https://stackoverflow.com/questions/3825133/</v>
      </c>
      <c r="C2640" s="1">
        <v>2.0</v>
      </c>
      <c r="D2640" s="4">
        <v>1.0</v>
      </c>
      <c r="E2640" s="1">
        <v>2.0</v>
      </c>
      <c r="F2640" s="1">
        <v>1.0</v>
      </c>
      <c r="G2640" s="2"/>
    </row>
    <row r="2641" ht="12.75" customHeight="1">
      <c r="A2641" t="s">
        <v>857</v>
      </c>
      <c r="B2641" s="3" t="str">
        <f>HYPERLINK("https://stackoverflow.com/questions/6527721/")</f>
        <v>https://stackoverflow.com/questions/6527721/</v>
      </c>
      <c r="C2641" s="1">
        <v>2.0</v>
      </c>
      <c r="D2641" s="4">
        <v>1.0</v>
      </c>
      <c r="E2641" s="1">
        <v>2.0</v>
      </c>
      <c r="F2641" s="1">
        <v>1.0</v>
      </c>
      <c r="G2641" s="2"/>
    </row>
    <row r="2642" ht="12.75" customHeight="1">
      <c r="A2642" t="s">
        <v>857</v>
      </c>
      <c r="B2642" s="3" t="str">
        <f>HYPERLINK("https://stackoverflow.com/questions/6528005/")</f>
        <v>https://stackoverflow.com/questions/6528005/</v>
      </c>
      <c r="C2642" s="1">
        <v>3.0</v>
      </c>
      <c r="D2642" s="4">
        <v>1.0</v>
      </c>
      <c r="E2642" s="1">
        <v>3.0</v>
      </c>
      <c r="F2642" s="1">
        <v>1.0</v>
      </c>
      <c r="G2642" s="2"/>
    </row>
    <row r="2643" ht="12.75" customHeight="1">
      <c r="A2643" t="s">
        <v>858</v>
      </c>
      <c r="B2643" s="3" t="str">
        <f>HYPERLINK("https://stackoverflow.com/questions/13358568/")</f>
        <v>https://stackoverflow.com/questions/13358568/</v>
      </c>
      <c r="C2643" s="1">
        <v>2.0</v>
      </c>
      <c r="D2643" s="4">
        <v>1.0</v>
      </c>
      <c r="E2643" s="1">
        <v>2.0</v>
      </c>
      <c r="F2643" s="1">
        <v>1.0</v>
      </c>
      <c r="G2643" s="2"/>
    </row>
    <row r="2644" ht="12.75" customHeight="1">
      <c r="A2644" t="s">
        <v>859</v>
      </c>
      <c r="B2644" s="3" t="str">
        <f>HYPERLINK("https://stackoverflow.com/questions/11603086/")</f>
        <v>https://stackoverflow.com/questions/11603086/</v>
      </c>
      <c r="C2644" s="1">
        <v>2.0</v>
      </c>
      <c r="D2644" s="4">
        <v>1.0</v>
      </c>
      <c r="E2644" s="1">
        <v>2.0</v>
      </c>
      <c r="F2644" s="1">
        <v>1.0</v>
      </c>
      <c r="G2644" s="2"/>
    </row>
    <row r="2645" ht="12.75" customHeight="1">
      <c r="A2645" t="s">
        <v>860</v>
      </c>
      <c r="B2645" s="3" t="str">
        <f>HYPERLINK("https://stackoverflow.com/questions/14200202/")</f>
        <v>https://stackoverflow.com/questions/14200202/</v>
      </c>
      <c r="C2645" s="1">
        <v>4.0</v>
      </c>
      <c r="D2645" s="4">
        <v>4.0</v>
      </c>
      <c r="E2645" s="1">
        <v>4.0</v>
      </c>
      <c r="F2645" s="1">
        <v>4.0</v>
      </c>
      <c r="G2645" s="2"/>
    </row>
    <row r="2646" ht="12.75" customHeight="1">
      <c r="A2646" t="s">
        <v>860</v>
      </c>
      <c r="B2646" s="3" t="str">
        <f>HYPERLINK("https://stackoverflow.com/questions/14200254/")</f>
        <v>https://stackoverflow.com/questions/14200254/</v>
      </c>
      <c r="C2646" s="1">
        <v>5.0</v>
      </c>
      <c r="D2646" s="4">
        <v>4.0</v>
      </c>
      <c r="E2646" s="1">
        <v>5.0</v>
      </c>
      <c r="F2646" s="1">
        <v>4.0</v>
      </c>
      <c r="G2646" s="2"/>
    </row>
    <row r="2647" ht="12.75" customHeight="1">
      <c r="A2647" t="s">
        <v>860</v>
      </c>
      <c r="B2647" s="3" t="str">
        <f>HYPERLINK("https://stackoverflow.com/questions/14200271/")</f>
        <v>https://stackoverflow.com/questions/14200271/</v>
      </c>
      <c r="C2647" s="1">
        <v>5.0</v>
      </c>
      <c r="D2647" s="4">
        <v>4.0</v>
      </c>
      <c r="E2647" s="1">
        <v>5.0</v>
      </c>
      <c r="F2647" s="1">
        <v>4.0</v>
      </c>
      <c r="G2647" s="2"/>
    </row>
    <row r="2648" ht="12.75" customHeight="1">
      <c r="A2648" t="s">
        <v>861</v>
      </c>
      <c r="B2648" s="3" t="str">
        <f>HYPERLINK("https://stackoverflow.com/questions/14467213/")</f>
        <v>https://stackoverflow.com/questions/14467213/</v>
      </c>
      <c r="C2648" s="1">
        <v>3.0</v>
      </c>
      <c r="D2648" s="4">
        <v>1.0</v>
      </c>
      <c r="E2648" s="1">
        <v>3.0</v>
      </c>
      <c r="F2648" s="1">
        <v>1.0</v>
      </c>
      <c r="G2648" s="2"/>
    </row>
    <row r="2649" ht="12.75" customHeight="1">
      <c r="A2649" t="s">
        <v>861</v>
      </c>
      <c r="B2649" s="3" t="str">
        <f>HYPERLINK("https://stackoverflow.com/questions/14467304/")</f>
        <v>https://stackoverflow.com/questions/14467304/</v>
      </c>
      <c r="C2649" s="1">
        <v>4.0</v>
      </c>
      <c r="D2649" s="4">
        <v>4.0</v>
      </c>
      <c r="E2649" s="1">
        <v>4.0</v>
      </c>
      <c r="F2649" s="1">
        <v>4.0</v>
      </c>
      <c r="G2649" s="2"/>
    </row>
    <row r="2650" ht="12.75" customHeight="1">
      <c r="A2650" t="s">
        <v>862</v>
      </c>
      <c r="B2650" s="3" t="str">
        <f>HYPERLINK("https://stackoverflow.com/questions/15790839/")</f>
        <v>https://stackoverflow.com/questions/15790839/</v>
      </c>
      <c r="C2650" s="1">
        <v>3.0</v>
      </c>
      <c r="D2650" s="4">
        <v>1.0</v>
      </c>
      <c r="E2650" s="1">
        <v>3.0</v>
      </c>
      <c r="F2650" s="1">
        <v>1.0</v>
      </c>
      <c r="G2650" s="2"/>
    </row>
    <row r="2651" ht="12.75" customHeight="1">
      <c r="A2651" t="s">
        <v>863</v>
      </c>
      <c r="B2651" s="3" t="str">
        <f>HYPERLINK("https://stackoverflow.com/questions/16913150/")</f>
        <v>https://stackoverflow.com/questions/16913150/</v>
      </c>
      <c r="C2651" s="1">
        <v>4.0</v>
      </c>
      <c r="D2651" s="4">
        <v>5.0</v>
      </c>
      <c r="E2651" s="1">
        <v>4.0</v>
      </c>
      <c r="F2651" s="1">
        <v>5.0</v>
      </c>
      <c r="G2651" s="2"/>
    </row>
    <row r="2652" ht="12.75" customHeight="1">
      <c r="A2652" t="s">
        <v>863</v>
      </c>
      <c r="B2652" s="3" t="str">
        <f>HYPERLINK("https://stackoverflow.com/questions/45893027/")</f>
        <v>https://stackoverflow.com/questions/45893027/</v>
      </c>
      <c r="C2652" s="1">
        <v>4.0</v>
      </c>
      <c r="D2652" s="4">
        <v>5.0</v>
      </c>
      <c r="E2652" s="1">
        <v>4.0</v>
      </c>
      <c r="F2652" s="1">
        <v>5.0</v>
      </c>
      <c r="G2652" s="2"/>
    </row>
    <row r="2653" ht="12.75" customHeight="1">
      <c r="A2653" t="s">
        <v>864</v>
      </c>
      <c r="B2653" s="3" t="str">
        <f>HYPERLINK("https://stackoverflow.com/questions/23260306/")</f>
        <v>https://stackoverflow.com/questions/23260306/</v>
      </c>
      <c r="C2653" s="1">
        <v>3.0</v>
      </c>
      <c r="D2653" s="4">
        <v>1.0</v>
      </c>
      <c r="E2653" s="1">
        <v>3.0</v>
      </c>
      <c r="F2653" s="1">
        <v>1.0</v>
      </c>
      <c r="G2653" s="2"/>
    </row>
    <row r="2654" ht="12.75" customHeight="1">
      <c r="A2654" t="s">
        <v>865</v>
      </c>
      <c r="B2654" s="3" t="str">
        <f>HYPERLINK("https://stackoverflow.com/questions/32878499/")</f>
        <v>https://stackoverflow.com/questions/32878499/</v>
      </c>
      <c r="C2654" s="1">
        <v>3.0</v>
      </c>
      <c r="D2654" s="4">
        <v>1.0</v>
      </c>
      <c r="E2654" s="1">
        <v>3.0</v>
      </c>
      <c r="F2654" s="1">
        <v>1.0</v>
      </c>
      <c r="G2654" s="2"/>
    </row>
    <row r="2655" ht="12.75" customHeight="1">
      <c r="A2655" t="s">
        <v>865</v>
      </c>
      <c r="B2655" s="3" t="str">
        <f>HYPERLINK("https://stackoverflow.com/questions/32878624/")</f>
        <v>https://stackoverflow.com/questions/32878624/</v>
      </c>
      <c r="C2655" s="1">
        <v>3.0</v>
      </c>
      <c r="D2655" s="4">
        <v>1.0</v>
      </c>
      <c r="E2655" s="1">
        <v>3.0</v>
      </c>
      <c r="F2655" s="1">
        <v>1.0</v>
      </c>
      <c r="G2655" s="2"/>
    </row>
    <row r="2656" ht="12.75" customHeight="1">
      <c r="A2656" t="s">
        <v>865</v>
      </c>
      <c r="B2656" s="3" t="str">
        <f>HYPERLINK("https://stackoverflow.com/questions/38319814/")</f>
        <v>https://stackoverflow.com/questions/38319814/</v>
      </c>
      <c r="C2656" s="1">
        <v>3.0</v>
      </c>
      <c r="D2656" s="4">
        <v>1.0</v>
      </c>
      <c r="E2656" s="1">
        <v>3.0</v>
      </c>
      <c r="F2656" s="1">
        <v>1.0</v>
      </c>
      <c r="G2656" s="2"/>
    </row>
    <row r="2657" ht="12.75" customHeight="1">
      <c r="A2657" t="s">
        <v>866</v>
      </c>
      <c r="B2657" s="3" t="str">
        <f>HYPERLINK("https://stackoverflow.com/questions/36035384/")</f>
        <v>https://stackoverflow.com/questions/36035384/</v>
      </c>
      <c r="C2657" s="1">
        <v>3.0</v>
      </c>
      <c r="D2657" s="4">
        <v>1.0</v>
      </c>
      <c r="E2657" s="1">
        <v>3.0</v>
      </c>
      <c r="F2657" s="1">
        <v>1.0</v>
      </c>
      <c r="G2657" s="2"/>
    </row>
    <row r="2658" ht="12.75" customHeight="1">
      <c r="A2658" t="s">
        <v>867</v>
      </c>
      <c r="B2658" s="3" t="str">
        <f>HYPERLINK("https://stackoverflow.com/questions/40780753/")</f>
        <v>https://stackoverflow.com/questions/40780753/</v>
      </c>
      <c r="C2658" s="1">
        <v>1.0</v>
      </c>
      <c r="D2658" s="4">
        <v>1.0</v>
      </c>
      <c r="E2658" s="1">
        <v>1.0</v>
      </c>
      <c r="F2658" s="1">
        <v>1.0</v>
      </c>
      <c r="G2658" s="2"/>
    </row>
    <row r="2659" ht="12.75" customHeight="1">
      <c r="C2659" s="1"/>
      <c r="D2659" s="1"/>
      <c r="E2659" s="1"/>
      <c r="F2659" s="1"/>
      <c r="G2659" s="2"/>
    </row>
    <row r="2660" ht="12.75" customHeight="1">
      <c r="C2660" s="1"/>
      <c r="D2660" s="1"/>
      <c r="E2660" s="1"/>
      <c r="F2660" s="1"/>
      <c r="G2660" s="2"/>
    </row>
    <row r="2661" ht="12.75" customHeight="1">
      <c r="C2661" s="1"/>
      <c r="D2661" s="1"/>
      <c r="E2661" s="1"/>
      <c r="F2661" s="1"/>
      <c r="G2661" s="2"/>
    </row>
    <row r="2662" ht="12.75" customHeight="1">
      <c r="A2662" t="s">
        <v>868</v>
      </c>
      <c r="C2662" s="1"/>
      <c r="D2662" s="1"/>
      <c r="E2662" s="1"/>
      <c r="F2662" s="1"/>
      <c r="G2662" s="2"/>
    </row>
    <row r="2663" ht="12.75" customHeight="1">
      <c r="C2663" s="1"/>
      <c r="D2663" s="1"/>
      <c r="E2663" s="1"/>
      <c r="F2663" s="1"/>
      <c r="G2663" s="2"/>
    </row>
    <row r="2664" ht="12.75" customHeight="1">
      <c r="A2664" t="s">
        <v>869</v>
      </c>
      <c r="B2664" s="3" t="str">
        <f>HYPERLINK("https://stackoverflow.com/questions/6127554/")</f>
        <v>https://stackoverflow.com/questions/6127554/</v>
      </c>
      <c r="C2664" s="1">
        <v>2.0</v>
      </c>
      <c r="D2664" s="4">
        <v>1.0</v>
      </c>
      <c r="E2664" s="1">
        <v>2.0</v>
      </c>
      <c r="F2664" s="1">
        <v>1.0</v>
      </c>
      <c r="G2664" s="2"/>
    </row>
    <row r="2665" ht="12.75" customHeight="1">
      <c r="A2665" t="s">
        <v>857</v>
      </c>
      <c r="B2665" s="3" t="str">
        <f>HYPERLINK("https://stackoverflow.com/questions/6527721/")</f>
        <v>https://stackoverflow.com/questions/6527721/</v>
      </c>
      <c r="C2665" s="1">
        <v>5.0</v>
      </c>
      <c r="D2665" s="4">
        <v>5.0</v>
      </c>
      <c r="E2665" s="1">
        <v>5.0</v>
      </c>
      <c r="F2665" s="1">
        <v>5.0</v>
      </c>
      <c r="G2665" s="2"/>
    </row>
    <row r="2666" ht="12.75" customHeight="1">
      <c r="A2666" t="s">
        <v>857</v>
      </c>
      <c r="B2666" s="3" t="str">
        <f>HYPERLINK("https://stackoverflow.com/questions/6528005/")</f>
        <v>https://stackoverflow.com/questions/6528005/</v>
      </c>
      <c r="C2666" s="1">
        <v>5.0</v>
      </c>
      <c r="D2666" s="4">
        <v>3.0</v>
      </c>
      <c r="E2666" s="1">
        <v>5.0</v>
      </c>
      <c r="F2666" s="1">
        <v>5.0</v>
      </c>
      <c r="G2666" s="2" t="s">
        <v>291</v>
      </c>
    </row>
    <row r="2667" ht="12.75" customHeight="1">
      <c r="A2667" t="s">
        <v>870</v>
      </c>
      <c r="B2667" s="3" t="str">
        <f>HYPERLINK("https://stackoverflow.com/questions/6790857/")</f>
        <v>https://stackoverflow.com/questions/6790857/</v>
      </c>
      <c r="C2667" s="1">
        <v>3.0</v>
      </c>
      <c r="D2667" s="4">
        <v>1.0</v>
      </c>
      <c r="E2667" s="1">
        <v>3.0</v>
      </c>
      <c r="F2667" s="1">
        <v>1.0</v>
      </c>
      <c r="G2667" s="2"/>
    </row>
    <row r="2668" ht="12.75" customHeight="1">
      <c r="A2668" t="s">
        <v>870</v>
      </c>
      <c r="B2668" s="3" t="str">
        <f>HYPERLINK("https://stackoverflow.com/questions/6790999/")</f>
        <v>https://stackoverflow.com/questions/6790999/</v>
      </c>
      <c r="C2668" s="1">
        <v>3.0</v>
      </c>
      <c r="D2668" s="4">
        <v>1.0</v>
      </c>
      <c r="E2668" s="1">
        <v>3.0</v>
      </c>
      <c r="F2668" s="1">
        <v>1.0</v>
      </c>
      <c r="G2668" s="2"/>
    </row>
    <row r="2669" ht="12.75" customHeight="1">
      <c r="A2669" t="s">
        <v>871</v>
      </c>
      <c r="B2669" s="3" t="str">
        <f>HYPERLINK("https://stackoverflow.com/questions/10282580/")</f>
        <v>https://stackoverflow.com/questions/10282580/</v>
      </c>
      <c r="C2669" s="1">
        <v>2.0</v>
      </c>
      <c r="D2669" s="4">
        <v>1.0</v>
      </c>
      <c r="E2669" s="1">
        <v>2.0</v>
      </c>
      <c r="F2669" s="1">
        <v>1.0</v>
      </c>
      <c r="G2669" s="2"/>
    </row>
    <row r="2670" ht="12.75" customHeight="1">
      <c r="A2670" t="s">
        <v>872</v>
      </c>
      <c r="B2670" s="3" t="str">
        <f>HYPERLINK("https://stackoverflow.com/questions/10719269/")</f>
        <v>https://stackoverflow.com/questions/10719269/</v>
      </c>
      <c r="C2670" s="1">
        <v>3.0</v>
      </c>
      <c r="D2670" s="4">
        <v>3.0</v>
      </c>
      <c r="E2670" s="1">
        <v>3.0</v>
      </c>
      <c r="F2670" s="1">
        <v>3.0</v>
      </c>
      <c r="G2670" s="2"/>
    </row>
    <row r="2671" ht="12.75" customHeight="1">
      <c r="A2671" t="s">
        <v>873</v>
      </c>
      <c r="B2671" s="3" t="str">
        <f>HYPERLINK("https://stackoverflow.com/questions/11202590/")</f>
        <v>https://stackoverflow.com/questions/11202590/</v>
      </c>
      <c r="C2671" s="1">
        <v>4.0</v>
      </c>
      <c r="D2671" s="4">
        <v>1.0</v>
      </c>
      <c r="E2671" s="1">
        <v>2.0</v>
      </c>
      <c r="F2671" s="1">
        <v>1.0</v>
      </c>
      <c r="G2671" s="2" t="s">
        <v>430</v>
      </c>
    </row>
    <row r="2672" ht="12.75" customHeight="1">
      <c r="A2672" t="s">
        <v>873</v>
      </c>
      <c r="B2672" s="3" t="str">
        <f>HYPERLINK("https://stackoverflow.com/questions/11204013/")</f>
        <v>https://stackoverflow.com/questions/11204013/</v>
      </c>
      <c r="C2672" s="1">
        <v>3.0</v>
      </c>
      <c r="D2672" s="4">
        <v>4.0</v>
      </c>
      <c r="E2672" s="1">
        <v>3.0</v>
      </c>
      <c r="F2672" s="1">
        <v>4.0</v>
      </c>
      <c r="G2672" s="2"/>
    </row>
    <row r="2673" ht="12.75" customHeight="1">
      <c r="A2673" t="s">
        <v>874</v>
      </c>
      <c r="B2673" s="3" t="str">
        <f>HYPERLINK("https://stackoverflow.com/questions/11555318/")</f>
        <v>https://stackoverflow.com/questions/11555318/</v>
      </c>
      <c r="C2673" s="1">
        <v>4.0</v>
      </c>
      <c r="D2673" s="4">
        <v>3.0</v>
      </c>
      <c r="E2673" s="1">
        <v>4.0</v>
      </c>
      <c r="F2673" s="1">
        <v>3.0</v>
      </c>
      <c r="G2673" s="2"/>
    </row>
    <row r="2674" ht="12.75" customHeight="1">
      <c r="A2674" t="s">
        <v>874</v>
      </c>
      <c r="B2674" s="3" t="str">
        <f>HYPERLINK("https://stackoverflow.com/questions/11555398/")</f>
        <v>https://stackoverflow.com/questions/11555398/</v>
      </c>
      <c r="C2674" s="1">
        <v>4.0</v>
      </c>
      <c r="D2674" s="4">
        <v>5.0</v>
      </c>
      <c r="E2674" s="1">
        <v>4.0</v>
      </c>
      <c r="F2674" s="1">
        <v>5.0</v>
      </c>
      <c r="G2674" s="2"/>
    </row>
    <row r="2675" ht="12.75" customHeight="1">
      <c r="A2675" t="s">
        <v>875</v>
      </c>
      <c r="B2675" s="3" t="str">
        <f>HYPERLINK("https://stackoverflow.com/questions/11574042/")</f>
        <v>https://stackoverflow.com/questions/11574042/</v>
      </c>
      <c r="C2675" s="1"/>
      <c r="D2675" s="4">
        <v>1.0</v>
      </c>
      <c r="E2675" s="1"/>
      <c r="F2675" s="1">
        <v>1.0</v>
      </c>
      <c r="G2675" s="2"/>
    </row>
    <row r="2676" ht="12.75" customHeight="1">
      <c r="A2676" t="s">
        <v>876</v>
      </c>
      <c r="B2676" s="3" t="str">
        <f>HYPERLINK("https://stackoverflow.com/questions/11601030/")</f>
        <v>https://stackoverflow.com/questions/11601030/</v>
      </c>
      <c r="C2676" s="1">
        <v>3.0</v>
      </c>
      <c r="D2676" s="4">
        <v>5.0</v>
      </c>
      <c r="E2676" s="1">
        <v>4.0</v>
      </c>
      <c r="F2676" s="1">
        <v>5.0</v>
      </c>
      <c r="G2676" s="2" t="s">
        <v>430</v>
      </c>
    </row>
    <row r="2677" ht="12.75" customHeight="1">
      <c r="A2677" t="s">
        <v>876</v>
      </c>
      <c r="B2677" s="3" t="str">
        <f>HYPERLINK("https://stackoverflow.com/questions/11601284/")</f>
        <v>https://stackoverflow.com/questions/11601284/</v>
      </c>
      <c r="C2677" s="1">
        <v>4.0</v>
      </c>
      <c r="D2677" s="4">
        <v>5.0</v>
      </c>
      <c r="E2677" s="1">
        <v>4.0</v>
      </c>
      <c r="F2677" s="1">
        <v>5.0</v>
      </c>
      <c r="G2677" s="2"/>
    </row>
    <row r="2678" ht="12.75" customHeight="1">
      <c r="A2678" t="s">
        <v>861</v>
      </c>
      <c r="B2678" s="3" t="str">
        <f>HYPERLINK("https://stackoverflow.com/questions/14467213/")</f>
        <v>https://stackoverflow.com/questions/14467213/</v>
      </c>
      <c r="C2678" s="1">
        <v>3.0</v>
      </c>
      <c r="D2678" s="4">
        <v>1.0</v>
      </c>
      <c r="E2678" s="1">
        <v>3.0</v>
      </c>
      <c r="F2678" s="1">
        <v>1.0</v>
      </c>
      <c r="G2678" s="2"/>
    </row>
    <row r="2679" ht="12.75" customHeight="1">
      <c r="A2679" t="s">
        <v>861</v>
      </c>
      <c r="B2679" s="3" t="str">
        <f>HYPERLINK("https://stackoverflow.com/questions/14467304/")</f>
        <v>https://stackoverflow.com/questions/14467304/</v>
      </c>
      <c r="C2679" s="1">
        <v>3.0</v>
      </c>
      <c r="D2679" s="4">
        <v>3.0</v>
      </c>
      <c r="E2679" s="1">
        <v>3.0</v>
      </c>
      <c r="F2679" s="1">
        <v>3.0</v>
      </c>
      <c r="G2679" s="2"/>
    </row>
    <row r="2680" ht="12.75" customHeight="1">
      <c r="A2680" t="s">
        <v>877</v>
      </c>
      <c r="B2680" s="3" t="str">
        <f>HYPERLINK("https://stackoverflow.com/questions/15141160/")</f>
        <v>https://stackoverflow.com/questions/15141160/</v>
      </c>
      <c r="C2680" s="1">
        <v>4.0</v>
      </c>
      <c r="D2680" s="4">
        <v>1.0</v>
      </c>
      <c r="E2680" s="1">
        <v>4.0</v>
      </c>
      <c r="F2680" s="1">
        <v>4.0</v>
      </c>
      <c r="G2680" s="2" t="s">
        <v>291</v>
      </c>
    </row>
    <row r="2681" ht="12.75" customHeight="1">
      <c r="A2681" t="s">
        <v>878</v>
      </c>
      <c r="B2681" s="3" t="str">
        <f>HYPERLINK("https://stackoverflow.com/questions/16517972/")</f>
        <v>https://stackoverflow.com/questions/16517972/</v>
      </c>
      <c r="C2681" s="1">
        <v>2.0</v>
      </c>
      <c r="D2681" s="4">
        <v>1.0</v>
      </c>
      <c r="E2681" s="1">
        <v>2.0</v>
      </c>
      <c r="F2681" s="1">
        <v>1.0</v>
      </c>
      <c r="G2681" s="2"/>
    </row>
    <row r="2682" ht="12.75" customHeight="1">
      <c r="A2682" t="s">
        <v>879</v>
      </c>
      <c r="B2682" s="3" t="str">
        <f>HYPERLINK("https://stackoverflow.com/questions/17454648/")</f>
        <v>https://stackoverflow.com/questions/17454648/</v>
      </c>
      <c r="C2682" s="1">
        <v>3.0</v>
      </c>
      <c r="D2682" s="4">
        <v>1.0</v>
      </c>
      <c r="E2682" s="1">
        <v>3.0</v>
      </c>
      <c r="F2682" s="1">
        <v>1.0</v>
      </c>
      <c r="G2682" s="2"/>
    </row>
    <row r="2683" ht="12.75" customHeight="1">
      <c r="A2683" t="s">
        <v>879</v>
      </c>
      <c r="B2683" s="3" t="str">
        <f>HYPERLINK("https://stackoverflow.com/questions/17454840/")</f>
        <v>https://stackoverflow.com/questions/17454840/</v>
      </c>
      <c r="C2683" s="1">
        <v>5.0</v>
      </c>
      <c r="D2683" s="4">
        <v>5.0</v>
      </c>
      <c r="E2683" s="1">
        <v>5.0</v>
      </c>
      <c r="F2683" s="1">
        <v>5.0</v>
      </c>
      <c r="G2683" s="2"/>
    </row>
    <row r="2684" ht="12.75" customHeight="1">
      <c r="A2684" t="s">
        <v>879</v>
      </c>
      <c r="B2684" s="3" t="str">
        <f>HYPERLINK("https://stackoverflow.com/questions/46154015/")</f>
        <v>https://stackoverflow.com/questions/46154015/</v>
      </c>
      <c r="C2684" s="1">
        <v>3.0</v>
      </c>
      <c r="D2684" s="4">
        <v>3.0</v>
      </c>
      <c r="E2684" s="1">
        <v>3.0</v>
      </c>
      <c r="F2684" s="1">
        <v>3.0</v>
      </c>
      <c r="G2684" s="2"/>
    </row>
    <row r="2685" ht="12.75" customHeight="1">
      <c r="A2685" t="s">
        <v>880</v>
      </c>
      <c r="B2685" s="3" t="str">
        <f>HYPERLINK("https://stackoverflow.com/questions/39530367/")</f>
        <v>https://stackoverflow.com/questions/39530367/</v>
      </c>
      <c r="C2685" s="1">
        <v>3.0</v>
      </c>
      <c r="D2685" s="4">
        <v>4.0</v>
      </c>
      <c r="E2685" s="1">
        <v>3.0</v>
      </c>
      <c r="F2685" s="1">
        <v>4.0</v>
      </c>
      <c r="G2685" s="2"/>
    </row>
    <row r="2686" ht="12.75" customHeight="1">
      <c r="A2686" t="s">
        <v>881</v>
      </c>
      <c r="B2686" s="3" t="str">
        <f>HYPERLINK("https://stackoverflow.com/questions/34893797/")</f>
        <v>https://stackoverflow.com/questions/34893797/</v>
      </c>
      <c r="C2686" s="1">
        <v>2.0</v>
      </c>
      <c r="D2686" s="4">
        <v>3.0</v>
      </c>
      <c r="E2686" s="1">
        <v>2.0</v>
      </c>
      <c r="F2686" s="1">
        <v>3.0</v>
      </c>
      <c r="G2686" s="2"/>
    </row>
    <row r="2687" ht="12.75" customHeight="1">
      <c r="A2687" t="s">
        <v>882</v>
      </c>
      <c r="B2687" s="3" t="str">
        <f>HYPERLINK("https://stackoverflow.com/questions/25460455/")</f>
        <v>https://stackoverflow.com/questions/25460455/</v>
      </c>
      <c r="C2687" s="1">
        <v>2.0</v>
      </c>
      <c r="D2687" s="4">
        <v>1.0</v>
      </c>
      <c r="E2687" s="1">
        <v>2.0</v>
      </c>
      <c r="F2687" s="1">
        <v>1.0</v>
      </c>
      <c r="G2687" s="2"/>
    </row>
    <row r="2688" ht="12.75" customHeight="1">
      <c r="A2688" t="s">
        <v>883</v>
      </c>
      <c r="B2688" s="3" t="str">
        <f>HYPERLINK("https://stackoverflow.com/questions/39567851/")</f>
        <v>https://stackoverflow.com/questions/39567851/</v>
      </c>
      <c r="C2688" s="1">
        <v>3.0</v>
      </c>
      <c r="D2688" s="4">
        <v>3.0</v>
      </c>
      <c r="E2688" s="1">
        <v>3.0</v>
      </c>
      <c r="F2688" s="1">
        <v>3.0</v>
      </c>
      <c r="G2688" s="2"/>
    </row>
    <row r="2689" ht="12.75" customHeight="1">
      <c r="C2689" s="1"/>
      <c r="D2689" s="1"/>
      <c r="E2689" s="1"/>
      <c r="F2689" s="1"/>
      <c r="G2689" s="2"/>
    </row>
    <row r="2690" ht="12.75" customHeight="1">
      <c r="C2690" s="1"/>
      <c r="D2690" s="1"/>
      <c r="E2690" s="1"/>
      <c r="F2690" s="1"/>
      <c r="G2690" s="2"/>
    </row>
    <row r="2691" ht="12.75" customHeight="1">
      <c r="C2691" s="1"/>
      <c r="D2691" s="1"/>
      <c r="E2691" s="1"/>
      <c r="F2691" s="1"/>
      <c r="G2691" s="2"/>
    </row>
    <row r="2692" ht="12.75" customHeight="1">
      <c r="A2692" t="s">
        <v>884</v>
      </c>
      <c r="C2692" s="1"/>
      <c r="D2692" s="1"/>
      <c r="E2692" s="1"/>
      <c r="F2692" s="1"/>
      <c r="G2692" s="2"/>
    </row>
    <row r="2693" ht="12.75" customHeight="1">
      <c r="C2693" s="1"/>
      <c r="D2693" s="1"/>
      <c r="E2693" s="1"/>
      <c r="F2693" s="1"/>
      <c r="G2693" s="2"/>
    </row>
    <row r="2694" ht="12.75" customHeight="1">
      <c r="A2694" t="s">
        <v>885</v>
      </c>
      <c r="B2694" s="3" t="str">
        <f>HYPERLINK("https://stackoverflow.com/questions/714318/")</f>
        <v>https://stackoverflow.com/questions/714318/</v>
      </c>
      <c r="C2694" s="1">
        <v>3.0</v>
      </c>
      <c r="D2694" s="4">
        <v>3.0</v>
      </c>
      <c r="E2694" s="1">
        <v>3.0</v>
      </c>
      <c r="F2694" s="1">
        <v>3.0</v>
      </c>
      <c r="G2694" s="2"/>
    </row>
    <row r="2695" ht="12.75" customHeight="1">
      <c r="A2695" t="s">
        <v>885</v>
      </c>
      <c r="B2695" s="3" t="str">
        <f>HYPERLINK("https://stackoverflow.com/questions/8874965/")</f>
        <v>https://stackoverflow.com/questions/8874965/</v>
      </c>
      <c r="C2695" s="1">
        <v>4.0</v>
      </c>
      <c r="D2695" s="4">
        <v>1.0</v>
      </c>
      <c r="E2695" s="1">
        <v>4.0</v>
      </c>
      <c r="F2695" s="1">
        <v>4.0</v>
      </c>
      <c r="G2695" s="2" t="s">
        <v>291</v>
      </c>
    </row>
    <row r="2696" ht="12.75" customHeight="1">
      <c r="A2696" t="s">
        <v>885</v>
      </c>
      <c r="B2696" s="3" t="str">
        <f>HYPERLINK("https://stackoverflow.com/questions/33533198/")</f>
        <v>https://stackoverflow.com/questions/33533198/</v>
      </c>
      <c r="C2696" s="1">
        <v>4.0</v>
      </c>
      <c r="D2696" s="4">
        <v>1.0</v>
      </c>
      <c r="E2696" s="1">
        <v>4.0</v>
      </c>
      <c r="F2696" s="1">
        <v>4.0</v>
      </c>
      <c r="G2696" s="2" t="s">
        <v>886</v>
      </c>
    </row>
    <row r="2697" ht="12.75" customHeight="1">
      <c r="A2697" t="s">
        <v>885</v>
      </c>
      <c r="B2697" s="3" t="str">
        <f>HYPERLINK("https://stackoverflow.com/questions/41144214/")</f>
        <v>https://stackoverflow.com/questions/41144214/</v>
      </c>
      <c r="C2697" s="1">
        <v>3.0</v>
      </c>
      <c r="D2697" s="4">
        <v>1.0</v>
      </c>
      <c r="E2697" s="1">
        <v>3.0</v>
      </c>
      <c r="F2697" s="1">
        <v>1.0</v>
      </c>
      <c r="G2697" s="2"/>
    </row>
    <row r="2698" ht="12.75" customHeight="1">
      <c r="A2698" t="s">
        <v>887</v>
      </c>
      <c r="B2698" s="3" t="str">
        <f>HYPERLINK("https://stackoverflow.com/questions/15271706/")</f>
        <v>https://stackoverflow.com/questions/15271706/</v>
      </c>
      <c r="C2698" s="1">
        <v>5.0</v>
      </c>
      <c r="D2698" s="4">
        <v>4.0</v>
      </c>
      <c r="E2698" s="1">
        <v>5.0</v>
      </c>
      <c r="F2698" s="1">
        <v>4.0</v>
      </c>
      <c r="G2698" s="2"/>
    </row>
    <row r="2699" ht="12.75" customHeight="1">
      <c r="A2699" t="s">
        <v>887</v>
      </c>
      <c r="B2699" s="3" t="str">
        <f>HYPERLINK("https://stackoverflow.com/questions/30080689/")</f>
        <v>https://stackoverflow.com/questions/30080689/</v>
      </c>
      <c r="C2699" s="1">
        <v>5.0</v>
      </c>
      <c r="D2699" s="4">
        <v>3.0</v>
      </c>
      <c r="E2699" s="1">
        <v>5.0</v>
      </c>
      <c r="F2699" s="1">
        <v>5.0</v>
      </c>
      <c r="G2699" s="2" t="s">
        <v>291</v>
      </c>
    </row>
    <row r="2700" ht="12.75" customHeight="1">
      <c r="A2700" t="s">
        <v>888</v>
      </c>
      <c r="B2700" s="3" t="str">
        <f>HYPERLINK("https://stackoverflow.com/questions/1516148/")</f>
        <v>https://stackoverflow.com/questions/1516148/</v>
      </c>
      <c r="C2700" s="1">
        <v>5.0</v>
      </c>
      <c r="D2700" s="4">
        <v>5.0</v>
      </c>
      <c r="E2700" s="1">
        <v>5.0</v>
      </c>
      <c r="F2700" s="1">
        <v>5.0</v>
      </c>
      <c r="G2700" s="2"/>
    </row>
    <row r="2701" ht="12.75" customHeight="1">
      <c r="A2701" t="s">
        <v>888</v>
      </c>
      <c r="B2701" s="3" t="str">
        <f>HYPERLINK("https://stackoverflow.com/questions/1516154/")</f>
        <v>https://stackoverflow.com/questions/1516154/</v>
      </c>
      <c r="C2701" s="1">
        <v>3.0</v>
      </c>
      <c r="D2701" s="4">
        <v>1.0</v>
      </c>
      <c r="E2701" s="1">
        <v>3.0</v>
      </c>
      <c r="F2701" s="1">
        <v>1.0</v>
      </c>
      <c r="G2701" s="2"/>
    </row>
    <row r="2702" ht="12.75" customHeight="1">
      <c r="A2702" t="s">
        <v>888</v>
      </c>
      <c r="B2702" s="3" t="str">
        <f>HYPERLINK("https://stackoverflow.com/questions/18013104/")</f>
        <v>https://stackoverflow.com/questions/18013104/</v>
      </c>
      <c r="C2702" s="1">
        <v>5.0</v>
      </c>
      <c r="D2702" s="4">
        <v>4.0</v>
      </c>
      <c r="E2702" s="1">
        <v>5.0</v>
      </c>
      <c r="F2702" s="1">
        <v>4.0</v>
      </c>
      <c r="G2702" s="2"/>
    </row>
    <row r="2703" ht="12.75" customHeight="1">
      <c r="A2703" t="s">
        <v>888</v>
      </c>
      <c r="B2703" s="3" t="str">
        <f>HYPERLINK("https://stackoverflow.com/questions/23009952/")</f>
        <v>https://stackoverflow.com/questions/23009952/</v>
      </c>
      <c r="C2703" s="1">
        <v>5.0</v>
      </c>
      <c r="D2703" s="4">
        <v>3.0</v>
      </c>
      <c r="E2703" s="1">
        <v>5.0</v>
      </c>
      <c r="F2703" s="1">
        <v>5.0</v>
      </c>
      <c r="G2703" s="2" t="s">
        <v>260</v>
      </c>
    </row>
    <row r="2704" ht="12.75" customHeight="1">
      <c r="A2704" t="s">
        <v>888</v>
      </c>
      <c r="B2704" s="3" t="str">
        <f>HYPERLINK("https://stackoverflow.com/questions/27616541/")</f>
        <v>https://stackoverflow.com/questions/27616541/</v>
      </c>
      <c r="C2704" s="1">
        <v>3.0</v>
      </c>
      <c r="D2704" s="4">
        <v>1.0</v>
      </c>
      <c r="E2704" s="1">
        <v>3.0</v>
      </c>
      <c r="F2704" s="1">
        <v>1.0</v>
      </c>
      <c r="G2704" s="2"/>
    </row>
    <row r="2705" ht="12.75" customHeight="1">
      <c r="A2705" t="s">
        <v>888</v>
      </c>
      <c r="B2705" s="3" t="str">
        <f>HYPERLINK("https://stackoverflow.com/questions/30080432/")</f>
        <v>https://stackoverflow.com/questions/30080432/</v>
      </c>
      <c r="C2705" s="1">
        <v>3.0</v>
      </c>
      <c r="D2705" s="4">
        <v>2.0</v>
      </c>
      <c r="E2705" s="1">
        <v>3.0</v>
      </c>
      <c r="F2705" s="1">
        <v>2.0</v>
      </c>
      <c r="G2705" s="2"/>
    </row>
    <row r="2706" ht="12.75" customHeight="1">
      <c r="A2706" t="s">
        <v>888</v>
      </c>
      <c r="B2706" s="3" t="str">
        <f>HYPERLINK("https://stackoverflow.com/questions/32937918/")</f>
        <v>https://stackoverflow.com/questions/32937918/</v>
      </c>
      <c r="C2706" s="1">
        <v>3.0</v>
      </c>
      <c r="D2706" s="4">
        <v>2.0</v>
      </c>
      <c r="E2706" s="1">
        <v>3.0</v>
      </c>
      <c r="F2706" s="1">
        <v>2.0</v>
      </c>
      <c r="G2706" s="2"/>
    </row>
    <row r="2707" ht="12.75" customHeight="1">
      <c r="A2707" t="s">
        <v>888</v>
      </c>
      <c r="B2707" s="3" t="str">
        <f>HYPERLINK("https://stackoverflow.com/questions/39159349/")</f>
        <v>https://stackoverflow.com/questions/39159349/</v>
      </c>
      <c r="C2707" s="1">
        <v>3.0</v>
      </c>
      <c r="D2707" s="4">
        <v>3.0</v>
      </c>
      <c r="E2707" s="1">
        <v>3.0</v>
      </c>
      <c r="F2707" s="1">
        <v>3.0</v>
      </c>
      <c r="G2707" s="2"/>
    </row>
    <row r="2708" ht="12.75" customHeight="1">
      <c r="A2708" t="s">
        <v>888</v>
      </c>
      <c r="B2708" s="3" t="str">
        <f>HYPERLINK("https://stackoverflow.com/questions/42388131/")</f>
        <v>https://stackoverflow.com/questions/42388131/</v>
      </c>
      <c r="C2708" s="1">
        <v>3.0</v>
      </c>
      <c r="D2708" s="4">
        <v>2.0</v>
      </c>
      <c r="E2708" s="1">
        <v>3.0</v>
      </c>
      <c r="F2708" s="1">
        <v>2.0</v>
      </c>
      <c r="G2708" s="2"/>
    </row>
    <row r="2709" ht="12.75" customHeight="1">
      <c r="A2709" t="s">
        <v>888</v>
      </c>
      <c r="B2709" s="3" t="str">
        <f>HYPERLINK("https://stackoverflow.com/questions/43386946/")</f>
        <v>https://stackoverflow.com/questions/43386946/</v>
      </c>
      <c r="C2709" s="1">
        <v>4.0</v>
      </c>
      <c r="D2709" s="4">
        <v>2.0</v>
      </c>
      <c r="E2709" s="1">
        <v>3.0</v>
      </c>
      <c r="F2709" s="1">
        <v>2.0</v>
      </c>
      <c r="G2709" s="2" t="s">
        <v>889</v>
      </c>
    </row>
    <row r="2710" ht="12.75" customHeight="1">
      <c r="A2710" t="s">
        <v>890</v>
      </c>
      <c r="B2710" s="3" t="str">
        <f>HYPERLINK("https://stackoverflow.com/questions/41255210/")</f>
        <v>https://stackoverflow.com/questions/41255210/</v>
      </c>
      <c r="C2710" s="1">
        <v>4.0</v>
      </c>
      <c r="D2710" s="4">
        <v>1.0</v>
      </c>
      <c r="E2710" s="1">
        <v>3.0</v>
      </c>
      <c r="F2710" s="1">
        <v>1.0</v>
      </c>
      <c r="G2710" s="2" t="s">
        <v>430</v>
      </c>
    </row>
    <row r="2711" ht="12.75" customHeight="1">
      <c r="A2711" t="s">
        <v>891</v>
      </c>
      <c r="B2711" s="3" t="str">
        <f>HYPERLINK("https://stackoverflow.com/questions/6194710/")</f>
        <v>https://stackoverflow.com/questions/6194710/</v>
      </c>
      <c r="C2711" s="1">
        <v>3.0</v>
      </c>
      <c r="D2711" s="4">
        <v>1.0</v>
      </c>
      <c r="E2711" s="1">
        <v>3.0</v>
      </c>
      <c r="F2711" s="1">
        <v>1.0</v>
      </c>
      <c r="G2711" s="2"/>
    </row>
    <row r="2712" ht="12.75" customHeight="1">
      <c r="A2712" t="s">
        <v>892</v>
      </c>
      <c r="B2712" s="3" t="str">
        <f>HYPERLINK("https://stackoverflow.com/questions/6743942/")</f>
        <v>https://stackoverflow.com/questions/6743942/</v>
      </c>
      <c r="C2712" s="1">
        <v>2.0</v>
      </c>
      <c r="D2712" s="4">
        <v>1.0</v>
      </c>
      <c r="E2712" s="1">
        <v>2.0</v>
      </c>
      <c r="F2712" s="1">
        <v>1.0</v>
      </c>
      <c r="G2712" s="2"/>
    </row>
    <row r="2713" ht="12.75" customHeight="1">
      <c r="A2713" t="s">
        <v>893</v>
      </c>
      <c r="B2713" s="3" t="str">
        <f>HYPERLINK("https://stackoverflow.com/questions/11919450/")</f>
        <v>https://stackoverflow.com/questions/11919450/</v>
      </c>
      <c r="C2713" s="1">
        <v>4.0</v>
      </c>
      <c r="D2713" s="4">
        <v>4.0</v>
      </c>
      <c r="E2713" s="1">
        <v>4.0</v>
      </c>
      <c r="F2713" s="1">
        <v>4.0</v>
      </c>
      <c r="G2713" s="2"/>
    </row>
    <row r="2714" ht="12.75" customHeight="1">
      <c r="A2714" t="s">
        <v>894</v>
      </c>
      <c r="B2714" s="3" t="str">
        <f>HYPERLINK("https://stackoverflow.com/questions/7823398/")</f>
        <v>https://stackoverflow.com/questions/7823398/</v>
      </c>
      <c r="C2714" s="1">
        <v>2.0</v>
      </c>
      <c r="D2714" s="4">
        <v>1.0</v>
      </c>
      <c r="E2714" s="1">
        <v>2.0</v>
      </c>
      <c r="F2714" s="1">
        <v>1.0</v>
      </c>
      <c r="G2714" s="2"/>
    </row>
    <row r="2715" ht="12.75" customHeight="1">
      <c r="A2715" t="s">
        <v>894</v>
      </c>
      <c r="B2715" s="3" t="str">
        <f>HYPERLINK("https://stackoverflow.com/questions/12526625/")</f>
        <v>https://stackoverflow.com/questions/12526625/</v>
      </c>
      <c r="C2715" s="1">
        <v>2.0</v>
      </c>
      <c r="D2715" s="4">
        <v>3.0</v>
      </c>
      <c r="E2715" s="1">
        <v>2.0</v>
      </c>
      <c r="F2715" s="1">
        <v>3.0</v>
      </c>
      <c r="G2715" s="2"/>
    </row>
    <row r="2716" ht="12.75" customHeight="1">
      <c r="A2716" t="s">
        <v>895</v>
      </c>
      <c r="B2716" s="3" t="str">
        <f>HYPERLINK("https://stackoverflow.com/questions/13359030/")</f>
        <v>https://stackoverflow.com/questions/13359030/</v>
      </c>
      <c r="C2716" s="1">
        <v>2.0</v>
      </c>
      <c r="D2716" s="4">
        <v>1.0</v>
      </c>
      <c r="E2716" s="1">
        <v>2.0</v>
      </c>
      <c r="F2716" s="1">
        <v>1.0</v>
      </c>
      <c r="G2716" s="2"/>
    </row>
    <row r="2717" ht="12.75" customHeight="1">
      <c r="A2717" t="s">
        <v>896</v>
      </c>
      <c r="B2717" s="3" t="str">
        <f>HYPERLINK("https://stackoverflow.com/questions/12437378/")</f>
        <v>https://stackoverflow.com/questions/12437378/</v>
      </c>
      <c r="C2717" s="1">
        <v>4.0</v>
      </c>
      <c r="D2717" s="4">
        <v>3.0</v>
      </c>
      <c r="E2717" s="1">
        <v>4.0</v>
      </c>
      <c r="F2717" s="1">
        <v>3.0</v>
      </c>
      <c r="G2717" s="2"/>
    </row>
    <row r="2718" ht="12.75" customHeight="1">
      <c r="A2718" t="s">
        <v>896</v>
      </c>
      <c r="B2718" s="3" t="str">
        <f>HYPERLINK("https://stackoverflow.com/questions/12455274/")</f>
        <v>https://stackoverflow.com/questions/12455274/</v>
      </c>
      <c r="C2718" s="1">
        <v>3.0</v>
      </c>
      <c r="D2718" s="4">
        <v>2.0</v>
      </c>
      <c r="E2718" s="1">
        <v>3.0</v>
      </c>
      <c r="F2718" s="1">
        <v>2.0</v>
      </c>
      <c r="G2718" s="2"/>
    </row>
    <row r="2719" ht="12.75" customHeight="1">
      <c r="A2719" t="s">
        <v>896</v>
      </c>
      <c r="B2719" s="3" t="str">
        <f>HYPERLINK("https://stackoverflow.com/questions/37544394/")</f>
        <v>https://stackoverflow.com/questions/37544394/</v>
      </c>
      <c r="C2719" s="1">
        <v>3.0</v>
      </c>
      <c r="D2719" s="4">
        <v>3.0</v>
      </c>
      <c r="E2719" s="1">
        <v>3.0</v>
      </c>
      <c r="F2719" s="1">
        <v>3.0</v>
      </c>
      <c r="G2719" s="2"/>
    </row>
    <row r="2720" ht="12.75" customHeight="1">
      <c r="A2720" t="s">
        <v>897</v>
      </c>
      <c r="B2720" s="3" t="str">
        <f>HYPERLINK("https://stackoverflow.com/questions/15148013/")</f>
        <v>https://stackoverflow.com/questions/15148013/</v>
      </c>
      <c r="C2720" s="1">
        <v>4.0</v>
      </c>
      <c r="D2720" s="4">
        <v>3.0</v>
      </c>
      <c r="E2720" s="1">
        <v>4.0</v>
      </c>
      <c r="F2720" s="1">
        <v>3.0</v>
      </c>
      <c r="G2720" s="2"/>
    </row>
    <row r="2721" ht="12.75" customHeight="1">
      <c r="A2721" t="s">
        <v>897</v>
      </c>
      <c r="B2721" s="3" t="str">
        <f>HYPERLINK("https://stackoverflow.com/questions/35695907/")</f>
        <v>https://stackoverflow.com/questions/35695907/</v>
      </c>
      <c r="C2721" s="1">
        <v>4.0</v>
      </c>
      <c r="D2721" s="4">
        <v>3.0</v>
      </c>
      <c r="E2721" s="1">
        <v>4.0</v>
      </c>
      <c r="F2721" s="1">
        <v>3.0</v>
      </c>
      <c r="G2721" s="2"/>
    </row>
    <row r="2722" ht="12.75" customHeight="1">
      <c r="A2722" t="s">
        <v>897</v>
      </c>
      <c r="B2722" s="3" t="str">
        <f>HYPERLINK("https://stackoverflow.com/questions/41598019/")</f>
        <v>https://stackoverflow.com/questions/41598019/</v>
      </c>
      <c r="C2722" s="1">
        <v>4.0</v>
      </c>
      <c r="D2722" s="4">
        <v>3.0</v>
      </c>
      <c r="E2722" s="1">
        <v>4.0</v>
      </c>
      <c r="F2722" s="1">
        <v>3.0</v>
      </c>
      <c r="G2722" s="2"/>
    </row>
    <row r="2723" ht="12.75" customHeight="1">
      <c r="A2723" t="s">
        <v>898</v>
      </c>
      <c r="B2723" s="3" t="str">
        <f>HYPERLINK("https://stackoverflow.com/questions/15473663/")</f>
        <v>https://stackoverflow.com/questions/15473663/</v>
      </c>
      <c r="C2723" s="1">
        <v>3.0</v>
      </c>
      <c r="D2723" s="4">
        <v>4.0</v>
      </c>
      <c r="E2723" s="1">
        <v>3.0</v>
      </c>
      <c r="F2723" s="1">
        <v>4.0</v>
      </c>
      <c r="G2723" s="2"/>
    </row>
    <row r="2724" ht="12.75" customHeight="1">
      <c r="A2724" t="s">
        <v>899</v>
      </c>
      <c r="B2724" s="3" t="str">
        <f>HYPERLINK("https://stackoverflow.com/questions/16000907/")</f>
        <v>https://stackoverflow.com/questions/16000907/</v>
      </c>
      <c r="C2724" s="1">
        <v>4.0</v>
      </c>
      <c r="D2724" s="4">
        <v>3.0</v>
      </c>
      <c r="E2724" s="1">
        <v>4.0</v>
      </c>
      <c r="F2724" s="1">
        <v>3.0</v>
      </c>
      <c r="G2724" s="2"/>
    </row>
    <row r="2725" ht="12.75" customHeight="1">
      <c r="A2725" t="s">
        <v>900</v>
      </c>
      <c r="B2725" s="3" t="str">
        <f>HYPERLINK("https://stackoverflow.com/questions/16605410/")</f>
        <v>https://stackoverflow.com/questions/16605410/</v>
      </c>
      <c r="C2725" s="1">
        <v>2.0</v>
      </c>
      <c r="D2725" s="4">
        <v>1.0</v>
      </c>
      <c r="E2725" s="1">
        <v>2.0</v>
      </c>
      <c r="F2725" s="1">
        <v>1.0</v>
      </c>
      <c r="G2725" s="2"/>
    </row>
    <row r="2726" ht="12.75" customHeight="1">
      <c r="A2726" t="s">
        <v>901</v>
      </c>
      <c r="B2726" s="3" t="str">
        <f>HYPERLINK("https://stackoverflow.com/questions/18213846/")</f>
        <v>https://stackoverflow.com/questions/18213846/</v>
      </c>
      <c r="C2726" s="1">
        <v>2.0</v>
      </c>
      <c r="D2726" s="4">
        <v>1.0</v>
      </c>
      <c r="E2726" s="1">
        <v>2.0</v>
      </c>
      <c r="F2726" s="1">
        <v>1.0</v>
      </c>
      <c r="G2726" s="2"/>
    </row>
    <row r="2727" ht="12.75" customHeight="1">
      <c r="A2727" t="s">
        <v>902</v>
      </c>
      <c r="B2727" s="3" t="str">
        <f>HYPERLINK("https://stackoverflow.com/questions/19700477/")</f>
        <v>https://stackoverflow.com/questions/19700477/</v>
      </c>
      <c r="C2727" s="1">
        <v>3.0</v>
      </c>
      <c r="D2727" s="4">
        <v>1.0</v>
      </c>
      <c r="E2727" s="1">
        <v>3.0</v>
      </c>
      <c r="F2727" s="1">
        <v>1.0</v>
      </c>
      <c r="G2727" s="2"/>
    </row>
    <row r="2728" ht="12.75" customHeight="1">
      <c r="A2728" t="s">
        <v>903</v>
      </c>
      <c r="B2728" s="3" t="str">
        <f>HYPERLINK("https://stackoverflow.com/questions/19911758/")</f>
        <v>https://stackoverflow.com/questions/19911758/</v>
      </c>
      <c r="C2728" s="1">
        <v>3.0</v>
      </c>
      <c r="D2728" s="4">
        <v>2.0</v>
      </c>
      <c r="E2728" s="1">
        <v>3.0</v>
      </c>
      <c r="F2728" s="1">
        <v>2.0</v>
      </c>
      <c r="G2728" s="2"/>
    </row>
    <row r="2729" ht="12.75" customHeight="1">
      <c r="A2729" t="s">
        <v>903</v>
      </c>
      <c r="B2729" s="3" t="str">
        <f>HYPERLINK("https://stackoverflow.com/questions/19911887/")</f>
        <v>https://stackoverflow.com/questions/19911887/</v>
      </c>
      <c r="C2729" s="1">
        <v>3.0</v>
      </c>
      <c r="D2729" s="4">
        <v>3.0</v>
      </c>
      <c r="E2729" s="1">
        <v>3.0</v>
      </c>
      <c r="F2729" s="1">
        <v>3.0</v>
      </c>
      <c r="G2729" s="2"/>
    </row>
    <row r="2730" ht="12.75" customHeight="1">
      <c r="A2730" t="s">
        <v>904</v>
      </c>
      <c r="B2730" s="3" t="str">
        <f>HYPERLINK("https://stackoverflow.com/questions/21856255/")</f>
        <v>https://stackoverflow.com/questions/21856255/</v>
      </c>
      <c r="C2730" s="1">
        <v>3.0</v>
      </c>
      <c r="D2730" s="4">
        <v>1.0</v>
      </c>
      <c r="E2730" s="1">
        <v>3.0</v>
      </c>
      <c r="F2730" s="1">
        <v>1.0</v>
      </c>
      <c r="G2730" s="2"/>
    </row>
    <row r="2731" ht="12.75" customHeight="1">
      <c r="A2731" t="s">
        <v>904</v>
      </c>
      <c r="B2731" s="3" t="str">
        <f>HYPERLINK("https://stackoverflow.com/questions/43885454/")</f>
        <v>https://stackoverflow.com/questions/43885454/</v>
      </c>
      <c r="C2731" s="1">
        <v>3.0</v>
      </c>
      <c r="D2731" s="4">
        <v>1.0</v>
      </c>
      <c r="E2731" s="1">
        <v>3.0</v>
      </c>
      <c r="F2731" s="1">
        <v>1.0</v>
      </c>
      <c r="G2731" s="2"/>
    </row>
    <row r="2732" ht="12.75" customHeight="1">
      <c r="A2732" t="s">
        <v>905</v>
      </c>
      <c r="B2732" s="3" t="str">
        <f>HYPERLINK("https://stackoverflow.com/questions/23386254/")</f>
        <v>https://stackoverflow.com/questions/23386254/</v>
      </c>
      <c r="C2732" s="1">
        <v>3.0</v>
      </c>
      <c r="D2732" s="4">
        <v>1.0</v>
      </c>
      <c r="E2732" s="1">
        <v>3.0</v>
      </c>
      <c r="F2732" s="1">
        <v>1.0</v>
      </c>
      <c r="G2732" s="2"/>
    </row>
    <row r="2733" ht="12.75" customHeight="1">
      <c r="A2733" t="s">
        <v>906</v>
      </c>
      <c r="B2733" s="3" t="str">
        <f>HYPERLINK("https://stackoverflow.com/questions/31685290/")</f>
        <v>https://stackoverflow.com/questions/31685290/</v>
      </c>
      <c r="C2733" s="1">
        <v>4.0</v>
      </c>
      <c r="D2733" s="4">
        <v>4.0</v>
      </c>
      <c r="E2733" s="1">
        <v>4.0</v>
      </c>
      <c r="F2733" s="1">
        <v>4.0</v>
      </c>
      <c r="G2733" s="2"/>
    </row>
    <row r="2734" ht="12.75" customHeight="1">
      <c r="A2734" t="s">
        <v>907</v>
      </c>
      <c r="B2734" s="3" t="str">
        <f>HYPERLINK("https://stackoverflow.com/questions/33736612/")</f>
        <v>https://stackoverflow.com/questions/33736612/</v>
      </c>
      <c r="C2734" s="1">
        <v>3.0</v>
      </c>
      <c r="D2734" s="4">
        <v>3.0</v>
      </c>
      <c r="E2734" s="1">
        <v>3.0</v>
      </c>
      <c r="F2734" s="1">
        <v>3.0</v>
      </c>
      <c r="G2734" s="2"/>
    </row>
    <row r="2735" ht="12.75" customHeight="1">
      <c r="A2735" t="s">
        <v>908</v>
      </c>
      <c r="B2735" s="3" t="str">
        <f>HYPERLINK("https://stackoverflow.com/questions/38920290/")</f>
        <v>https://stackoverflow.com/questions/38920290/</v>
      </c>
      <c r="C2735" s="1">
        <v>3.0</v>
      </c>
      <c r="D2735" s="4">
        <v>2.0</v>
      </c>
      <c r="E2735" s="1">
        <v>3.0</v>
      </c>
      <c r="F2735" s="1">
        <v>2.0</v>
      </c>
      <c r="G2735" s="2"/>
    </row>
    <row r="2736" ht="12.75" customHeight="1">
      <c r="A2736" t="s">
        <v>909</v>
      </c>
      <c r="B2736" s="3" t="str">
        <f>HYPERLINK("https://stackoverflow.com/questions/40041681/")</f>
        <v>https://stackoverflow.com/questions/40041681/</v>
      </c>
      <c r="C2736" s="1">
        <v>2.0</v>
      </c>
      <c r="D2736" s="4">
        <v>1.0</v>
      </c>
      <c r="E2736" s="1">
        <v>2.0</v>
      </c>
      <c r="F2736" s="1">
        <v>1.0</v>
      </c>
      <c r="G2736" s="2"/>
    </row>
    <row r="2737" ht="12.75" customHeight="1">
      <c r="A2737" t="s">
        <v>910</v>
      </c>
      <c r="B2737" s="3" t="str">
        <f>HYPERLINK("https://stackoverflow.com/questions/40476821/")</f>
        <v>https://stackoverflow.com/questions/40476821/</v>
      </c>
      <c r="C2737" s="1">
        <v>3.0</v>
      </c>
      <c r="D2737" s="4">
        <v>3.0</v>
      </c>
      <c r="E2737" s="1">
        <v>3.0</v>
      </c>
      <c r="F2737" s="1">
        <v>3.0</v>
      </c>
      <c r="G2737" s="2"/>
    </row>
    <row r="2738" ht="12.75" customHeight="1">
      <c r="A2738" t="s">
        <v>910</v>
      </c>
      <c r="B2738" s="3" t="str">
        <f>HYPERLINK("https://stackoverflow.com/questions/41657133/")</f>
        <v>https://stackoverflow.com/questions/41657133/</v>
      </c>
      <c r="C2738" s="1">
        <v>3.0</v>
      </c>
      <c r="D2738" s="4">
        <v>1.0</v>
      </c>
      <c r="E2738" s="1">
        <v>3.0</v>
      </c>
      <c r="F2738" s="1">
        <v>1.0</v>
      </c>
      <c r="G2738" s="2"/>
    </row>
    <row r="2739" ht="12.75" customHeight="1">
      <c r="A2739" t="s">
        <v>911</v>
      </c>
      <c r="B2739" s="3" t="str">
        <f>HYPERLINK("https://stackoverflow.com/questions/42258534/")</f>
        <v>https://stackoverflow.com/questions/42258534/</v>
      </c>
      <c r="C2739" s="1">
        <v>3.0</v>
      </c>
      <c r="D2739" s="4">
        <v>1.0</v>
      </c>
      <c r="E2739" s="1">
        <v>3.0</v>
      </c>
      <c r="F2739" s="1">
        <v>1.0</v>
      </c>
      <c r="G2739" s="2"/>
    </row>
    <row r="2740" ht="12.75" customHeight="1">
      <c r="A2740" t="s">
        <v>912</v>
      </c>
      <c r="B2740" s="3" t="str">
        <f>HYPERLINK("https://stackoverflow.com/questions/48024680/")</f>
        <v>https://stackoverflow.com/questions/48024680/</v>
      </c>
      <c r="C2740" s="1">
        <v>3.0</v>
      </c>
      <c r="D2740" s="4">
        <v>1.0</v>
      </c>
      <c r="E2740" s="1">
        <v>3.0</v>
      </c>
      <c r="F2740" s="1">
        <v>1.0</v>
      </c>
      <c r="G2740" s="2"/>
    </row>
    <row r="2741" ht="12.75" customHeight="1">
      <c r="C2741" s="1"/>
      <c r="D2741" s="1"/>
      <c r="E2741" s="1"/>
      <c r="F2741" s="1"/>
      <c r="G2741" s="2"/>
    </row>
    <row r="2742" ht="12.75" customHeight="1">
      <c r="C2742" s="1"/>
      <c r="D2742" s="1"/>
      <c r="E2742" s="1"/>
      <c r="F2742" s="1"/>
      <c r="G2742" s="2"/>
    </row>
    <row r="2743" ht="12.75" customHeight="1">
      <c r="C2743" s="1"/>
      <c r="D2743" s="1"/>
      <c r="E2743" s="1"/>
      <c r="F2743" s="1"/>
      <c r="G2743" s="2"/>
    </row>
    <row r="2744" ht="12.75" customHeight="1">
      <c r="A2744" t="s">
        <v>913</v>
      </c>
      <c r="C2744" s="1"/>
      <c r="D2744" s="1"/>
      <c r="E2744" s="1"/>
      <c r="F2744" s="1"/>
      <c r="G2744" s="2"/>
    </row>
    <row r="2745" ht="12.75" customHeight="1">
      <c r="C2745" s="1"/>
      <c r="D2745" s="1"/>
      <c r="E2745" s="1"/>
      <c r="F2745" s="1"/>
      <c r="G2745" s="2"/>
    </row>
    <row r="2746" ht="12.75" customHeight="1">
      <c r="A2746" t="s">
        <v>914</v>
      </c>
      <c r="B2746" s="3" t="str">
        <f>HYPERLINK("https://stackoverflow.com/questions/58326/")</f>
        <v>https://stackoverflow.com/questions/58326/</v>
      </c>
      <c r="C2746" s="1">
        <v>5.0</v>
      </c>
      <c r="D2746" s="4">
        <v>5.0</v>
      </c>
      <c r="E2746" s="1">
        <v>5.0</v>
      </c>
      <c r="F2746" s="1">
        <v>5.0</v>
      </c>
      <c r="G2746" s="2"/>
    </row>
    <row r="2747" ht="12.75" customHeight="1">
      <c r="A2747" t="s">
        <v>914</v>
      </c>
      <c r="B2747" s="3" t="str">
        <f>HYPERLINK("https://stackoverflow.com/questions/10796047/")</f>
        <v>https://stackoverflow.com/questions/10796047/</v>
      </c>
      <c r="C2747" s="1">
        <v>5.0</v>
      </c>
      <c r="D2747" s="4">
        <v>4.0</v>
      </c>
      <c r="E2747" s="1">
        <v>5.0</v>
      </c>
      <c r="F2747" s="1">
        <v>4.0</v>
      </c>
      <c r="G2747" s="2"/>
    </row>
    <row r="2748" ht="12.75" customHeight="1">
      <c r="A2748" t="s">
        <v>914</v>
      </c>
      <c r="B2748" s="3" t="str">
        <f>HYPERLINK("https://stackoverflow.com/questions/17229248/")</f>
        <v>https://stackoverflow.com/questions/17229248/</v>
      </c>
      <c r="C2748" s="1">
        <v>5.0</v>
      </c>
      <c r="D2748" s="4">
        <v>5.0</v>
      </c>
      <c r="E2748" s="1">
        <v>5.0</v>
      </c>
      <c r="F2748" s="1">
        <v>5.0</v>
      </c>
      <c r="G2748" s="2"/>
    </row>
    <row r="2749" ht="12.75" customHeight="1">
      <c r="A2749" t="s">
        <v>914</v>
      </c>
      <c r="B2749" s="3" t="str">
        <f>HYPERLINK("https://stackoverflow.com/questions/18156495/")</f>
        <v>https://stackoverflow.com/questions/18156495/</v>
      </c>
      <c r="C2749" s="1">
        <v>3.0</v>
      </c>
      <c r="D2749" s="4">
        <v>4.0</v>
      </c>
      <c r="E2749" s="1">
        <v>3.0</v>
      </c>
      <c r="F2749" s="1">
        <v>4.0</v>
      </c>
      <c r="G2749" s="2"/>
    </row>
    <row r="2750" ht="12.75" customHeight="1">
      <c r="A2750" t="s">
        <v>914</v>
      </c>
      <c r="B2750" s="3" t="str">
        <f>HYPERLINK("https://stackoverflow.com/questions/27603992/")</f>
        <v>https://stackoverflow.com/questions/27603992/</v>
      </c>
      <c r="C2750" s="1">
        <v>3.0</v>
      </c>
      <c r="D2750" s="4">
        <v>4.0</v>
      </c>
      <c r="E2750" s="1">
        <v>3.0</v>
      </c>
      <c r="F2750" s="1">
        <v>4.0</v>
      </c>
      <c r="G2750" s="2"/>
    </row>
    <row r="2751" ht="12.75" customHeight="1">
      <c r="A2751" t="s">
        <v>914</v>
      </c>
      <c r="B2751" s="3" t="str">
        <f>HYPERLINK("https://stackoverflow.com/questions/31083752/")</f>
        <v>https://stackoverflow.com/questions/31083752/</v>
      </c>
      <c r="C2751" s="1">
        <v>4.0</v>
      </c>
      <c r="D2751" s="4">
        <v>4.0</v>
      </c>
      <c r="E2751" s="1">
        <v>4.0</v>
      </c>
      <c r="F2751" s="1">
        <v>4.0</v>
      </c>
      <c r="G2751" s="2"/>
    </row>
    <row r="2752" ht="12.75" customHeight="1">
      <c r="A2752" t="s">
        <v>915</v>
      </c>
      <c r="B2752" s="3" t="str">
        <f>HYPERLINK("https://stackoverflow.com/questions/466998/")</f>
        <v>https://stackoverflow.com/questions/466998/</v>
      </c>
      <c r="C2752" s="1">
        <v>3.0</v>
      </c>
      <c r="D2752" s="4">
        <v>5.0</v>
      </c>
      <c r="E2752" s="1">
        <v>3.0</v>
      </c>
      <c r="F2752" s="1">
        <v>3.0</v>
      </c>
      <c r="G2752" s="2" t="s">
        <v>916</v>
      </c>
    </row>
    <row r="2753" ht="12.75" customHeight="1">
      <c r="A2753" t="s">
        <v>915</v>
      </c>
      <c r="B2753" s="3" t="str">
        <f>HYPERLINK("https://stackoverflow.com/questions/498001/")</f>
        <v>https://stackoverflow.com/questions/498001/</v>
      </c>
      <c r="C2753" s="1">
        <v>5.0</v>
      </c>
      <c r="D2753" s="4">
        <v>5.0</v>
      </c>
      <c r="E2753" s="1">
        <v>5.0</v>
      </c>
      <c r="F2753" s="1">
        <v>5.0</v>
      </c>
      <c r="G2753" s="2"/>
    </row>
    <row r="2754" ht="12.75" customHeight="1">
      <c r="A2754" t="s">
        <v>917</v>
      </c>
      <c r="B2754" s="3" t="str">
        <f>HYPERLINK("https://stackoverflow.com/questions/2082329/")</f>
        <v>https://stackoverflow.com/questions/2082329/</v>
      </c>
      <c r="C2754" s="1">
        <v>2.0</v>
      </c>
      <c r="D2754" s="4">
        <v>1.0</v>
      </c>
      <c r="E2754" s="1">
        <v>2.0</v>
      </c>
      <c r="F2754" s="1">
        <v>1.0</v>
      </c>
      <c r="G2754" s="2"/>
    </row>
    <row r="2755" ht="12.75" customHeight="1">
      <c r="A2755" t="s">
        <v>918</v>
      </c>
      <c r="B2755" s="3" t="str">
        <f>HYPERLINK("https://stackoverflow.com/questions/7583391/")</f>
        <v>https://stackoverflow.com/questions/7583391/</v>
      </c>
      <c r="C2755" s="1">
        <v>4.0</v>
      </c>
      <c r="D2755" s="4">
        <v>1.0</v>
      </c>
      <c r="E2755" s="1">
        <v>4.0</v>
      </c>
      <c r="F2755" s="1">
        <v>4.0</v>
      </c>
      <c r="G2755" s="2" t="s">
        <v>919</v>
      </c>
    </row>
    <row r="2756" ht="12.75" customHeight="1">
      <c r="A2756" t="s">
        <v>920</v>
      </c>
      <c r="B2756" s="3" t="str">
        <f>HYPERLINK("https://stackoverflow.com/questions/4490471/")</f>
        <v>https://stackoverflow.com/questions/4490471/</v>
      </c>
      <c r="C2756" s="1">
        <v>5.0</v>
      </c>
      <c r="D2756" s="4">
        <v>5.0</v>
      </c>
      <c r="E2756" s="1">
        <v>5.0</v>
      </c>
      <c r="F2756" s="1">
        <v>5.0</v>
      </c>
      <c r="G2756" s="2"/>
    </row>
    <row r="2757" ht="12.75" customHeight="1">
      <c r="A2757" t="s">
        <v>920</v>
      </c>
      <c r="B2757" s="3" t="str">
        <f>HYPERLINK("https://stackoverflow.com/questions/12807482/")</f>
        <v>https://stackoverflow.com/questions/12807482/</v>
      </c>
      <c r="C2757" s="1">
        <v>5.0</v>
      </c>
      <c r="D2757" s="4">
        <v>5.0</v>
      </c>
      <c r="E2757" s="1">
        <v>5.0</v>
      </c>
      <c r="F2757" s="1">
        <v>5.0</v>
      </c>
      <c r="G2757" s="2"/>
    </row>
    <row r="2758" ht="12.75" customHeight="1">
      <c r="A2758" t="s">
        <v>921</v>
      </c>
      <c r="B2758" s="3" t="str">
        <f>HYPERLINK("https://stackoverflow.com/questions/5853992/")</f>
        <v>https://stackoverflow.com/questions/5853992/</v>
      </c>
      <c r="C2758" s="1">
        <v>4.0</v>
      </c>
      <c r="D2758" s="4">
        <v>1.0</v>
      </c>
      <c r="E2758" s="1">
        <v>3.0</v>
      </c>
      <c r="F2758" s="1">
        <v>1.0</v>
      </c>
      <c r="G2758" s="2" t="s">
        <v>430</v>
      </c>
    </row>
    <row r="2759" ht="12.75" customHeight="1">
      <c r="A2759" t="s">
        <v>922</v>
      </c>
      <c r="B2759" s="3" t="str">
        <f>HYPERLINK("https://stackoverflow.com/questions/6911485/")</f>
        <v>https://stackoverflow.com/questions/6911485/</v>
      </c>
      <c r="C2759" s="1">
        <v>3.0</v>
      </c>
      <c r="D2759" s="4">
        <v>1.0</v>
      </c>
      <c r="E2759" s="1">
        <v>3.0</v>
      </c>
      <c r="F2759" s="1">
        <v>1.0</v>
      </c>
      <c r="G2759" s="2"/>
    </row>
    <row r="2760" ht="12.75" customHeight="1">
      <c r="A2760" t="s">
        <v>923</v>
      </c>
      <c r="B2760" s="3" t="str">
        <f>HYPERLINK("https://stackoverflow.com/questions/11370139/")</f>
        <v>https://stackoverflow.com/questions/11370139/</v>
      </c>
      <c r="C2760" s="1">
        <v>3.0</v>
      </c>
      <c r="D2760" s="4">
        <v>2.0</v>
      </c>
      <c r="E2760" s="1">
        <v>3.0</v>
      </c>
      <c r="F2760" s="1">
        <v>2.0</v>
      </c>
      <c r="G2760" s="2"/>
    </row>
    <row r="2761" ht="12.75" customHeight="1">
      <c r="A2761" t="s">
        <v>924</v>
      </c>
      <c r="B2761" s="3" t="str">
        <f>HYPERLINK("https://stackoverflow.com/questions/11430531/")</f>
        <v>https://stackoverflow.com/questions/11430531/</v>
      </c>
      <c r="C2761" s="1">
        <v>3.0</v>
      </c>
      <c r="D2761" s="4">
        <v>1.0</v>
      </c>
      <c r="E2761" s="1">
        <v>3.0</v>
      </c>
      <c r="F2761" s="1">
        <v>1.0</v>
      </c>
      <c r="G2761" s="2"/>
    </row>
    <row r="2762" ht="12.75" customHeight="1">
      <c r="A2762" t="s">
        <v>925</v>
      </c>
      <c r="B2762" s="3" t="str">
        <f>HYPERLINK("https://stackoverflow.com/questions/12375452/")</f>
        <v>https://stackoverflow.com/questions/12375452/</v>
      </c>
      <c r="C2762" s="1">
        <v>3.0</v>
      </c>
      <c r="D2762" s="4">
        <v>1.0</v>
      </c>
      <c r="E2762" s="1">
        <v>3.0</v>
      </c>
      <c r="F2762" s="1">
        <v>1.0</v>
      </c>
      <c r="G2762" s="2"/>
    </row>
    <row r="2763" ht="12.75" customHeight="1">
      <c r="A2763" t="s">
        <v>926</v>
      </c>
      <c r="B2763" s="3" t="str">
        <f>HYPERLINK("https://stackoverflow.com/questions/20809316/")</f>
        <v>https://stackoverflow.com/questions/20809316/</v>
      </c>
      <c r="C2763" s="1">
        <v>3.0</v>
      </c>
      <c r="D2763" s="4">
        <v>1.0</v>
      </c>
      <c r="E2763" s="1">
        <v>3.0</v>
      </c>
      <c r="F2763" s="1">
        <v>1.0</v>
      </c>
      <c r="G2763" s="2"/>
    </row>
    <row r="2764" ht="12.75" customHeight="1">
      <c r="A2764" t="s">
        <v>926</v>
      </c>
      <c r="B2764" s="3" t="str">
        <f>HYPERLINK("https://stackoverflow.com/questions/24466222/")</f>
        <v>https://stackoverflow.com/questions/24466222/</v>
      </c>
      <c r="C2764" s="1">
        <v>3.0</v>
      </c>
      <c r="D2764" s="4">
        <v>1.0</v>
      </c>
      <c r="E2764" s="1">
        <v>3.0</v>
      </c>
      <c r="F2764" s="1">
        <v>1.0</v>
      </c>
      <c r="G2764" s="2"/>
    </row>
    <row r="2765" ht="12.75" customHeight="1">
      <c r="A2765" t="s">
        <v>926</v>
      </c>
      <c r="B2765" s="3" t="str">
        <f>HYPERLINK("https://stackoverflow.com/questions/36248163/")</f>
        <v>https://stackoverflow.com/questions/36248163/</v>
      </c>
      <c r="C2765" s="1">
        <v>3.0</v>
      </c>
      <c r="D2765" s="4">
        <v>1.0</v>
      </c>
      <c r="E2765" s="1">
        <v>3.0</v>
      </c>
      <c r="F2765" s="1">
        <v>1.0</v>
      </c>
      <c r="G2765" s="2"/>
    </row>
    <row r="2766" ht="12.75" customHeight="1">
      <c r="A2766" t="s">
        <v>927</v>
      </c>
      <c r="B2766" s="3" t="str">
        <f>HYPERLINK("https://stackoverflow.com/questions/24466227/")</f>
        <v>https://stackoverflow.com/questions/24466227/</v>
      </c>
      <c r="C2766" s="1">
        <v>3.0</v>
      </c>
      <c r="D2766" s="4">
        <v>1.0</v>
      </c>
      <c r="E2766" s="1">
        <v>3.0</v>
      </c>
      <c r="F2766" s="1">
        <v>1.0</v>
      </c>
      <c r="G2766" s="2"/>
    </row>
    <row r="2767" ht="12.75" customHeight="1">
      <c r="A2767" t="s">
        <v>928</v>
      </c>
      <c r="B2767" s="3" t="str">
        <f>HYPERLINK("https://stackoverflow.com/questions/15096263/")</f>
        <v>https://stackoverflow.com/questions/15096263/</v>
      </c>
      <c r="C2767" s="1">
        <v>3.0</v>
      </c>
      <c r="D2767" s="4">
        <v>1.0</v>
      </c>
      <c r="E2767" s="1">
        <v>3.0</v>
      </c>
      <c r="F2767" s="1">
        <v>1.0</v>
      </c>
      <c r="G2767" s="2"/>
    </row>
    <row r="2768" ht="12.75" customHeight="1">
      <c r="A2768" t="s">
        <v>928</v>
      </c>
      <c r="B2768" s="3" t="str">
        <f>HYPERLINK("https://stackoverflow.com/questions/32893826/")</f>
        <v>https://stackoverflow.com/questions/32893826/</v>
      </c>
      <c r="C2768" s="1">
        <v>3.0</v>
      </c>
      <c r="D2768" s="4">
        <v>1.0</v>
      </c>
      <c r="E2768" s="1">
        <v>3.0</v>
      </c>
      <c r="F2768" s="1">
        <v>1.0</v>
      </c>
      <c r="G2768" s="2"/>
    </row>
    <row r="2769" ht="12.75" customHeight="1">
      <c r="A2769" t="s">
        <v>928</v>
      </c>
      <c r="B2769" s="3" t="str">
        <f>HYPERLINK("https://stackoverflow.com/questions/40405494/")</f>
        <v>https://stackoverflow.com/questions/40405494/</v>
      </c>
      <c r="C2769" s="1">
        <v>3.0</v>
      </c>
      <c r="D2769" s="4">
        <v>1.0</v>
      </c>
      <c r="E2769" s="1">
        <v>3.0</v>
      </c>
      <c r="F2769" s="1">
        <v>1.0</v>
      </c>
      <c r="G2769" s="2"/>
    </row>
    <row r="2770" ht="12.75" customHeight="1">
      <c r="A2770" t="s">
        <v>929</v>
      </c>
      <c r="B2770" s="3" t="str">
        <f>HYPERLINK("https://stackoverflow.com/questions/18187002/")</f>
        <v>https://stackoverflow.com/questions/18187002/</v>
      </c>
      <c r="C2770" s="1">
        <v>3.0</v>
      </c>
      <c r="D2770" s="4">
        <v>1.0</v>
      </c>
      <c r="E2770" s="1">
        <v>3.0</v>
      </c>
      <c r="F2770" s="1">
        <v>1.0</v>
      </c>
      <c r="G2770" s="2"/>
    </row>
    <row r="2771" ht="12.75" customHeight="1">
      <c r="A2771" t="s">
        <v>930</v>
      </c>
      <c r="B2771" s="3" t="str">
        <f>HYPERLINK("https://stackoverflow.com/questions/19638875/")</f>
        <v>https://stackoverflow.com/questions/19638875/</v>
      </c>
      <c r="C2771" s="1">
        <v>3.0</v>
      </c>
      <c r="D2771" s="4">
        <v>1.0</v>
      </c>
      <c r="E2771" s="1">
        <v>3.0</v>
      </c>
      <c r="F2771" s="1">
        <v>1.0</v>
      </c>
      <c r="G2771" s="2"/>
    </row>
    <row r="2772" ht="12.75" customHeight="1">
      <c r="A2772" t="s">
        <v>931</v>
      </c>
      <c r="B2772" s="3" t="str">
        <f>HYPERLINK("https://stackoverflow.com/questions/29370027/")</f>
        <v>https://stackoverflow.com/questions/29370027/</v>
      </c>
      <c r="C2772" s="1">
        <v>2.0</v>
      </c>
      <c r="D2772" s="4">
        <v>1.0</v>
      </c>
      <c r="E2772" s="1">
        <v>2.0</v>
      </c>
      <c r="F2772" s="1">
        <v>1.0</v>
      </c>
      <c r="G2772" s="2"/>
    </row>
    <row r="2773" ht="12.75" customHeight="1">
      <c r="A2773" t="s">
        <v>932</v>
      </c>
      <c r="B2773" s="3" t="str">
        <f>HYPERLINK("https://stackoverflow.com/questions/42265640/")</f>
        <v>https://stackoverflow.com/questions/42265640/</v>
      </c>
      <c r="C2773" s="1">
        <v>3.0</v>
      </c>
      <c r="D2773" s="4">
        <v>1.0</v>
      </c>
      <c r="E2773" s="1">
        <v>3.0</v>
      </c>
      <c r="F2773" s="1">
        <v>1.0</v>
      </c>
      <c r="G2773" s="2"/>
    </row>
    <row r="2774" ht="12.75" customHeight="1">
      <c r="C2774" s="1"/>
      <c r="D2774" s="1"/>
      <c r="E2774" s="1"/>
      <c r="F2774" s="1"/>
      <c r="G2774" s="2"/>
    </row>
    <row r="2775" ht="12.75" customHeight="1">
      <c r="C2775" s="1"/>
      <c r="D2775" s="1"/>
      <c r="E2775" s="1"/>
      <c r="F2775" s="1"/>
      <c r="G2775" s="2"/>
    </row>
    <row r="2776" ht="12.75" customHeight="1">
      <c r="C2776" s="1"/>
      <c r="D2776" s="1"/>
      <c r="E2776" s="1"/>
      <c r="F2776" s="1"/>
      <c r="G2776" s="2"/>
    </row>
    <row r="2777" ht="12.75" customHeight="1">
      <c r="A2777" t="s">
        <v>933</v>
      </c>
      <c r="C2777" s="1"/>
      <c r="D2777" s="1"/>
      <c r="E2777" s="1"/>
      <c r="F2777" s="1"/>
      <c r="G2777" s="2"/>
    </row>
    <row r="2778" ht="12.75" customHeight="1">
      <c r="C2778" s="1"/>
      <c r="D2778" s="1"/>
      <c r="E2778" s="1"/>
      <c r="F2778" s="1"/>
      <c r="G2778" s="2"/>
    </row>
    <row r="2779" ht="12.75" customHeight="1">
      <c r="A2779" t="s">
        <v>934</v>
      </c>
      <c r="B2779" s="3" t="str">
        <f>HYPERLINK("https://stackoverflow.com/questions/2725593/")</f>
        <v>https://stackoverflow.com/questions/2725593/</v>
      </c>
      <c r="C2779" s="1">
        <v>3.0</v>
      </c>
      <c r="D2779" s="4">
        <v>1.0</v>
      </c>
      <c r="E2779" s="1">
        <v>3.0</v>
      </c>
      <c r="F2779" s="1">
        <v>1.0</v>
      </c>
      <c r="G2779" s="2"/>
    </row>
    <row r="2780" ht="12.75" customHeight="1">
      <c r="A2780" t="s">
        <v>934</v>
      </c>
      <c r="B2780" s="3" t="str">
        <f>HYPERLINK("https://stackoverflow.com/questions/38097509/")</f>
        <v>https://stackoverflow.com/questions/38097509/</v>
      </c>
      <c r="C2780" s="1">
        <v>3.0</v>
      </c>
      <c r="D2780" s="4">
        <v>1.0</v>
      </c>
      <c r="E2780" s="1">
        <v>3.0</v>
      </c>
      <c r="F2780" s="1">
        <v>1.0</v>
      </c>
      <c r="G2780" s="2"/>
    </row>
    <row r="2781" ht="12.75" customHeight="1">
      <c r="A2781" t="s">
        <v>935</v>
      </c>
      <c r="B2781" s="3" t="str">
        <f>HYPERLINK("https://stackoverflow.com/questions/3414784/")</f>
        <v>https://stackoverflow.com/questions/3414784/</v>
      </c>
      <c r="C2781" s="1">
        <v>3.0</v>
      </c>
      <c r="D2781" s="4">
        <v>1.0</v>
      </c>
      <c r="E2781" s="1">
        <v>3.0</v>
      </c>
      <c r="F2781" s="1">
        <v>1.0</v>
      </c>
      <c r="G2781" s="2"/>
    </row>
    <row r="2782" ht="12.75" customHeight="1">
      <c r="A2782" t="s">
        <v>936</v>
      </c>
      <c r="B2782" s="3" t="str">
        <f>HYPERLINK("https://stackoverflow.com/questions/4033043/")</f>
        <v>https://stackoverflow.com/questions/4033043/</v>
      </c>
      <c r="C2782" s="1">
        <v>3.0</v>
      </c>
      <c r="D2782" s="4">
        <v>1.0</v>
      </c>
      <c r="E2782" s="1">
        <v>3.0</v>
      </c>
      <c r="F2782" s="1">
        <v>1.0</v>
      </c>
      <c r="G2782" s="2"/>
    </row>
    <row r="2783" ht="12.75" customHeight="1">
      <c r="A2783" t="s">
        <v>936</v>
      </c>
      <c r="B2783" s="3" t="str">
        <f>HYPERLINK("https://stackoverflow.com/questions/4033162/")</f>
        <v>https://stackoverflow.com/questions/4033162/</v>
      </c>
      <c r="C2783" s="1">
        <v>5.0</v>
      </c>
      <c r="D2783" s="4">
        <v>4.0</v>
      </c>
      <c r="E2783" s="1">
        <v>5.0</v>
      </c>
      <c r="F2783" s="1">
        <v>4.0</v>
      </c>
      <c r="G2783" s="2"/>
    </row>
    <row r="2784" ht="12.75" customHeight="1">
      <c r="A2784" t="s">
        <v>936</v>
      </c>
      <c r="B2784" s="3" t="str">
        <f>HYPERLINK("https://stackoverflow.com/questions/4087226/")</f>
        <v>https://stackoverflow.com/questions/4087226/</v>
      </c>
      <c r="C2784" s="1">
        <v>3.0</v>
      </c>
      <c r="D2784" s="4">
        <v>4.0</v>
      </c>
      <c r="E2784" s="1">
        <v>3.0</v>
      </c>
      <c r="F2784" s="1">
        <v>4.0</v>
      </c>
      <c r="G2784" s="2"/>
    </row>
    <row r="2785" ht="12.75" customHeight="1">
      <c r="A2785" t="s">
        <v>936</v>
      </c>
      <c r="B2785" s="3" t="str">
        <f>HYPERLINK("https://stackoverflow.com/questions/4099405/")</f>
        <v>https://stackoverflow.com/questions/4099405/</v>
      </c>
      <c r="C2785" s="1">
        <v>3.0</v>
      </c>
      <c r="D2785" s="4">
        <v>3.0</v>
      </c>
      <c r="E2785" s="1">
        <v>3.0</v>
      </c>
      <c r="F2785" s="1">
        <v>3.0</v>
      </c>
      <c r="G2785" s="2"/>
    </row>
    <row r="2786" ht="12.75" customHeight="1">
      <c r="A2786" t="s">
        <v>937</v>
      </c>
      <c r="B2786" s="3" t="str">
        <f>HYPERLINK("https://stackoverflow.com/questions/4349904/")</f>
        <v>https://stackoverflow.com/questions/4349904/</v>
      </c>
      <c r="C2786" s="1">
        <v>3.0</v>
      </c>
      <c r="D2786" s="4">
        <v>1.0</v>
      </c>
      <c r="E2786" s="1">
        <v>3.0</v>
      </c>
      <c r="F2786" s="1">
        <v>1.0</v>
      </c>
      <c r="G2786" s="2"/>
    </row>
    <row r="2787" ht="12.75" customHeight="1">
      <c r="A2787" t="s">
        <v>938</v>
      </c>
      <c r="B2787" s="3" t="str">
        <f>HYPERLINK("https://stackoverflow.com/questions/5308824/")</f>
        <v>https://stackoverflow.com/questions/5308824/</v>
      </c>
      <c r="C2787" s="1">
        <v>4.0</v>
      </c>
      <c r="D2787" s="4">
        <v>3.0</v>
      </c>
      <c r="E2787" s="1">
        <v>4.0</v>
      </c>
      <c r="F2787" s="1">
        <v>3.0</v>
      </c>
      <c r="G2787" s="2"/>
    </row>
    <row r="2788" ht="12.75" customHeight="1">
      <c r="A2788" t="s">
        <v>938</v>
      </c>
      <c r="B2788" s="3" t="str">
        <f>HYPERLINK("https://stackoverflow.com/questions/5308980/")</f>
        <v>https://stackoverflow.com/questions/5308980/</v>
      </c>
      <c r="C2788" s="1">
        <v>5.0</v>
      </c>
      <c r="D2788" s="4">
        <v>3.0</v>
      </c>
      <c r="E2788" s="1">
        <v>5.0</v>
      </c>
      <c r="F2788" s="1">
        <v>5.0</v>
      </c>
      <c r="G2788" s="2" t="s">
        <v>939</v>
      </c>
    </row>
    <row r="2789" ht="12.75" customHeight="1">
      <c r="A2789" t="s">
        <v>938</v>
      </c>
      <c r="B2789" s="3" t="str">
        <f>HYPERLINK("https://stackoverflow.com/questions/18885381/")</f>
        <v>https://stackoverflow.com/questions/18885381/</v>
      </c>
      <c r="C2789" s="1">
        <v>4.0</v>
      </c>
      <c r="D2789" s="4">
        <v>3.0</v>
      </c>
      <c r="E2789" s="1">
        <v>4.0</v>
      </c>
      <c r="F2789" s="1">
        <v>3.0</v>
      </c>
      <c r="G2789" s="2"/>
    </row>
    <row r="2790" ht="12.75" customHeight="1">
      <c r="A2790" t="s">
        <v>940</v>
      </c>
      <c r="B2790" s="3" t="str">
        <f>HYPERLINK("https://stackoverflow.com/questions/5539232/")</f>
        <v>https://stackoverflow.com/questions/5539232/</v>
      </c>
      <c r="C2790" s="1">
        <v>3.0</v>
      </c>
      <c r="D2790" s="4">
        <v>2.0</v>
      </c>
      <c r="E2790" s="1">
        <v>3.0</v>
      </c>
      <c r="F2790" s="1">
        <v>2.0</v>
      </c>
      <c r="G2790" s="2"/>
    </row>
    <row r="2791" ht="12.75" customHeight="1">
      <c r="A2791" t="s">
        <v>940</v>
      </c>
      <c r="B2791" s="3" t="str">
        <f>HYPERLINK("https://stackoverflow.com/questions/5539271/")</f>
        <v>https://stackoverflow.com/questions/5539271/</v>
      </c>
      <c r="C2791" s="1">
        <v>4.0</v>
      </c>
      <c r="D2791" s="4">
        <v>5.0</v>
      </c>
      <c r="E2791" s="1">
        <v>4.0</v>
      </c>
      <c r="F2791" s="1">
        <v>5.0</v>
      </c>
      <c r="G2791" s="2"/>
    </row>
    <row r="2792" ht="12.75" customHeight="1">
      <c r="A2792" t="s">
        <v>941</v>
      </c>
      <c r="B2792" s="3" t="str">
        <f>HYPERLINK("https://stackoverflow.com/questions/8557511/")</f>
        <v>https://stackoverflow.com/questions/8557511/</v>
      </c>
      <c r="C2792" s="1">
        <v>4.0</v>
      </c>
      <c r="D2792" s="4">
        <v>5.0</v>
      </c>
      <c r="E2792" s="1">
        <v>4.0</v>
      </c>
      <c r="F2792" s="1">
        <v>5.0</v>
      </c>
      <c r="G2792" s="2"/>
    </row>
    <row r="2793" ht="12.75" customHeight="1">
      <c r="A2793" t="s">
        <v>942</v>
      </c>
      <c r="B2793" s="3" t="str">
        <f>HYPERLINK("https://stackoverflow.com/questions/10414488/")</f>
        <v>https://stackoverflow.com/questions/10414488/</v>
      </c>
      <c r="C2793" s="1">
        <v>3.0</v>
      </c>
      <c r="D2793" s="4">
        <v>1.0</v>
      </c>
      <c r="E2793" s="1">
        <v>3.0</v>
      </c>
      <c r="F2793" s="1">
        <v>1.0</v>
      </c>
      <c r="G2793" s="2"/>
    </row>
    <row r="2794" ht="12.75" customHeight="1">
      <c r="A2794" t="s">
        <v>943</v>
      </c>
      <c r="B2794" s="3" t="str">
        <f>HYPERLINK("https://stackoverflow.com/questions/13445299/")</f>
        <v>https://stackoverflow.com/questions/13445299/</v>
      </c>
      <c r="C2794" s="1">
        <v>3.0</v>
      </c>
      <c r="D2794" s="4">
        <v>2.0</v>
      </c>
      <c r="E2794" s="1">
        <v>3.0</v>
      </c>
      <c r="F2794" s="1">
        <v>2.0</v>
      </c>
      <c r="G2794" s="2"/>
    </row>
    <row r="2795" ht="12.75" customHeight="1">
      <c r="A2795" t="s">
        <v>943</v>
      </c>
      <c r="B2795" s="3" t="str">
        <f>HYPERLINK("https://stackoverflow.com/questions/19273223/")</f>
        <v>https://stackoverflow.com/questions/19273223/</v>
      </c>
      <c r="C2795" s="1">
        <v>3.0</v>
      </c>
      <c r="D2795" s="4">
        <v>2.0</v>
      </c>
      <c r="E2795" s="1">
        <v>3.0</v>
      </c>
      <c r="F2795" s="1">
        <v>2.0</v>
      </c>
      <c r="G2795" s="2"/>
    </row>
    <row r="2796" ht="12.75" customHeight="1">
      <c r="A2796" t="s">
        <v>944</v>
      </c>
      <c r="B2796" s="3" t="str">
        <f>HYPERLINK("https://stackoverflow.com/questions/35950337/")</f>
        <v>https://stackoverflow.com/questions/35950337/</v>
      </c>
      <c r="C2796" s="1">
        <v>3.0</v>
      </c>
      <c r="D2796" s="4">
        <v>1.0</v>
      </c>
      <c r="E2796" s="1">
        <v>3.0</v>
      </c>
      <c r="F2796" s="1">
        <v>1.0</v>
      </c>
      <c r="G2796" s="2"/>
    </row>
    <row r="2797" ht="12.75" customHeight="1">
      <c r="A2797" t="s">
        <v>945</v>
      </c>
      <c r="B2797" s="3" t="str">
        <f>HYPERLINK("https://stackoverflow.com/questions/17001209/")</f>
        <v>https://stackoverflow.com/questions/17001209/</v>
      </c>
      <c r="C2797" s="1">
        <v>3.0</v>
      </c>
      <c r="D2797" s="4">
        <v>2.0</v>
      </c>
      <c r="E2797" s="1">
        <v>3.0</v>
      </c>
      <c r="F2797" s="1">
        <v>2.0</v>
      </c>
      <c r="G2797" s="2"/>
    </row>
    <row r="2798" ht="12.75" customHeight="1">
      <c r="A2798" t="s">
        <v>945</v>
      </c>
      <c r="B2798" s="3" t="str">
        <f>HYPERLINK("https://stackoverflow.com/questions/17001503/")</f>
        <v>https://stackoverflow.com/questions/17001503/</v>
      </c>
      <c r="C2798" s="1">
        <v>3.0</v>
      </c>
      <c r="D2798" s="4">
        <v>3.0</v>
      </c>
      <c r="E2798" s="1">
        <v>3.0</v>
      </c>
      <c r="F2798" s="1">
        <v>3.0</v>
      </c>
      <c r="G2798" s="2"/>
    </row>
    <row r="2799" ht="12.75" customHeight="1">
      <c r="A2799" t="s">
        <v>945</v>
      </c>
      <c r="B2799" s="3" t="str">
        <f>HYPERLINK("https://stackoverflow.com/questions/40790318/")</f>
        <v>https://stackoverflow.com/questions/40790318/</v>
      </c>
      <c r="C2799" s="1">
        <v>5.0</v>
      </c>
      <c r="D2799" s="4">
        <v>3.0</v>
      </c>
      <c r="E2799" s="1">
        <v>5.0</v>
      </c>
      <c r="F2799" s="1">
        <v>5.0</v>
      </c>
      <c r="G2799" s="2" t="s">
        <v>260</v>
      </c>
    </row>
    <row r="2800" ht="12.75" customHeight="1">
      <c r="A2800" t="s">
        <v>946</v>
      </c>
      <c r="B2800" s="3" t="str">
        <f>HYPERLINK("https://stackoverflow.com/questions/17961336/")</f>
        <v>https://stackoverflow.com/questions/17961336/</v>
      </c>
      <c r="C2800" s="1">
        <v>4.0</v>
      </c>
      <c r="D2800" s="4">
        <v>3.0</v>
      </c>
      <c r="E2800" s="1">
        <v>4.0</v>
      </c>
      <c r="F2800" s="1">
        <v>3.0</v>
      </c>
      <c r="G2800" s="2"/>
    </row>
    <row r="2801" ht="12.75" customHeight="1">
      <c r="A2801" t="s">
        <v>946</v>
      </c>
      <c r="B2801" s="3" t="str">
        <f>HYPERLINK("https://stackoverflow.com/questions/17993434/")</f>
        <v>https://stackoverflow.com/questions/17993434/</v>
      </c>
      <c r="C2801" s="1">
        <v>4.0</v>
      </c>
      <c r="D2801" s="4">
        <v>3.0</v>
      </c>
      <c r="E2801" s="1">
        <v>4.0</v>
      </c>
      <c r="F2801" s="1">
        <v>3.0</v>
      </c>
      <c r="G2801" s="2"/>
    </row>
    <row r="2802" ht="12.75" customHeight="1">
      <c r="A2802" t="s">
        <v>946</v>
      </c>
      <c r="B2802" s="3" t="str">
        <f>HYPERLINK("https://stackoverflow.com/questions/26413960/")</f>
        <v>https://stackoverflow.com/questions/26413960/</v>
      </c>
      <c r="C2802" s="1">
        <v>4.0</v>
      </c>
      <c r="D2802" s="4">
        <v>3.0</v>
      </c>
      <c r="E2802" s="1">
        <v>4.0</v>
      </c>
      <c r="F2802" s="1">
        <v>3.0</v>
      </c>
      <c r="G2802" s="2"/>
    </row>
    <row r="2803" ht="12.75" customHeight="1">
      <c r="A2803" t="s">
        <v>946</v>
      </c>
      <c r="B2803" s="3" t="str">
        <f>HYPERLINK("https://stackoverflow.com/questions/30543932/")</f>
        <v>https://stackoverflow.com/questions/30543932/</v>
      </c>
      <c r="C2803" s="1">
        <v>4.0</v>
      </c>
      <c r="D2803" s="4">
        <v>3.0</v>
      </c>
      <c r="E2803" s="1">
        <v>4.0</v>
      </c>
      <c r="F2803" s="1">
        <v>3.0</v>
      </c>
      <c r="G2803" s="2"/>
    </row>
    <row r="2804" ht="12.75" customHeight="1">
      <c r="A2804" t="s">
        <v>946</v>
      </c>
      <c r="B2804" s="3" t="str">
        <f>HYPERLINK("https://stackoverflow.com/questions/32897323/")</f>
        <v>https://stackoverflow.com/questions/32897323/</v>
      </c>
      <c r="C2804" s="1">
        <v>4.0</v>
      </c>
      <c r="D2804" s="4">
        <v>4.0</v>
      </c>
      <c r="E2804" s="1">
        <v>4.0</v>
      </c>
      <c r="F2804" s="1">
        <v>4.0</v>
      </c>
      <c r="G2804" s="2"/>
    </row>
    <row r="2805" ht="12.75" customHeight="1">
      <c r="A2805" t="s">
        <v>947</v>
      </c>
      <c r="B2805" s="3" t="str">
        <f>HYPERLINK("https://stackoverflow.com/questions/18149003/")</f>
        <v>https://stackoverflow.com/questions/18149003/</v>
      </c>
      <c r="C2805" s="1">
        <v>5.0</v>
      </c>
      <c r="D2805" s="4">
        <v>3.0</v>
      </c>
      <c r="E2805" s="1">
        <v>3.0</v>
      </c>
      <c r="F2805" s="1">
        <v>3.0</v>
      </c>
      <c r="G2805" s="2" t="s">
        <v>430</v>
      </c>
    </row>
    <row r="2806" ht="12.75" customHeight="1">
      <c r="A2806" t="s">
        <v>947</v>
      </c>
      <c r="B2806" s="3" t="str">
        <f>HYPERLINK("https://stackoverflow.com/questions/18149104/")</f>
        <v>https://stackoverflow.com/questions/18149104/</v>
      </c>
      <c r="C2806" s="1">
        <v>3.0</v>
      </c>
      <c r="D2806" s="4">
        <v>2.0</v>
      </c>
      <c r="E2806" s="1">
        <v>3.0</v>
      </c>
      <c r="F2806" s="1">
        <v>2.0</v>
      </c>
      <c r="G2806" s="2"/>
    </row>
    <row r="2807" ht="12.75" customHeight="1">
      <c r="A2807" t="s">
        <v>947</v>
      </c>
      <c r="B2807" s="3" t="str">
        <f>HYPERLINK("https://stackoverflow.com/questions/34614283/")</f>
        <v>https://stackoverflow.com/questions/34614283/</v>
      </c>
      <c r="C2807" s="1">
        <v>3.0</v>
      </c>
      <c r="D2807" s="4">
        <v>3.0</v>
      </c>
      <c r="E2807" s="1">
        <v>3.0</v>
      </c>
      <c r="F2807" s="1">
        <v>3.0</v>
      </c>
      <c r="G2807" s="2"/>
    </row>
    <row r="2808" ht="12.75" customHeight="1">
      <c r="A2808" t="s">
        <v>948</v>
      </c>
      <c r="B2808" s="3" t="str">
        <f>HYPERLINK("https://stackoverflow.com/questions/18472364/")</f>
        <v>https://stackoverflow.com/questions/18472364/</v>
      </c>
      <c r="C2808" s="1">
        <v>2.0</v>
      </c>
      <c r="D2808" s="4">
        <v>1.0</v>
      </c>
      <c r="E2808" s="1">
        <v>2.0</v>
      </c>
      <c r="F2808" s="1">
        <v>1.0</v>
      </c>
      <c r="G2808" s="2"/>
    </row>
    <row r="2809" ht="12.75" customHeight="1">
      <c r="A2809" t="s">
        <v>949</v>
      </c>
      <c r="B2809" s="3" t="str">
        <f>HYPERLINK("https://stackoverflow.com/questions/19079153/")</f>
        <v>https://stackoverflow.com/questions/19079153/</v>
      </c>
      <c r="C2809" s="1">
        <v>4.0</v>
      </c>
      <c r="D2809" s="4">
        <v>5.0</v>
      </c>
      <c r="E2809" s="1">
        <v>4.0</v>
      </c>
      <c r="F2809" s="1">
        <v>5.0</v>
      </c>
      <c r="G2809" s="2"/>
    </row>
    <row r="2810" ht="12.75" customHeight="1">
      <c r="A2810" t="s">
        <v>950</v>
      </c>
      <c r="B2810" s="3" t="str">
        <f>HYPERLINK("https://stackoverflow.com/questions/20947869/")</f>
        <v>https://stackoverflow.com/questions/20947869/</v>
      </c>
      <c r="C2810" s="1">
        <v>4.0</v>
      </c>
      <c r="D2810" s="4">
        <v>2.0</v>
      </c>
      <c r="E2810" s="1">
        <v>3.0</v>
      </c>
      <c r="F2810" s="1">
        <v>2.0</v>
      </c>
      <c r="G2810" s="2" t="s">
        <v>430</v>
      </c>
    </row>
    <row r="2811" ht="12.75" customHeight="1">
      <c r="A2811" t="s">
        <v>950</v>
      </c>
      <c r="B2811" s="3" t="str">
        <f>HYPERLINK("https://stackoverflow.com/questions/20948794/")</f>
        <v>https://stackoverflow.com/questions/20948794/</v>
      </c>
      <c r="C2811" s="1">
        <v>2.0</v>
      </c>
      <c r="D2811" s="4">
        <v>1.0</v>
      </c>
      <c r="E2811" s="1">
        <v>2.0</v>
      </c>
      <c r="F2811" s="1">
        <v>1.0</v>
      </c>
      <c r="G2811" s="2"/>
    </row>
    <row r="2812" ht="12.75" customHeight="1">
      <c r="C2812" s="1"/>
      <c r="D2812" s="1"/>
      <c r="E2812" s="1"/>
      <c r="F2812" s="1"/>
      <c r="G2812" s="2"/>
    </row>
    <row r="2813" ht="12.75" customHeight="1">
      <c r="C2813" s="1"/>
      <c r="D2813" s="1"/>
      <c r="E2813" s="1"/>
      <c r="F2813" s="1"/>
      <c r="G2813" s="2"/>
    </row>
    <row r="2814" ht="12.75" customHeight="1">
      <c r="C2814" s="1"/>
      <c r="D2814" s="1"/>
      <c r="E2814" s="1"/>
      <c r="F2814" s="1"/>
      <c r="G2814" s="2"/>
    </row>
    <row r="2815" ht="12.75" customHeight="1">
      <c r="A2815" t="s">
        <v>951</v>
      </c>
      <c r="C2815" s="1"/>
      <c r="D2815" s="1"/>
      <c r="E2815" s="1"/>
      <c r="F2815" s="1"/>
      <c r="G2815" s="2"/>
    </row>
    <row r="2816" ht="12.75" customHeight="1">
      <c r="C2816" s="1"/>
      <c r="D2816" s="1"/>
      <c r="E2816" s="1"/>
      <c r="F2816" s="1"/>
      <c r="G2816" s="2"/>
    </row>
    <row r="2817" ht="12.75" customHeight="1">
      <c r="A2817" t="s">
        <v>952</v>
      </c>
      <c r="B2817" s="3" t="str">
        <f>HYPERLINK("https://stackoverflow.com/questions/11042/")</f>
        <v>https://stackoverflow.com/questions/11042/</v>
      </c>
      <c r="C2817" s="1">
        <v>5.0</v>
      </c>
      <c r="D2817" s="4">
        <v>5.0</v>
      </c>
      <c r="E2817" s="1">
        <v>5.0</v>
      </c>
      <c r="F2817" s="1">
        <v>5.0</v>
      </c>
      <c r="G2817" s="2"/>
    </row>
    <row r="2818" ht="12.75" customHeight="1">
      <c r="A2818" t="s">
        <v>952</v>
      </c>
      <c r="B2818" s="3" t="str">
        <f>HYPERLINK("https://stackoverflow.com/questions/49922035/")</f>
        <v>https://stackoverflow.com/questions/49922035/</v>
      </c>
      <c r="C2818" s="1">
        <v>3.0</v>
      </c>
      <c r="D2818" s="4">
        <v>5.0</v>
      </c>
      <c r="E2818" s="1">
        <v>4.0</v>
      </c>
      <c r="F2818" s="1">
        <v>5.0</v>
      </c>
      <c r="G2818" s="2" t="s">
        <v>430</v>
      </c>
    </row>
    <row r="2819" ht="12.75" customHeight="1">
      <c r="A2819" t="s">
        <v>953</v>
      </c>
      <c r="B2819" s="3" t="str">
        <f>HYPERLINK("https://stackoverflow.com/questions/892549/")</f>
        <v>https://stackoverflow.com/questions/892549/</v>
      </c>
      <c r="C2819" s="1">
        <v>3.0</v>
      </c>
      <c r="D2819" s="4">
        <v>1.0</v>
      </c>
      <c r="E2819" s="1">
        <v>3.0</v>
      </c>
      <c r="F2819" s="1">
        <v>1.0</v>
      </c>
      <c r="G2819" s="2"/>
    </row>
    <row r="2820" ht="12.75" customHeight="1">
      <c r="A2820" t="s">
        <v>953</v>
      </c>
      <c r="B2820" s="3" t="str">
        <f>HYPERLINK("https://stackoverflow.com/questions/892553/")</f>
        <v>https://stackoverflow.com/questions/892553/</v>
      </c>
      <c r="C2820" s="1">
        <v>3.0</v>
      </c>
      <c r="D2820" s="4">
        <v>1.0</v>
      </c>
      <c r="E2820" s="1">
        <v>3.0</v>
      </c>
      <c r="F2820" s="1">
        <v>1.0</v>
      </c>
      <c r="G2820" s="2"/>
    </row>
    <row r="2821" ht="12.75" customHeight="1">
      <c r="A2821" t="s">
        <v>953</v>
      </c>
      <c r="B2821" s="3" t="str">
        <f>HYPERLINK("https://stackoverflow.com/questions/894097/")</f>
        <v>https://stackoverflow.com/questions/894097/</v>
      </c>
      <c r="C2821" s="1">
        <v>3.0</v>
      </c>
      <c r="D2821" s="4">
        <v>3.0</v>
      </c>
      <c r="E2821" s="1">
        <v>3.0</v>
      </c>
      <c r="F2821" s="1">
        <v>3.0</v>
      </c>
      <c r="G2821" s="2"/>
    </row>
    <row r="2822" ht="12.75" customHeight="1">
      <c r="A2822" t="s">
        <v>954</v>
      </c>
      <c r="B2822" s="3" t="str">
        <f>HYPERLINK("https://stackoverflow.com/questions/1422202/")</f>
        <v>https://stackoverflow.com/questions/1422202/</v>
      </c>
      <c r="C2822" s="1">
        <v>3.0</v>
      </c>
      <c r="D2822" s="4">
        <v>3.0</v>
      </c>
      <c r="E2822" s="1">
        <v>3.0</v>
      </c>
      <c r="F2822" s="1">
        <v>3.0</v>
      </c>
      <c r="G2822" s="2"/>
    </row>
    <row r="2823" ht="12.75" customHeight="1">
      <c r="A2823" t="s">
        <v>954</v>
      </c>
      <c r="B2823" s="3" t="str">
        <f>HYPERLINK("https://stackoverflow.com/questions/35360197/")</f>
        <v>https://stackoverflow.com/questions/35360197/</v>
      </c>
      <c r="C2823" s="1">
        <v>3.0</v>
      </c>
      <c r="D2823" s="4">
        <v>3.0</v>
      </c>
      <c r="E2823" s="1">
        <v>3.0</v>
      </c>
      <c r="F2823" s="1">
        <v>3.0</v>
      </c>
      <c r="G2823" s="2"/>
    </row>
    <row r="2824" ht="12.75" customHeight="1">
      <c r="A2824" t="s">
        <v>954</v>
      </c>
      <c r="B2824" s="3" t="str">
        <f>HYPERLINK("https://stackoverflow.com/questions/35380177/")</f>
        <v>https://stackoverflow.com/questions/35380177/</v>
      </c>
      <c r="C2824" s="1">
        <v>3.0</v>
      </c>
      <c r="D2824" s="4">
        <v>3.0</v>
      </c>
      <c r="E2824" s="1">
        <v>3.0</v>
      </c>
      <c r="F2824" s="1">
        <v>3.0</v>
      </c>
      <c r="G2824" s="2"/>
    </row>
    <row r="2825" ht="12.75" customHeight="1">
      <c r="A2825" t="s">
        <v>955</v>
      </c>
      <c r="B2825" s="3" t="str">
        <f>HYPERLINK("https://stackoverflow.com/questions/1579006/")</f>
        <v>https://stackoverflow.com/questions/1579006/</v>
      </c>
      <c r="C2825" s="1">
        <v>3.0</v>
      </c>
      <c r="D2825" s="4">
        <v>1.0</v>
      </c>
      <c r="E2825" s="1">
        <v>3.0</v>
      </c>
      <c r="F2825" s="1">
        <v>1.0</v>
      </c>
      <c r="G2825" s="2"/>
    </row>
    <row r="2826" ht="12.75" customHeight="1">
      <c r="A2826" t="s">
        <v>956</v>
      </c>
      <c r="B2826" s="3" t="str">
        <f>HYPERLINK("https://stackoverflow.com/questions/1849171/")</f>
        <v>https://stackoverflow.com/questions/1849171/</v>
      </c>
      <c r="C2826" s="1">
        <v>3.0</v>
      </c>
      <c r="D2826" s="4">
        <v>1.0</v>
      </c>
      <c r="E2826" s="1">
        <v>3.0</v>
      </c>
      <c r="F2826" s="1">
        <v>1.0</v>
      </c>
      <c r="G2826" s="2"/>
    </row>
    <row r="2827" ht="12.75" customHeight="1">
      <c r="A2827" t="s">
        <v>956</v>
      </c>
      <c r="B2827" s="3" t="str">
        <f>HYPERLINK("https://stackoverflow.com/questions/1850009/")</f>
        <v>https://stackoverflow.com/questions/1850009/</v>
      </c>
      <c r="C2827" s="1">
        <v>3.0</v>
      </c>
      <c r="D2827" s="4">
        <v>1.0</v>
      </c>
      <c r="E2827" s="1">
        <v>3.0</v>
      </c>
      <c r="F2827" s="1">
        <v>1.0</v>
      </c>
      <c r="G2827" s="2"/>
    </row>
    <row r="2828" ht="12.75" customHeight="1">
      <c r="A2828" t="s">
        <v>957</v>
      </c>
      <c r="B2828" s="3" t="str">
        <f>HYPERLINK("https://stackoverflow.com/questions/2349741/")</f>
        <v>https://stackoverflow.com/questions/2349741/</v>
      </c>
      <c r="C2828" s="1">
        <v>3.0</v>
      </c>
      <c r="D2828" s="4">
        <v>2.0</v>
      </c>
      <c r="E2828" s="1">
        <v>3.0</v>
      </c>
      <c r="F2828" s="1">
        <v>2.0</v>
      </c>
      <c r="G2828" s="2"/>
    </row>
    <row r="2829" ht="12.75" customHeight="1">
      <c r="A2829" t="s">
        <v>958</v>
      </c>
      <c r="B2829" s="3" t="str">
        <f>HYPERLINK("https://stackoverflow.com/questions/2551840/")</f>
        <v>https://stackoverflow.com/questions/2551840/</v>
      </c>
      <c r="C2829" s="1">
        <v>3.0</v>
      </c>
      <c r="D2829" s="4">
        <v>1.0</v>
      </c>
      <c r="E2829" s="1">
        <v>3.0</v>
      </c>
      <c r="F2829" s="1">
        <v>1.0</v>
      </c>
      <c r="G2829" s="2"/>
    </row>
    <row r="2830" ht="12.75" customHeight="1">
      <c r="A2830" t="s">
        <v>959</v>
      </c>
      <c r="B2830" s="3" t="str">
        <f>HYPERLINK("https://stackoverflow.com/questions/3756957/")</f>
        <v>https://stackoverflow.com/questions/3756957/</v>
      </c>
      <c r="C2830" s="1">
        <v>4.0</v>
      </c>
      <c r="D2830" s="4">
        <v>3.0</v>
      </c>
      <c r="E2830" s="1">
        <v>4.0</v>
      </c>
      <c r="F2830" s="1">
        <v>3.0</v>
      </c>
      <c r="G2830" s="2"/>
    </row>
    <row r="2831" ht="12.75" customHeight="1">
      <c r="A2831" t="s">
        <v>960</v>
      </c>
      <c r="B2831" s="3" t="str">
        <f>HYPERLINK("https://stackoverflow.com/questions/3831791/")</f>
        <v>https://stackoverflow.com/questions/3831791/</v>
      </c>
      <c r="C2831" s="1">
        <v>3.0</v>
      </c>
      <c r="D2831" s="4">
        <v>1.0</v>
      </c>
      <c r="E2831" s="1">
        <v>3.0</v>
      </c>
      <c r="F2831" s="1">
        <v>1.0</v>
      </c>
      <c r="G2831" s="2"/>
    </row>
    <row r="2832" ht="12.75" customHeight="1">
      <c r="A2832" t="s">
        <v>961</v>
      </c>
      <c r="B2832" s="3" t="str">
        <f>HYPERLINK("https://stackoverflow.com/questions/4389611/")</f>
        <v>https://stackoverflow.com/questions/4389611/</v>
      </c>
      <c r="C2832" s="1">
        <v>3.0</v>
      </c>
      <c r="D2832" s="4">
        <v>1.0</v>
      </c>
      <c r="E2832" s="1">
        <v>3.0</v>
      </c>
      <c r="F2832" s="1">
        <v>1.0</v>
      </c>
      <c r="G2832" s="2"/>
    </row>
    <row r="2833" ht="12.75" customHeight="1">
      <c r="A2833" t="s">
        <v>961</v>
      </c>
      <c r="B2833" s="3" t="str">
        <f>HYPERLINK("https://stackoverflow.com/questions/4389627/")</f>
        <v>https://stackoverflow.com/questions/4389627/</v>
      </c>
      <c r="C2833" s="1">
        <v>3.0</v>
      </c>
      <c r="D2833" s="4">
        <v>1.0</v>
      </c>
      <c r="E2833" s="1">
        <v>3.0</v>
      </c>
      <c r="F2833" s="1">
        <v>1.0</v>
      </c>
      <c r="G2833" s="2"/>
    </row>
    <row r="2834" ht="12.75" customHeight="1">
      <c r="A2834" t="s">
        <v>961</v>
      </c>
      <c r="B2834" s="3" t="str">
        <f>HYPERLINK("https://stackoverflow.com/questions/44830398/")</f>
        <v>https://stackoverflow.com/questions/44830398/</v>
      </c>
      <c r="C2834" s="1">
        <v>3.0</v>
      </c>
      <c r="D2834" s="4">
        <v>1.0</v>
      </c>
      <c r="E2834" s="1">
        <v>3.0</v>
      </c>
      <c r="F2834" s="1">
        <v>1.0</v>
      </c>
      <c r="G2834" s="2"/>
    </row>
    <row r="2835" ht="12.75" customHeight="1">
      <c r="A2835" t="s">
        <v>962</v>
      </c>
      <c r="B2835" s="3" t="str">
        <f>HYPERLINK("https://stackoverflow.com/questions/25074487/")</f>
        <v>https://stackoverflow.com/questions/25074487/</v>
      </c>
      <c r="C2835" s="1">
        <v>3.0</v>
      </c>
      <c r="D2835" s="4">
        <v>3.0</v>
      </c>
      <c r="E2835" s="1">
        <v>3.0</v>
      </c>
      <c r="F2835" s="1">
        <v>3.0</v>
      </c>
      <c r="G2835" s="2"/>
    </row>
    <row r="2836" ht="12.75" customHeight="1">
      <c r="A2836" t="s">
        <v>962</v>
      </c>
      <c r="B2836" s="3" t="str">
        <f>HYPERLINK("https://stackoverflow.com/questions/34295445/")</f>
        <v>https://stackoverflow.com/questions/34295445/</v>
      </c>
      <c r="C2836" s="1">
        <v>3.0</v>
      </c>
      <c r="D2836" s="4">
        <v>1.0</v>
      </c>
      <c r="E2836" s="1">
        <v>3.0</v>
      </c>
      <c r="F2836" s="1">
        <v>1.0</v>
      </c>
      <c r="G2836" s="2"/>
    </row>
    <row r="2837" ht="12.75" customHeight="1">
      <c r="A2837" t="s">
        <v>962</v>
      </c>
      <c r="B2837" s="3" t="str">
        <f>HYPERLINK("https://stackoverflow.com/questions/45562643/")</f>
        <v>https://stackoverflow.com/questions/45562643/</v>
      </c>
      <c r="C2837" s="1">
        <v>3.0</v>
      </c>
      <c r="D2837" s="4">
        <v>5.0</v>
      </c>
      <c r="E2837" s="1">
        <v>4.0</v>
      </c>
      <c r="F2837" s="1">
        <v>5.0</v>
      </c>
      <c r="G2837" s="2" t="s">
        <v>430</v>
      </c>
    </row>
    <row r="2838" ht="12.75" customHeight="1">
      <c r="A2838" t="s">
        <v>963</v>
      </c>
      <c r="B2838" s="3" t="str">
        <f>HYPERLINK("https://stackoverflow.com/questions/5618774/")</f>
        <v>https://stackoverflow.com/questions/5618774/</v>
      </c>
      <c r="C2838" s="1">
        <v>2.0</v>
      </c>
      <c r="D2838" s="4">
        <v>3.0</v>
      </c>
      <c r="E2838" s="1">
        <v>2.0</v>
      </c>
      <c r="F2838" s="1">
        <v>3.0</v>
      </c>
      <c r="G2838" s="2"/>
    </row>
    <row r="2839" ht="12.75" customHeight="1">
      <c r="A2839" t="s">
        <v>963</v>
      </c>
      <c r="B2839" s="3" t="str">
        <f>HYPERLINK("https://stackoverflow.com/questions/15849972/")</f>
        <v>https://stackoverflow.com/questions/15849972/</v>
      </c>
      <c r="C2839" s="1">
        <v>4.0</v>
      </c>
      <c r="D2839" s="4">
        <v>5.0</v>
      </c>
      <c r="E2839" s="1">
        <v>4.0</v>
      </c>
      <c r="F2839" s="1">
        <v>5.0</v>
      </c>
      <c r="G2839" s="2"/>
    </row>
    <row r="2840" ht="12.75" customHeight="1">
      <c r="A2840" t="s">
        <v>964</v>
      </c>
      <c r="B2840" s="3" t="str">
        <f>HYPERLINK("https://stackoverflow.com/questions/21724854/")</f>
        <v>https://stackoverflow.com/questions/21724854/</v>
      </c>
      <c r="C2840" s="1">
        <v>5.0</v>
      </c>
      <c r="D2840" s="4">
        <v>5.0</v>
      </c>
      <c r="E2840" s="1">
        <v>5.0</v>
      </c>
      <c r="F2840" s="1">
        <v>5.0</v>
      </c>
      <c r="G2840" s="2"/>
    </row>
    <row r="2841" ht="12.75" customHeight="1">
      <c r="A2841" t="s">
        <v>964</v>
      </c>
      <c r="B2841" s="3" t="str">
        <f>HYPERLINK("https://stackoverflow.com/questions/31928740/")</f>
        <v>https://stackoverflow.com/questions/31928740/</v>
      </c>
      <c r="C2841" s="1">
        <v>3.0</v>
      </c>
      <c r="D2841" s="4">
        <v>2.0</v>
      </c>
      <c r="E2841" s="1">
        <v>3.0</v>
      </c>
      <c r="F2841" s="1">
        <v>2.0</v>
      </c>
      <c r="G2841" s="2"/>
    </row>
    <row r="2842" ht="12.75" customHeight="1">
      <c r="A2842" t="s">
        <v>965</v>
      </c>
      <c r="B2842" s="3" t="str">
        <f>HYPERLINK("https://stackoverflow.com/questions/9264489/")</f>
        <v>https://stackoverflow.com/questions/9264489/</v>
      </c>
      <c r="C2842" s="1">
        <v>3.0</v>
      </c>
      <c r="D2842" s="4">
        <v>2.0</v>
      </c>
      <c r="E2842" s="1">
        <v>3.0</v>
      </c>
      <c r="F2842" s="1">
        <v>2.0</v>
      </c>
      <c r="G2842" s="2"/>
    </row>
    <row r="2843" ht="12.75" customHeight="1">
      <c r="A2843" t="s">
        <v>966</v>
      </c>
      <c r="B2843" s="3" t="str">
        <f>HYPERLINK("https://stackoverflow.com/questions/17129256/")</f>
        <v>https://stackoverflow.com/questions/17129256/</v>
      </c>
      <c r="C2843" s="1">
        <v>3.0</v>
      </c>
      <c r="D2843" s="4">
        <v>1.0</v>
      </c>
      <c r="E2843" s="1">
        <v>3.0</v>
      </c>
      <c r="F2843" s="1">
        <v>1.0</v>
      </c>
      <c r="G2843" s="2"/>
    </row>
    <row r="2844" ht="12.75" customHeight="1">
      <c r="A2844" t="s">
        <v>966</v>
      </c>
      <c r="B2844" s="3" t="str">
        <f>HYPERLINK("https://stackoverflow.com/questions/26034367/")</f>
        <v>https://stackoverflow.com/questions/26034367/</v>
      </c>
      <c r="C2844" s="1">
        <v>2.0</v>
      </c>
      <c r="D2844" s="4">
        <v>1.0</v>
      </c>
      <c r="E2844" s="1">
        <v>2.0</v>
      </c>
      <c r="F2844" s="1">
        <v>1.0</v>
      </c>
      <c r="G2844" s="2"/>
    </row>
    <row r="2845" ht="12.75" customHeight="1">
      <c r="A2845" t="s">
        <v>966</v>
      </c>
      <c r="B2845" s="3" t="str">
        <f>HYPERLINK("https://stackoverflow.com/questions/31831411/")</f>
        <v>https://stackoverflow.com/questions/31831411/</v>
      </c>
      <c r="C2845" s="1">
        <v>2.0</v>
      </c>
      <c r="D2845" s="4">
        <v>1.0</v>
      </c>
      <c r="E2845" s="1">
        <v>2.0</v>
      </c>
      <c r="F2845" s="1">
        <v>1.0</v>
      </c>
      <c r="G2845" s="2"/>
    </row>
    <row r="2846" ht="12.75" customHeight="1">
      <c r="A2846" t="s">
        <v>966</v>
      </c>
      <c r="B2846" s="3" t="str">
        <f>HYPERLINK("https://stackoverflow.com/questions/36619972/")</f>
        <v>https://stackoverflow.com/questions/36619972/</v>
      </c>
      <c r="C2846" s="1">
        <v>2.0</v>
      </c>
      <c r="D2846" s="4">
        <v>3.0</v>
      </c>
      <c r="E2846" s="1">
        <v>2.0</v>
      </c>
      <c r="F2846" s="1">
        <v>3.0</v>
      </c>
      <c r="G2846" s="2"/>
    </row>
    <row r="2847" ht="12.75" customHeight="1">
      <c r="A2847" t="s">
        <v>966</v>
      </c>
      <c r="B2847" s="3" t="str">
        <f>HYPERLINK("https://stackoverflow.com/questions/39154300/")</f>
        <v>https://stackoverflow.com/questions/39154300/</v>
      </c>
      <c r="C2847" s="1">
        <v>2.0</v>
      </c>
      <c r="D2847" s="4">
        <v>1.0</v>
      </c>
      <c r="E2847" s="1">
        <v>2.0</v>
      </c>
      <c r="F2847" s="1">
        <v>1.0</v>
      </c>
      <c r="G2847" s="2"/>
    </row>
    <row r="2848" ht="12.75" customHeight="1">
      <c r="A2848" t="s">
        <v>967</v>
      </c>
      <c r="B2848" s="3" t="str">
        <f>HYPERLINK("https://stackoverflow.com/questions/11100283/")</f>
        <v>https://stackoverflow.com/questions/11100283/</v>
      </c>
      <c r="C2848" s="1">
        <v>2.0</v>
      </c>
      <c r="D2848" s="4">
        <v>4.0</v>
      </c>
      <c r="E2848" s="1">
        <v>3.0</v>
      </c>
      <c r="F2848" s="1">
        <v>4.0</v>
      </c>
      <c r="G2848" s="2"/>
    </row>
    <row r="2849" ht="12.75" customHeight="1">
      <c r="A2849" t="s">
        <v>967</v>
      </c>
      <c r="B2849" s="3" t="str">
        <f>HYPERLINK("https://stackoverflow.com/questions/11100412/")</f>
        <v>https://stackoverflow.com/questions/11100412/</v>
      </c>
      <c r="C2849" s="1">
        <v>3.0</v>
      </c>
      <c r="D2849" s="4">
        <v>1.0</v>
      </c>
      <c r="E2849" s="1">
        <v>3.0</v>
      </c>
      <c r="F2849" s="1">
        <v>1.0</v>
      </c>
      <c r="G2849" s="2"/>
    </row>
    <row r="2850" ht="12.75" customHeight="1">
      <c r="A2850" t="s">
        <v>967</v>
      </c>
      <c r="B2850" s="3" t="str">
        <f>HYPERLINK("https://stackoverflow.com/questions/21332193/")</f>
        <v>https://stackoverflow.com/questions/21332193/</v>
      </c>
      <c r="C2850" s="1">
        <v>3.0</v>
      </c>
      <c r="D2850" s="4">
        <v>4.0</v>
      </c>
      <c r="E2850" s="1">
        <v>3.0</v>
      </c>
      <c r="F2850" s="1">
        <v>4.0</v>
      </c>
      <c r="G2850" s="2"/>
    </row>
    <row r="2851" ht="12.75" customHeight="1">
      <c r="A2851" t="s">
        <v>968</v>
      </c>
      <c r="B2851" s="3" t="str">
        <f>HYPERLINK("https://stackoverflow.com/questions/14885950/")</f>
        <v>https://stackoverflow.com/questions/14885950/</v>
      </c>
      <c r="C2851" s="1">
        <v>2.0</v>
      </c>
      <c r="D2851" s="4">
        <v>1.0</v>
      </c>
      <c r="E2851" s="1">
        <v>2.0</v>
      </c>
      <c r="F2851" s="1">
        <v>1.0</v>
      </c>
      <c r="G2851" s="2"/>
    </row>
    <row r="2852" ht="12.75" customHeight="1">
      <c r="A2852" t="s">
        <v>968</v>
      </c>
      <c r="B2852" s="3" t="str">
        <f>HYPERLINK("https://stackoverflow.com/questions/25617320/")</f>
        <v>https://stackoverflow.com/questions/25617320/</v>
      </c>
      <c r="C2852" s="1">
        <v>2.0</v>
      </c>
      <c r="D2852" s="4">
        <v>1.0</v>
      </c>
      <c r="E2852" s="1">
        <v>2.0</v>
      </c>
      <c r="F2852" s="1">
        <v>1.0</v>
      </c>
      <c r="G2852" s="2"/>
    </row>
    <row r="2853" ht="12.75" customHeight="1">
      <c r="A2853" t="s">
        <v>968</v>
      </c>
      <c r="B2853" s="3" t="str">
        <f>HYPERLINK("https://stackoverflow.com/questions/28377010/")</f>
        <v>https://stackoverflow.com/questions/28377010/</v>
      </c>
      <c r="C2853" s="1">
        <v>3.0</v>
      </c>
      <c r="D2853" s="4">
        <v>1.0</v>
      </c>
      <c r="E2853" s="1">
        <v>3.0</v>
      </c>
      <c r="F2853" s="1">
        <v>1.0</v>
      </c>
      <c r="G2853" s="2"/>
    </row>
    <row r="2854" ht="12.75" customHeight="1">
      <c r="A2854" t="s">
        <v>968</v>
      </c>
      <c r="B2854" s="3" t="str">
        <f>HYPERLINK("https://stackoverflow.com/questions/39792253/")</f>
        <v>https://stackoverflow.com/questions/39792253/</v>
      </c>
      <c r="C2854" s="1">
        <v>2.0</v>
      </c>
      <c r="D2854" s="4">
        <v>1.0</v>
      </c>
      <c r="E2854" s="1">
        <v>2.0</v>
      </c>
      <c r="F2854" s="1">
        <v>1.0</v>
      </c>
      <c r="G2854" s="2"/>
    </row>
    <row r="2855" ht="12.75" customHeight="1">
      <c r="A2855" t="s">
        <v>968</v>
      </c>
      <c r="B2855" s="3" t="str">
        <f>HYPERLINK("https://stackoverflow.com/questions/40587416/")</f>
        <v>https://stackoverflow.com/questions/40587416/</v>
      </c>
      <c r="C2855" s="1">
        <v>4.0</v>
      </c>
      <c r="D2855" s="4">
        <v>4.0</v>
      </c>
      <c r="E2855" s="1">
        <v>4.0</v>
      </c>
      <c r="F2855" s="1">
        <v>4.0</v>
      </c>
      <c r="G2855" s="2"/>
    </row>
    <row r="2856" ht="12.75" customHeight="1">
      <c r="A2856" t="s">
        <v>968</v>
      </c>
      <c r="B2856" s="3" t="str">
        <f>HYPERLINK("https://stackoverflow.com/questions/45423137/")</f>
        <v>https://stackoverflow.com/questions/45423137/</v>
      </c>
      <c r="C2856" s="1">
        <v>2.0</v>
      </c>
      <c r="D2856" s="4">
        <v>1.0</v>
      </c>
      <c r="E2856" s="1">
        <v>2.0</v>
      </c>
      <c r="F2856" s="1">
        <v>1.0</v>
      </c>
      <c r="G2856" s="2"/>
    </row>
    <row r="2857" ht="12.75" customHeight="1">
      <c r="A2857" t="s">
        <v>968</v>
      </c>
      <c r="B2857" s="3" t="str">
        <f>HYPERLINK("https://stackoverflow.com/questions/48450880/")</f>
        <v>https://stackoverflow.com/questions/48450880/</v>
      </c>
      <c r="C2857" s="1">
        <v>2.0</v>
      </c>
      <c r="D2857" s="4">
        <v>1.0</v>
      </c>
      <c r="E2857" s="1">
        <v>2.0</v>
      </c>
      <c r="F2857" s="1">
        <v>1.0</v>
      </c>
      <c r="G2857" s="2"/>
    </row>
    <row r="2858" ht="12.75" customHeight="1">
      <c r="A2858" t="s">
        <v>969</v>
      </c>
      <c r="B2858" s="3" t="str">
        <f>HYPERLINK("https://stackoverflow.com/questions/16675399/")</f>
        <v>https://stackoverflow.com/questions/16675399/</v>
      </c>
      <c r="C2858" s="1">
        <v>2.0</v>
      </c>
      <c r="D2858" s="4">
        <v>1.0</v>
      </c>
      <c r="E2858" s="1">
        <v>2.0</v>
      </c>
      <c r="F2858" s="1">
        <v>1.0</v>
      </c>
      <c r="G2858" s="2"/>
    </row>
    <row r="2859" ht="12.75" customHeight="1">
      <c r="A2859" t="s">
        <v>969</v>
      </c>
      <c r="B2859" s="3" t="str">
        <f>HYPERLINK("https://stackoverflow.com/questions/34370227/")</f>
        <v>https://stackoverflow.com/questions/34370227/</v>
      </c>
      <c r="C2859" s="1">
        <v>2.0</v>
      </c>
      <c r="D2859" s="4">
        <v>1.0</v>
      </c>
      <c r="E2859" s="1">
        <v>2.0</v>
      </c>
      <c r="F2859" s="1">
        <v>1.0</v>
      </c>
      <c r="G2859" s="2"/>
    </row>
    <row r="2860" ht="12.75" customHeight="1">
      <c r="A2860" t="s">
        <v>970</v>
      </c>
      <c r="B2860" s="3" t="str">
        <f>HYPERLINK("https://stackoverflow.com/questions/28216588/")</f>
        <v>https://stackoverflow.com/questions/28216588/</v>
      </c>
      <c r="C2860" s="1">
        <v>2.0</v>
      </c>
      <c r="D2860" s="4">
        <v>1.0</v>
      </c>
      <c r="E2860" s="1">
        <v>2.0</v>
      </c>
      <c r="F2860" s="1">
        <v>1.0</v>
      </c>
      <c r="G2860" s="2"/>
    </row>
    <row r="2861" ht="12.75" customHeight="1">
      <c r="A2861" t="s">
        <v>971</v>
      </c>
      <c r="B2861" s="3" t="str">
        <f>HYPERLINK("https://stackoverflow.com/questions/17281856/")</f>
        <v>https://stackoverflow.com/questions/17281856/</v>
      </c>
      <c r="C2861" s="1">
        <v>4.0</v>
      </c>
      <c r="D2861" s="4">
        <v>1.0</v>
      </c>
      <c r="E2861" s="1">
        <v>3.0</v>
      </c>
      <c r="F2861" s="1">
        <v>1.0</v>
      </c>
      <c r="G2861" s="2"/>
    </row>
    <row r="2862" ht="12.75" customHeight="1">
      <c r="A2862" t="s">
        <v>971</v>
      </c>
      <c r="B2862" s="3" t="str">
        <f>HYPERLINK("https://stackoverflow.com/questions/17281974/")</f>
        <v>https://stackoverflow.com/questions/17281974/</v>
      </c>
      <c r="C2862" s="1">
        <v>4.0</v>
      </c>
      <c r="D2862" s="4">
        <v>1.0</v>
      </c>
      <c r="E2862" s="1">
        <v>4.0</v>
      </c>
      <c r="F2862" s="1">
        <v>4.0</v>
      </c>
      <c r="G2862" s="2" t="s">
        <v>972</v>
      </c>
    </row>
    <row r="2863" ht="12.75" customHeight="1">
      <c r="A2863" t="s">
        <v>973</v>
      </c>
      <c r="B2863" s="3" t="str">
        <f>HYPERLINK("https://stackoverflow.com/questions/19307039/")</f>
        <v>https://stackoverflow.com/questions/19307039/</v>
      </c>
      <c r="C2863" s="1">
        <v>3.0</v>
      </c>
      <c r="D2863" s="4">
        <v>1.0</v>
      </c>
      <c r="E2863" s="1">
        <v>3.0</v>
      </c>
      <c r="F2863" s="1">
        <v>1.0</v>
      </c>
      <c r="G2863" s="2"/>
    </row>
    <row r="2864" ht="12.75" customHeight="1">
      <c r="A2864" t="s">
        <v>974</v>
      </c>
      <c r="B2864" s="3" t="str">
        <f>HYPERLINK("https://stackoverflow.com/questions/29546894/")</f>
        <v>https://stackoverflow.com/questions/29546894/</v>
      </c>
      <c r="C2864" s="1">
        <v>2.0</v>
      </c>
      <c r="D2864" s="4">
        <v>1.0</v>
      </c>
      <c r="E2864" s="1">
        <v>2.0</v>
      </c>
      <c r="F2864" s="1">
        <v>1.0</v>
      </c>
      <c r="G2864" s="2"/>
    </row>
    <row r="2865" ht="12.75" customHeight="1">
      <c r="A2865" t="s">
        <v>975</v>
      </c>
      <c r="B2865" s="3" t="str">
        <f>HYPERLINK("https://stackoverflow.com/questions/30624831/")</f>
        <v>https://stackoverflow.com/questions/30624831/</v>
      </c>
      <c r="C2865" s="1">
        <v>2.0</v>
      </c>
      <c r="D2865" s="4">
        <v>1.0</v>
      </c>
      <c r="E2865" s="1">
        <v>2.0</v>
      </c>
      <c r="F2865" s="1">
        <v>1.0</v>
      </c>
      <c r="G2865" s="2"/>
    </row>
    <row r="2866" ht="12.75" customHeight="1">
      <c r="A2866" t="s">
        <v>976</v>
      </c>
      <c r="B2866" s="3" t="str">
        <f>HYPERLINK("https://stackoverflow.com/questions/39524587/")</f>
        <v>https://stackoverflow.com/questions/39524587/</v>
      </c>
      <c r="C2866" s="1">
        <v>5.0</v>
      </c>
      <c r="D2866" s="4">
        <v>5.0</v>
      </c>
      <c r="E2866" s="1">
        <v>5.0</v>
      </c>
      <c r="F2866" s="1">
        <v>5.0</v>
      </c>
      <c r="G2866" s="2"/>
    </row>
    <row r="2867" ht="12.75" customHeight="1">
      <c r="A2867" t="s">
        <v>977</v>
      </c>
      <c r="B2867" s="3" t="str">
        <f>HYPERLINK("https://stackoverflow.com/questions/41413398/")</f>
        <v>https://stackoverflow.com/questions/41413398/</v>
      </c>
      <c r="C2867" s="1">
        <v>5.0</v>
      </c>
      <c r="D2867" s="4">
        <v>5.0</v>
      </c>
      <c r="E2867" s="1">
        <v>5.0</v>
      </c>
      <c r="F2867" s="1">
        <v>5.0</v>
      </c>
      <c r="G2867" s="2"/>
    </row>
    <row r="2868" ht="12.75" customHeight="1">
      <c r="C2868" s="1"/>
      <c r="D2868" s="1"/>
      <c r="E2868" s="1"/>
      <c r="F2868" s="1"/>
      <c r="G2868" s="2"/>
    </row>
    <row r="2869" ht="12.75" customHeight="1">
      <c r="C2869" s="1"/>
      <c r="D2869" s="1"/>
      <c r="E2869" s="1"/>
      <c r="F2869" s="1"/>
      <c r="G2869" s="2"/>
    </row>
    <row r="2870" ht="12.75" customHeight="1">
      <c r="C2870" s="1"/>
      <c r="D2870" s="1"/>
      <c r="E2870" s="1"/>
      <c r="F2870" s="1"/>
      <c r="G2870" s="2"/>
    </row>
    <row r="2871" ht="12.75" customHeight="1">
      <c r="A2871" t="s">
        <v>978</v>
      </c>
      <c r="C2871" s="1"/>
      <c r="D2871" s="1"/>
      <c r="E2871" s="1"/>
      <c r="F2871" s="1"/>
      <c r="G2871" s="2"/>
    </row>
    <row r="2872" ht="12.75" customHeight="1">
      <c r="C2872" s="1"/>
      <c r="D2872" s="1"/>
      <c r="E2872" s="1"/>
      <c r="F2872" s="1"/>
      <c r="G2872" s="2"/>
    </row>
    <row r="2873" ht="12.75" customHeight="1">
      <c r="A2873" t="s">
        <v>979</v>
      </c>
      <c r="B2873" s="3" t="str">
        <f>HYPERLINK("https://stackoverflow.com/questions/154639/")</f>
        <v>https://stackoverflow.com/questions/154639/</v>
      </c>
      <c r="C2873" s="1">
        <v>2.0</v>
      </c>
      <c r="D2873" s="4">
        <v>1.0</v>
      </c>
      <c r="E2873" s="1">
        <v>2.0</v>
      </c>
      <c r="F2873" s="1">
        <v>1.0</v>
      </c>
      <c r="G2873" s="2"/>
    </row>
    <row r="2874" ht="12.75" customHeight="1">
      <c r="A2874" t="s">
        <v>980</v>
      </c>
      <c r="B2874" s="3" t="str">
        <f>HYPERLINK("https://stackoverflow.com/questions/121456/")</f>
        <v>https://stackoverflow.com/questions/121456/</v>
      </c>
      <c r="C2874" s="1">
        <v>4.0</v>
      </c>
      <c r="D2874" s="4">
        <v>3.0</v>
      </c>
      <c r="E2874" s="1">
        <v>4.0</v>
      </c>
      <c r="F2874" s="1">
        <v>3.0</v>
      </c>
      <c r="G2874" s="2"/>
    </row>
    <row r="2875" ht="12.75" customHeight="1">
      <c r="A2875" t="s">
        <v>980</v>
      </c>
      <c r="B2875" s="3" t="str">
        <f>HYPERLINK("https://stackoverflow.com/questions/9183416/")</f>
        <v>https://stackoverflow.com/questions/9183416/</v>
      </c>
      <c r="C2875" s="1">
        <v>2.0</v>
      </c>
      <c r="D2875" s="4">
        <v>1.0</v>
      </c>
      <c r="E2875" s="1">
        <v>2.0</v>
      </c>
      <c r="F2875" s="1">
        <v>1.0</v>
      </c>
      <c r="G2875" s="2"/>
    </row>
    <row r="2876" ht="12.75" customHeight="1">
      <c r="A2876" t="s">
        <v>980</v>
      </c>
      <c r="B2876" s="3" t="str">
        <f>HYPERLINK("https://stackoverflow.com/questions/11435645/")</f>
        <v>https://stackoverflow.com/questions/11435645/</v>
      </c>
      <c r="C2876" s="1">
        <v>2.0</v>
      </c>
      <c r="D2876" s="4">
        <v>1.0</v>
      </c>
      <c r="E2876" s="1">
        <v>2.0</v>
      </c>
      <c r="F2876" s="1">
        <v>1.0</v>
      </c>
      <c r="G2876" s="2"/>
    </row>
    <row r="2877" ht="12.75" customHeight="1">
      <c r="A2877" t="s">
        <v>980</v>
      </c>
      <c r="B2877" s="3" t="str">
        <f>HYPERLINK("https://stackoverflow.com/questions/20209880/")</f>
        <v>https://stackoverflow.com/questions/20209880/</v>
      </c>
      <c r="C2877" s="1">
        <v>3.0</v>
      </c>
      <c r="D2877" s="4">
        <v>1.0</v>
      </c>
      <c r="E2877" s="1">
        <v>3.0</v>
      </c>
      <c r="F2877" s="1">
        <v>1.0</v>
      </c>
      <c r="G2877" s="2"/>
    </row>
    <row r="2878" ht="12.75" customHeight="1">
      <c r="A2878" t="s">
        <v>981</v>
      </c>
      <c r="B2878" s="3" t="str">
        <f>HYPERLINK("https://stackoverflow.com/questions/3131046/")</f>
        <v>https://stackoverflow.com/questions/3131046/</v>
      </c>
      <c r="C2878" s="1">
        <v>3.0</v>
      </c>
      <c r="D2878" s="4">
        <v>3.0</v>
      </c>
      <c r="E2878" s="1">
        <v>3.0</v>
      </c>
      <c r="F2878" s="1">
        <v>3.0</v>
      </c>
      <c r="G2878" s="2"/>
    </row>
    <row r="2879" ht="12.75" customHeight="1">
      <c r="A2879" t="s">
        <v>982</v>
      </c>
      <c r="B2879" s="3" t="str">
        <f>HYPERLINK("https://stackoverflow.com/questions/4092108/")</f>
        <v>https://stackoverflow.com/questions/4092108/</v>
      </c>
      <c r="C2879" s="1">
        <v>4.0</v>
      </c>
      <c r="D2879" s="4">
        <v>3.0</v>
      </c>
      <c r="E2879" s="1">
        <v>4.0</v>
      </c>
      <c r="F2879" s="1">
        <v>3.0</v>
      </c>
      <c r="G2879" s="2"/>
    </row>
    <row r="2880" ht="12.75" customHeight="1">
      <c r="A2880" t="s">
        <v>982</v>
      </c>
      <c r="B2880" s="3" t="str">
        <f>HYPERLINK("https://stackoverflow.com/questions/4092172/")</f>
        <v>https://stackoverflow.com/questions/4092172/</v>
      </c>
      <c r="C2880" s="1">
        <v>5.0</v>
      </c>
      <c r="D2880" s="4">
        <v>3.0</v>
      </c>
      <c r="E2880" s="1">
        <v>5.0</v>
      </c>
      <c r="F2880" s="1">
        <v>5.0</v>
      </c>
      <c r="G2880" s="2" t="s">
        <v>972</v>
      </c>
    </row>
    <row r="2881" ht="12.75" customHeight="1">
      <c r="A2881" t="s">
        <v>983</v>
      </c>
      <c r="B2881" s="3" t="str">
        <f>HYPERLINK("https://stackoverflow.com/questions/28860473/")</f>
        <v>https://stackoverflow.com/questions/28860473/</v>
      </c>
      <c r="C2881" s="1">
        <v>3.0</v>
      </c>
      <c r="D2881" s="4">
        <v>3.0</v>
      </c>
      <c r="E2881" s="1">
        <v>3.0</v>
      </c>
      <c r="F2881" s="1">
        <v>3.0</v>
      </c>
      <c r="G2881" s="2"/>
    </row>
    <row r="2882" ht="12.75" customHeight="1">
      <c r="A2882" t="s">
        <v>984</v>
      </c>
      <c r="B2882" s="3" t="str">
        <f>HYPERLINK("https://stackoverflow.com/questions/8538024/")</f>
        <v>https://stackoverflow.com/questions/8538024/</v>
      </c>
      <c r="C2882" s="1">
        <v>1.0</v>
      </c>
      <c r="D2882" s="4">
        <v>2.0</v>
      </c>
      <c r="E2882" s="1">
        <v>1.0</v>
      </c>
      <c r="F2882" s="1">
        <v>2.0</v>
      </c>
      <c r="G2882" s="2"/>
    </row>
    <row r="2883" ht="12.75" customHeight="1">
      <c r="A2883" t="s">
        <v>985</v>
      </c>
      <c r="B2883" s="3" t="str">
        <f>HYPERLINK("https://stackoverflow.com/questions/9084178/")</f>
        <v>https://stackoverflow.com/questions/9084178/</v>
      </c>
      <c r="C2883" s="1">
        <v>4.0</v>
      </c>
      <c r="D2883" s="4">
        <v>4.0</v>
      </c>
      <c r="E2883" s="1">
        <v>4.0</v>
      </c>
      <c r="F2883" s="1">
        <v>4.0</v>
      </c>
      <c r="G2883" s="2"/>
    </row>
    <row r="2884" ht="12.75" customHeight="1">
      <c r="A2884" t="s">
        <v>986</v>
      </c>
      <c r="B2884" s="3" t="str">
        <f>HYPERLINK("https://stackoverflow.com/questions/11791653/")</f>
        <v>https://stackoverflow.com/questions/11791653/</v>
      </c>
      <c r="C2884" s="1">
        <v>3.0</v>
      </c>
      <c r="D2884" s="4">
        <v>4.0</v>
      </c>
      <c r="E2884" s="1">
        <v>3.0</v>
      </c>
      <c r="F2884" s="1">
        <v>4.0</v>
      </c>
      <c r="G2884" s="2"/>
    </row>
    <row r="2885" ht="12.75" customHeight="1">
      <c r="A2885" t="s">
        <v>987</v>
      </c>
      <c r="B2885" s="3" t="str">
        <f>HYPERLINK("https://stackoverflow.com/questions/11734847/")</f>
        <v>https://stackoverflow.com/questions/11734847/</v>
      </c>
      <c r="C2885" s="1">
        <v>2.0</v>
      </c>
      <c r="D2885" s="4">
        <v>1.0</v>
      </c>
      <c r="E2885" s="1">
        <v>2.0</v>
      </c>
      <c r="F2885" s="1">
        <v>1.0</v>
      </c>
      <c r="G2885" s="2"/>
    </row>
    <row r="2886" ht="12.75" customHeight="1">
      <c r="A2886" t="s">
        <v>987</v>
      </c>
      <c r="B2886" s="3" t="str">
        <f>HYPERLINK("https://stackoverflow.com/questions/11739863/")</f>
        <v>https://stackoverflow.com/questions/11739863/</v>
      </c>
      <c r="C2886" s="1">
        <v>1.0</v>
      </c>
      <c r="D2886" s="4">
        <v>1.0</v>
      </c>
      <c r="E2886" s="1">
        <v>1.0</v>
      </c>
      <c r="F2886" s="1">
        <v>1.0</v>
      </c>
      <c r="G2886" s="2"/>
    </row>
    <row r="2887" ht="12.75" customHeight="1">
      <c r="A2887" t="s">
        <v>988</v>
      </c>
      <c r="B2887" s="3" t="str">
        <f>HYPERLINK("https://stackoverflow.com/questions/11958956/")</f>
        <v>https://stackoverflow.com/questions/11958956/</v>
      </c>
      <c r="C2887" s="1">
        <v>3.0</v>
      </c>
      <c r="D2887" s="4">
        <v>4.0</v>
      </c>
      <c r="E2887" s="1">
        <v>3.0</v>
      </c>
      <c r="F2887" s="1">
        <v>4.0</v>
      </c>
      <c r="G2887" s="2"/>
    </row>
    <row r="2888" ht="12.75" customHeight="1">
      <c r="A2888" t="s">
        <v>989</v>
      </c>
      <c r="B2888" s="3" t="str">
        <f>HYPERLINK("https://stackoverflow.com/questions/12967534/")</f>
        <v>https://stackoverflow.com/questions/12967534/</v>
      </c>
      <c r="C2888" s="1">
        <v>3.0</v>
      </c>
      <c r="D2888" s="4">
        <v>3.0</v>
      </c>
      <c r="E2888" s="1">
        <v>3.0</v>
      </c>
      <c r="F2888" s="1">
        <v>3.0</v>
      </c>
      <c r="G2888" s="2"/>
    </row>
    <row r="2889" ht="12.75" customHeight="1">
      <c r="A2889" t="s">
        <v>990</v>
      </c>
      <c r="B2889" s="3" t="str">
        <f>HYPERLINK("https://stackoverflow.com/questions/14469172/")</f>
        <v>https://stackoverflow.com/questions/14469172/</v>
      </c>
      <c r="C2889" s="1">
        <v>3.0</v>
      </c>
      <c r="D2889" s="4">
        <v>3.0</v>
      </c>
      <c r="E2889" s="1">
        <v>3.0</v>
      </c>
      <c r="F2889" s="1">
        <v>3.0</v>
      </c>
      <c r="G2889" s="2"/>
    </row>
    <row r="2890" ht="12.75" customHeight="1">
      <c r="A2890" t="s">
        <v>991</v>
      </c>
      <c r="B2890" s="3" t="str">
        <f>HYPERLINK("https://stackoverflow.com/questions/23371301/")</f>
        <v>https://stackoverflow.com/questions/23371301/</v>
      </c>
      <c r="C2890" s="1">
        <v>3.0</v>
      </c>
      <c r="D2890" s="4">
        <v>3.0</v>
      </c>
      <c r="E2890" s="1">
        <v>3.0</v>
      </c>
      <c r="F2890" s="1">
        <v>3.0</v>
      </c>
      <c r="G2890" s="2"/>
    </row>
    <row r="2891" ht="12.75" customHeight="1">
      <c r="A2891" t="s">
        <v>992</v>
      </c>
      <c r="B2891" s="3" t="str">
        <f>HYPERLINK("https://stackoverflow.com/questions/17033203/")</f>
        <v>https://stackoverflow.com/questions/17033203/</v>
      </c>
      <c r="C2891" s="1">
        <v>3.0</v>
      </c>
      <c r="D2891" s="4">
        <v>1.0</v>
      </c>
      <c r="E2891" s="1">
        <v>3.0</v>
      </c>
      <c r="F2891" s="1">
        <v>1.0</v>
      </c>
      <c r="G2891" s="2"/>
    </row>
    <row r="2892" ht="12.75" customHeight="1">
      <c r="A2892" t="s">
        <v>992</v>
      </c>
      <c r="B2892" s="3" t="str">
        <f>HYPERLINK("https://stackoverflow.com/questions/17747215/")</f>
        <v>https://stackoverflow.com/questions/17747215/</v>
      </c>
      <c r="C2892" s="1">
        <v>5.0</v>
      </c>
      <c r="D2892" s="4">
        <v>4.0</v>
      </c>
      <c r="E2892" s="1">
        <v>5.0</v>
      </c>
      <c r="F2892" s="1">
        <v>4.0</v>
      </c>
      <c r="G2892" s="2"/>
    </row>
    <row r="2893" ht="12.75" customHeight="1">
      <c r="A2893" t="s">
        <v>993</v>
      </c>
      <c r="B2893" s="3" t="str">
        <f>HYPERLINK("https://stackoverflow.com/questions/17408195/")</f>
        <v>https://stackoverflow.com/questions/17408195/</v>
      </c>
      <c r="C2893" s="1">
        <v>3.0</v>
      </c>
      <c r="D2893" s="4">
        <v>1.0</v>
      </c>
      <c r="E2893" s="1">
        <v>3.0</v>
      </c>
      <c r="F2893" s="1">
        <v>1.0</v>
      </c>
      <c r="G2893" s="2"/>
    </row>
    <row r="2894" ht="12.75" customHeight="1">
      <c r="A2894" t="s">
        <v>994</v>
      </c>
      <c r="B2894" s="3" t="str">
        <f>HYPERLINK("https://stackoverflow.com/questions/25489079/")</f>
        <v>https://stackoverflow.com/questions/25489079/</v>
      </c>
      <c r="C2894" s="1">
        <v>3.0</v>
      </c>
      <c r="D2894" s="4">
        <v>4.0</v>
      </c>
      <c r="E2894" s="1">
        <v>3.0</v>
      </c>
      <c r="F2894" s="1">
        <v>4.0</v>
      </c>
      <c r="G2894" s="2"/>
    </row>
    <row r="2895" ht="12.75" customHeight="1">
      <c r="A2895" t="s">
        <v>994</v>
      </c>
      <c r="B2895" s="3" t="str">
        <f>HYPERLINK("https://stackoverflow.com/questions/25643323/")</f>
        <v>https://stackoverflow.com/questions/25643323/</v>
      </c>
      <c r="C2895" s="1">
        <v>3.0</v>
      </c>
      <c r="D2895" s="4">
        <v>4.0</v>
      </c>
      <c r="E2895" s="1">
        <v>3.0</v>
      </c>
      <c r="F2895" s="1">
        <v>4.0</v>
      </c>
      <c r="G2895" s="2"/>
    </row>
    <row r="2896" ht="12.75" customHeight="1">
      <c r="A2896" t="s">
        <v>995</v>
      </c>
      <c r="B2896" s="3" t="str">
        <f>HYPERLINK("https://stackoverflow.com/questions/30926385/")</f>
        <v>https://stackoverflow.com/questions/30926385/</v>
      </c>
      <c r="C2896" s="1">
        <v>2.0</v>
      </c>
      <c r="D2896" s="4">
        <v>1.0</v>
      </c>
      <c r="E2896" s="1">
        <v>2.0</v>
      </c>
      <c r="F2896" s="1">
        <v>1.0</v>
      </c>
      <c r="G2896" s="2"/>
    </row>
    <row r="2897" ht="12.75" customHeight="1">
      <c r="A2897" t="s">
        <v>995</v>
      </c>
      <c r="B2897" s="3" t="str">
        <f>HYPERLINK("https://stackoverflow.com/questions/50207737/")</f>
        <v>https://stackoverflow.com/questions/50207737/</v>
      </c>
      <c r="C2897" s="1">
        <v>2.0</v>
      </c>
      <c r="D2897" s="4">
        <v>1.0</v>
      </c>
      <c r="E2897" s="1">
        <v>2.0</v>
      </c>
      <c r="F2897" s="1">
        <v>1.0</v>
      </c>
      <c r="G2897" s="2"/>
    </row>
    <row r="2898" ht="12.75" customHeight="1">
      <c r="A2898" t="s">
        <v>996</v>
      </c>
      <c r="B2898" s="3" t="str">
        <f>HYPERLINK("https://stackoverflow.com/questions/33442420/")</f>
        <v>https://stackoverflow.com/questions/33442420/</v>
      </c>
      <c r="C2898" s="1">
        <v>2.0</v>
      </c>
      <c r="D2898" s="4">
        <v>1.0</v>
      </c>
      <c r="E2898" s="1">
        <v>2.0</v>
      </c>
      <c r="F2898" s="1">
        <v>1.0</v>
      </c>
      <c r="G2898" s="2"/>
    </row>
    <row r="2899" ht="12.75" customHeight="1">
      <c r="A2899" t="s">
        <v>997</v>
      </c>
      <c r="B2899" s="3" t="str">
        <f>HYPERLINK("https://stackoverflow.com/questions/37909856/")</f>
        <v>https://stackoverflow.com/questions/37909856/</v>
      </c>
      <c r="C2899" s="1">
        <v>2.0</v>
      </c>
      <c r="D2899" s="4">
        <v>4.0</v>
      </c>
      <c r="E2899" s="1">
        <v>2.0</v>
      </c>
      <c r="F2899" s="1">
        <v>2.0</v>
      </c>
      <c r="G2899" s="2" t="s">
        <v>998</v>
      </c>
    </row>
    <row r="2900" ht="12.75" customHeight="1">
      <c r="A2900" t="s">
        <v>999</v>
      </c>
      <c r="B2900" s="3" t="str">
        <f>HYPERLINK("https://stackoverflow.com/questions/43480694/")</f>
        <v>https://stackoverflow.com/questions/43480694/</v>
      </c>
      <c r="C2900" s="1">
        <v>3.0</v>
      </c>
      <c r="D2900" s="4">
        <v>2.0</v>
      </c>
      <c r="E2900" s="1">
        <v>3.0</v>
      </c>
      <c r="F2900" s="1">
        <v>2.0</v>
      </c>
      <c r="G2900" s="2"/>
    </row>
    <row r="2901" ht="12.75" customHeight="1">
      <c r="C2901" s="1"/>
      <c r="D2901" s="1"/>
      <c r="E2901" s="1"/>
      <c r="F2901" s="1"/>
      <c r="G2901" s="2"/>
    </row>
    <row r="2902" ht="12.75" customHeight="1">
      <c r="C2902" s="1"/>
      <c r="D2902" s="1"/>
      <c r="E2902" s="1"/>
      <c r="F2902" s="1"/>
      <c r="G2902" s="2"/>
    </row>
    <row r="2903" ht="12.75" customHeight="1">
      <c r="C2903" s="1"/>
      <c r="D2903" s="1"/>
      <c r="E2903" s="1"/>
      <c r="F2903" s="1"/>
      <c r="G2903" s="2"/>
    </row>
    <row r="2904" ht="12.75" customHeight="1">
      <c r="A2904" t="s">
        <v>1000</v>
      </c>
      <c r="C2904" s="1"/>
      <c r="D2904" s="1"/>
      <c r="E2904" s="1"/>
      <c r="F2904" s="1"/>
      <c r="G2904" s="2"/>
    </row>
    <row r="2905" ht="12.75" customHeight="1">
      <c r="C2905" s="1"/>
      <c r="D2905" s="1"/>
      <c r="E2905" s="1"/>
      <c r="F2905" s="1"/>
      <c r="G2905" s="2"/>
    </row>
    <row r="2906" ht="12.75" customHeight="1">
      <c r="A2906" t="s">
        <v>1001</v>
      </c>
      <c r="B2906" s="3" t="str">
        <f>HYPERLINK("https://stackoverflow.com/questions/1396087/")</f>
        <v>https://stackoverflow.com/questions/1396087/</v>
      </c>
      <c r="C2906" s="1">
        <v>5.0</v>
      </c>
      <c r="D2906" s="4">
        <v>4.0</v>
      </c>
      <c r="E2906" s="1">
        <v>5.0</v>
      </c>
      <c r="F2906" s="1">
        <v>4.0</v>
      </c>
      <c r="G2906" s="2"/>
    </row>
    <row r="2907" ht="12.75" customHeight="1">
      <c r="A2907" t="s">
        <v>1001</v>
      </c>
      <c r="B2907" s="3" t="str">
        <f>HYPERLINK("https://stackoverflow.com/questions/1396186/")</f>
        <v>https://stackoverflow.com/questions/1396186/</v>
      </c>
      <c r="C2907" s="1">
        <v>3.0</v>
      </c>
      <c r="D2907" s="4">
        <v>1.0</v>
      </c>
      <c r="E2907" s="1">
        <v>3.0</v>
      </c>
      <c r="F2907" s="1">
        <v>1.0</v>
      </c>
      <c r="G2907" s="2"/>
    </row>
    <row r="2908" ht="12.75" customHeight="1">
      <c r="A2908" t="s">
        <v>1001</v>
      </c>
      <c r="B2908" s="3" t="str">
        <f>HYPERLINK("https://stackoverflow.com/questions/5209760/")</f>
        <v>https://stackoverflow.com/questions/5209760/</v>
      </c>
      <c r="C2908" s="1">
        <v>3.0</v>
      </c>
      <c r="D2908" s="4">
        <v>2.0</v>
      </c>
      <c r="E2908" s="1">
        <v>3.0</v>
      </c>
      <c r="F2908" s="1">
        <v>2.0</v>
      </c>
      <c r="G2908" s="2"/>
    </row>
    <row r="2909" ht="12.75" customHeight="1">
      <c r="A2909" t="s">
        <v>1001</v>
      </c>
      <c r="B2909" s="3" t="str">
        <f>HYPERLINK("https://stackoverflow.com/questions/10393723/")</f>
        <v>https://stackoverflow.com/questions/10393723/</v>
      </c>
      <c r="C2909" s="1">
        <v>4.0</v>
      </c>
      <c r="D2909" s="4">
        <v>2.0</v>
      </c>
      <c r="E2909" s="1">
        <v>4.0</v>
      </c>
      <c r="F2909" s="1">
        <v>4.0</v>
      </c>
      <c r="G2909" s="2" t="s">
        <v>1002</v>
      </c>
    </row>
    <row r="2910" ht="12.75" customHeight="1">
      <c r="A2910" t="s">
        <v>1001</v>
      </c>
      <c r="B2910" s="3" t="str">
        <f>HYPERLINK("https://stackoverflow.com/questions/19235577/")</f>
        <v>https://stackoverflow.com/questions/19235577/</v>
      </c>
      <c r="C2910" s="1">
        <v>5.0</v>
      </c>
      <c r="D2910" s="4">
        <v>2.0</v>
      </c>
      <c r="E2910" s="1">
        <v>5.0</v>
      </c>
      <c r="F2910" s="1">
        <v>5.0</v>
      </c>
      <c r="G2910" s="2" t="s">
        <v>1003</v>
      </c>
    </row>
    <row r="2911" ht="12.75" customHeight="1">
      <c r="A2911" t="s">
        <v>1001</v>
      </c>
      <c r="B2911" s="3" t="str">
        <f>HYPERLINK("https://stackoverflow.com/questions/21110522/")</f>
        <v>https://stackoverflow.com/questions/21110522/</v>
      </c>
      <c r="C2911" s="1">
        <v>4.0</v>
      </c>
      <c r="D2911" s="4">
        <v>2.0</v>
      </c>
      <c r="E2911" s="1">
        <v>4.0</v>
      </c>
      <c r="F2911" s="1">
        <v>4.0</v>
      </c>
      <c r="G2911" s="2" t="s">
        <v>260</v>
      </c>
    </row>
    <row r="2912" ht="12.75" customHeight="1">
      <c r="A2912" t="s">
        <v>1001</v>
      </c>
      <c r="B2912" s="3" t="str">
        <f>HYPERLINK("https://stackoverflow.com/questions/33471299/")</f>
        <v>https://stackoverflow.com/questions/33471299/</v>
      </c>
      <c r="C2912" s="1">
        <v>5.0</v>
      </c>
      <c r="D2912" s="4">
        <v>4.0</v>
      </c>
      <c r="E2912" s="1">
        <v>5.0</v>
      </c>
      <c r="F2912" s="1">
        <v>4.0</v>
      </c>
      <c r="G2912" s="2"/>
    </row>
    <row r="2913" ht="12.75" customHeight="1">
      <c r="A2913" t="s">
        <v>1004</v>
      </c>
      <c r="B2913" s="3" t="str">
        <f>HYPERLINK("https://stackoverflow.com/questions/1688182/")</f>
        <v>https://stackoverflow.com/questions/1688182/</v>
      </c>
      <c r="C2913" s="1">
        <v>5.0</v>
      </c>
      <c r="D2913" s="4">
        <v>2.0</v>
      </c>
      <c r="E2913" s="1">
        <v>5.0</v>
      </c>
      <c r="F2913" s="1">
        <v>5.0</v>
      </c>
      <c r="G2913" s="2" t="s">
        <v>260</v>
      </c>
    </row>
    <row r="2914" ht="12.75" customHeight="1">
      <c r="A2914" t="s">
        <v>1004</v>
      </c>
      <c r="B2914" s="3" t="str">
        <f>HYPERLINK("https://stackoverflow.com/questions/5500424/")</f>
        <v>https://stackoverflow.com/questions/5500424/</v>
      </c>
      <c r="C2914" s="1">
        <v>5.0</v>
      </c>
      <c r="D2914" s="4">
        <v>3.0</v>
      </c>
      <c r="E2914" s="1">
        <v>5.0</v>
      </c>
      <c r="F2914" s="1">
        <v>5.0</v>
      </c>
      <c r="G2914" s="2" t="s">
        <v>291</v>
      </c>
    </row>
    <row r="2915" ht="12.75" customHeight="1">
      <c r="A2915" t="s">
        <v>1004</v>
      </c>
      <c r="B2915" s="3" t="str">
        <f>HYPERLINK("https://stackoverflow.com/questions/6443140/")</f>
        <v>https://stackoverflow.com/questions/6443140/</v>
      </c>
      <c r="C2915" s="1">
        <v>5.0</v>
      </c>
      <c r="D2915" s="4">
        <v>2.0</v>
      </c>
      <c r="E2915" s="1">
        <v>5.0</v>
      </c>
      <c r="F2915" s="1">
        <v>5.0</v>
      </c>
      <c r="G2915" s="2" t="s">
        <v>260</v>
      </c>
    </row>
    <row r="2916" ht="12.75" customHeight="1">
      <c r="A2916" t="s">
        <v>1004</v>
      </c>
      <c r="B2916" s="3" t="str">
        <f>HYPERLINK("https://stackoverflow.com/questions/16437857/")</f>
        <v>https://stackoverflow.com/questions/16437857/</v>
      </c>
      <c r="C2916" s="1">
        <v>3.0</v>
      </c>
      <c r="D2916" s="4">
        <v>1.0</v>
      </c>
      <c r="E2916" s="1">
        <v>3.0</v>
      </c>
      <c r="F2916" s="1">
        <v>1.0</v>
      </c>
      <c r="G2916" s="2"/>
    </row>
    <row r="2917" ht="12.75" customHeight="1">
      <c r="A2917" t="s">
        <v>1004</v>
      </c>
      <c r="B2917" s="3" t="str">
        <f>HYPERLINK("https://stackoverflow.com/questions/19543985/")</f>
        <v>https://stackoverflow.com/questions/19543985/</v>
      </c>
      <c r="C2917" s="1">
        <v>5.0</v>
      </c>
      <c r="D2917" s="4">
        <v>3.0</v>
      </c>
      <c r="E2917" s="1">
        <v>4.0</v>
      </c>
      <c r="F2917" s="1">
        <v>4.0</v>
      </c>
      <c r="G2917" s="2" t="s">
        <v>291</v>
      </c>
    </row>
    <row r="2918" ht="12.75" customHeight="1">
      <c r="A2918" t="s">
        <v>1004</v>
      </c>
      <c r="B2918" s="3" t="str">
        <f>HYPERLINK("https://stackoverflow.com/questions/36883077/")</f>
        <v>https://stackoverflow.com/questions/36883077/</v>
      </c>
      <c r="C2918" s="1">
        <v>3.0</v>
      </c>
      <c r="D2918" s="4">
        <v>3.0</v>
      </c>
      <c r="E2918" s="1">
        <v>3.0</v>
      </c>
      <c r="F2918" s="1">
        <v>3.0</v>
      </c>
      <c r="G2918" s="2"/>
    </row>
    <row r="2919" ht="12.75" customHeight="1">
      <c r="A2919" t="s">
        <v>1005</v>
      </c>
      <c r="B2919" s="3" t="str">
        <f>HYPERLINK("https://stackoverflow.com/questions/15049250/")</f>
        <v>https://stackoverflow.com/questions/15049250/</v>
      </c>
      <c r="C2919" s="1">
        <v>5.0</v>
      </c>
      <c r="D2919" s="4">
        <v>2.0</v>
      </c>
      <c r="E2919" s="1">
        <v>4.0</v>
      </c>
      <c r="F2919" s="1">
        <v>4.0</v>
      </c>
      <c r="G2919" s="2" t="s">
        <v>1006</v>
      </c>
    </row>
    <row r="2920" ht="12.75" customHeight="1">
      <c r="A2920" t="s">
        <v>1005</v>
      </c>
      <c r="B2920" s="3" t="str">
        <f>HYPERLINK("https://stackoverflow.com/questions/18998203/")</f>
        <v>https://stackoverflow.com/questions/18998203/</v>
      </c>
      <c r="C2920" s="1">
        <v>5.0</v>
      </c>
      <c r="D2920" s="4">
        <v>3.0</v>
      </c>
      <c r="E2920" s="1">
        <v>5.0</v>
      </c>
      <c r="F2920" s="1">
        <v>5.0</v>
      </c>
      <c r="G2920" s="2" t="s">
        <v>1007</v>
      </c>
    </row>
    <row r="2921" ht="12.75" customHeight="1">
      <c r="A2921" t="s">
        <v>1005</v>
      </c>
      <c r="B2921" s="3" t="str">
        <f>HYPERLINK("https://stackoverflow.com/questions/23668021/")</f>
        <v>https://stackoverflow.com/questions/23668021/</v>
      </c>
      <c r="C2921" s="1">
        <v>4.0</v>
      </c>
      <c r="D2921" s="4">
        <v>1.0</v>
      </c>
      <c r="E2921" s="1">
        <v>4.0</v>
      </c>
      <c r="F2921" s="1">
        <v>4.0</v>
      </c>
      <c r="G2921" s="2" t="s">
        <v>260</v>
      </c>
    </row>
    <row r="2922" ht="12.75" customHeight="1">
      <c r="A2922" t="s">
        <v>1005</v>
      </c>
      <c r="B2922" s="3" t="str">
        <f>HYPERLINK("https://stackoverflow.com/questions/28596047/")</f>
        <v>https://stackoverflow.com/questions/28596047/</v>
      </c>
      <c r="C2922" s="1">
        <v>4.0</v>
      </c>
      <c r="D2922" s="4">
        <v>3.0</v>
      </c>
      <c r="E2922" s="1">
        <v>4.0</v>
      </c>
      <c r="F2922" s="1">
        <v>3.0</v>
      </c>
      <c r="G2922" s="2"/>
    </row>
    <row r="2923" ht="12.75" customHeight="1">
      <c r="A2923" t="s">
        <v>1005</v>
      </c>
      <c r="B2923" s="3" t="str">
        <f>HYPERLINK("https://stackoverflow.com/questions/31397524/")</f>
        <v>https://stackoverflow.com/questions/31397524/</v>
      </c>
      <c r="C2923" s="1">
        <v>5.0</v>
      </c>
      <c r="D2923" s="4">
        <v>4.0</v>
      </c>
      <c r="E2923" s="1">
        <v>5.0</v>
      </c>
      <c r="F2923" s="1">
        <v>4.0</v>
      </c>
      <c r="G2923" s="2"/>
    </row>
    <row r="2924" ht="12.75" customHeight="1">
      <c r="A2924" t="s">
        <v>1005</v>
      </c>
      <c r="B2924" s="3" t="str">
        <f>HYPERLINK("https://stackoverflow.com/questions/31679576/")</f>
        <v>https://stackoverflow.com/questions/31679576/</v>
      </c>
      <c r="C2924" s="1">
        <v>5.0</v>
      </c>
      <c r="D2924" s="4">
        <v>3.0</v>
      </c>
      <c r="E2924" s="1">
        <v>5.0</v>
      </c>
      <c r="F2924" s="1">
        <v>5.0</v>
      </c>
      <c r="G2924" s="2" t="s">
        <v>260</v>
      </c>
    </row>
    <row r="2925" ht="12.75" customHeight="1">
      <c r="A2925" t="s">
        <v>1005</v>
      </c>
      <c r="B2925" s="3" t="str">
        <f>HYPERLINK("https://stackoverflow.com/questions/31743324/")</f>
        <v>https://stackoverflow.com/questions/31743324/</v>
      </c>
      <c r="C2925" s="1">
        <v>5.0</v>
      </c>
      <c r="D2925" s="4">
        <v>5.0</v>
      </c>
      <c r="E2925" s="1">
        <v>5.0</v>
      </c>
      <c r="F2925" s="1">
        <v>5.0</v>
      </c>
      <c r="G2925" s="2"/>
    </row>
    <row r="2926" ht="12.75" customHeight="1">
      <c r="A2926" t="s">
        <v>1005</v>
      </c>
      <c r="B2926" s="3" t="str">
        <f>HYPERLINK("https://stackoverflow.com/questions/32286142/")</f>
        <v>https://stackoverflow.com/questions/32286142/</v>
      </c>
      <c r="C2926" s="1">
        <v>3.0</v>
      </c>
      <c r="D2926" s="4">
        <v>2.0</v>
      </c>
      <c r="E2926" s="1">
        <v>3.0</v>
      </c>
      <c r="F2926" s="1">
        <v>2.0</v>
      </c>
      <c r="G2926" s="2"/>
    </row>
    <row r="2927" ht="12.75" customHeight="1">
      <c r="A2927" t="s">
        <v>1005</v>
      </c>
      <c r="B2927" s="3" t="str">
        <f>HYPERLINK("https://stackoverflow.com/questions/34313816/")</f>
        <v>https://stackoverflow.com/questions/34313816/</v>
      </c>
      <c r="C2927" s="1">
        <v>5.0</v>
      </c>
      <c r="D2927" s="4">
        <v>1.0</v>
      </c>
      <c r="E2927" s="1">
        <v>4.0</v>
      </c>
      <c r="F2927" s="1">
        <v>4.0</v>
      </c>
      <c r="G2927" s="2" t="s">
        <v>1008</v>
      </c>
    </row>
    <row r="2928" ht="12.75" customHeight="1">
      <c r="A2928" t="s">
        <v>1005</v>
      </c>
      <c r="B2928" s="3" t="str">
        <f>HYPERLINK("https://stackoverflow.com/questions/34322365/")</f>
        <v>https://stackoverflow.com/questions/34322365/</v>
      </c>
      <c r="C2928" s="1">
        <v>4.0</v>
      </c>
      <c r="D2928" s="4">
        <v>2.0</v>
      </c>
      <c r="E2928" s="1">
        <v>4.0</v>
      </c>
      <c r="F2928" s="1">
        <v>4.0</v>
      </c>
      <c r="G2928" s="2" t="s">
        <v>1009</v>
      </c>
    </row>
    <row r="2929" ht="12.75" customHeight="1">
      <c r="A2929" t="s">
        <v>1005</v>
      </c>
      <c r="B2929" s="3" t="str">
        <f>HYPERLINK("https://stackoverflow.com/questions/35217501/")</f>
        <v>https://stackoverflow.com/questions/35217501/</v>
      </c>
      <c r="C2929" s="1">
        <v>5.0</v>
      </c>
      <c r="D2929" s="4">
        <v>5.0</v>
      </c>
      <c r="E2929" s="1">
        <v>5.0</v>
      </c>
      <c r="F2929" s="1">
        <v>5.0</v>
      </c>
      <c r="G2929" s="2"/>
    </row>
    <row r="2930" ht="12.75" customHeight="1">
      <c r="A2930" t="s">
        <v>1005</v>
      </c>
      <c r="B2930" s="3" t="str">
        <f>HYPERLINK("https://stackoverflow.com/questions/36155967/")</f>
        <v>https://stackoverflow.com/questions/36155967/</v>
      </c>
      <c r="C2930" s="1">
        <v>4.0</v>
      </c>
      <c r="D2930" s="4">
        <v>2.0</v>
      </c>
      <c r="E2930" s="1">
        <v>4.0</v>
      </c>
      <c r="F2930" s="1">
        <v>4.0</v>
      </c>
      <c r="G2930" s="2" t="s">
        <v>260</v>
      </c>
    </row>
    <row r="2931" ht="12.75" customHeight="1">
      <c r="A2931" t="s">
        <v>1005</v>
      </c>
      <c r="B2931" s="3" t="str">
        <f>HYPERLINK("https://stackoverflow.com/questions/36992320/")</f>
        <v>https://stackoverflow.com/questions/36992320/</v>
      </c>
      <c r="C2931" s="1">
        <v>5.0</v>
      </c>
      <c r="D2931" s="4">
        <v>4.0</v>
      </c>
      <c r="E2931" s="1">
        <v>5.0</v>
      </c>
      <c r="F2931" s="1">
        <v>4.0</v>
      </c>
      <c r="G2931" s="2"/>
    </row>
    <row r="2932" ht="12.75" customHeight="1">
      <c r="A2932" t="s">
        <v>1005</v>
      </c>
      <c r="B2932" s="3" t="str">
        <f>HYPERLINK("https://stackoverflow.com/questions/37572764/")</f>
        <v>https://stackoverflow.com/questions/37572764/</v>
      </c>
      <c r="C2932" s="1">
        <v>5.0</v>
      </c>
      <c r="D2932" s="4">
        <v>2.0</v>
      </c>
      <c r="E2932" s="1">
        <v>4.0</v>
      </c>
      <c r="F2932" s="1">
        <v>4.0</v>
      </c>
      <c r="G2932" s="2" t="s">
        <v>260</v>
      </c>
    </row>
    <row r="2933" ht="12.75" customHeight="1">
      <c r="A2933" t="s">
        <v>1005</v>
      </c>
      <c r="B2933" s="3" t="str">
        <f>HYPERLINK("https://stackoverflow.com/questions/38062714/")</f>
        <v>https://stackoverflow.com/questions/38062714/</v>
      </c>
      <c r="C2933" s="1">
        <v>4.0</v>
      </c>
      <c r="D2933" s="4">
        <v>2.0</v>
      </c>
      <c r="E2933" s="1">
        <v>4.0</v>
      </c>
      <c r="F2933" s="1">
        <v>4.0</v>
      </c>
      <c r="G2933" s="2" t="s">
        <v>260</v>
      </c>
    </row>
    <row r="2934" ht="12.75" customHeight="1">
      <c r="A2934" t="s">
        <v>1005</v>
      </c>
      <c r="B2934" s="3" t="str">
        <f>HYPERLINK("https://stackoverflow.com/questions/38337023/")</f>
        <v>https://stackoverflow.com/questions/38337023/</v>
      </c>
      <c r="C2934" s="1">
        <v>4.0</v>
      </c>
      <c r="D2934" s="4">
        <v>2.0</v>
      </c>
      <c r="E2934" s="1">
        <v>4.0</v>
      </c>
      <c r="F2934" s="1">
        <v>4.0</v>
      </c>
      <c r="G2934" s="2" t="s">
        <v>260</v>
      </c>
    </row>
    <row r="2935" ht="12.75" customHeight="1">
      <c r="A2935" t="s">
        <v>1005</v>
      </c>
      <c r="B2935" s="3" t="str">
        <f>HYPERLINK("https://stackoverflow.com/questions/38543017/")</f>
        <v>https://stackoverflow.com/questions/38543017/</v>
      </c>
      <c r="C2935" s="1">
        <v>4.0</v>
      </c>
      <c r="D2935" s="4">
        <v>3.0</v>
      </c>
      <c r="E2935" s="1">
        <v>4.0</v>
      </c>
      <c r="F2935" s="1">
        <v>3.0</v>
      </c>
      <c r="G2935" s="2"/>
    </row>
    <row r="2936" ht="12.75" customHeight="1">
      <c r="A2936" t="s">
        <v>1005</v>
      </c>
      <c r="B2936" s="3" t="str">
        <f>HYPERLINK("https://stackoverflow.com/questions/38585739/")</f>
        <v>https://stackoverflow.com/questions/38585739/</v>
      </c>
      <c r="C2936" s="1">
        <v>4.0</v>
      </c>
      <c r="D2936" s="4">
        <v>1.0</v>
      </c>
      <c r="E2936" s="1">
        <v>4.0</v>
      </c>
      <c r="F2936" s="1">
        <v>4.0</v>
      </c>
      <c r="G2936" s="2" t="s">
        <v>1008</v>
      </c>
    </row>
    <row r="2937" ht="12.75" customHeight="1">
      <c r="A2937" t="s">
        <v>1005</v>
      </c>
      <c r="B2937" s="3" t="str">
        <f>HYPERLINK("https://stackoverflow.com/questions/38962135/")</f>
        <v>https://stackoverflow.com/questions/38962135/</v>
      </c>
      <c r="C2937" s="1">
        <v>5.0</v>
      </c>
      <c r="D2937" s="4">
        <v>5.0</v>
      </c>
      <c r="E2937" s="1">
        <v>5.0</v>
      </c>
      <c r="F2937" s="1">
        <v>5.0</v>
      </c>
      <c r="G2937" s="2"/>
    </row>
    <row r="2938" ht="12.75" customHeight="1">
      <c r="A2938" t="s">
        <v>1005</v>
      </c>
      <c r="B2938" s="3" t="str">
        <f>HYPERLINK("https://stackoverflow.com/questions/39528000/")</f>
        <v>https://stackoverflow.com/questions/39528000/</v>
      </c>
      <c r="C2938" s="1">
        <v>5.0</v>
      </c>
      <c r="D2938" s="4">
        <v>1.0</v>
      </c>
      <c r="E2938" s="1">
        <v>5.0</v>
      </c>
      <c r="F2938" s="1">
        <v>5.0</v>
      </c>
      <c r="G2938" s="2" t="s">
        <v>291</v>
      </c>
    </row>
    <row r="2939" ht="12.75" customHeight="1">
      <c r="A2939" t="s">
        <v>1005</v>
      </c>
      <c r="B2939" s="3" t="str">
        <f>HYPERLINK("https://stackoverflow.com/questions/42106801/")</f>
        <v>https://stackoverflow.com/questions/42106801/</v>
      </c>
      <c r="C2939" s="1">
        <v>3.0</v>
      </c>
      <c r="D2939" s="4">
        <v>1.0</v>
      </c>
      <c r="E2939" s="1">
        <v>3.0</v>
      </c>
      <c r="F2939" s="1">
        <v>1.0</v>
      </c>
      <c r="G2939" s="2"/>
    </row>
    <row r="2940" ht="12.75" customHeight="1">
      <c r="A2940" t="s">
        <v>1005</v>
      </c>
      <c r="B2940" s="3" t="str">
        <f>HYPERLINK("https://stackoverflow.com/questions/42578711/")</f>
        <v>https://stackoverflow.com/questions/42578711/</v>
      </c>
      <c r="C2940" s="1">
        <v>5.0</v>
      </c>
      <c r="D2940" s="4">
        <v>3.0</v>
      </c>
      <c r="E2940" s="1">
        <v>5.0</v>
      </c>
      <c r="F2940" s="1">
        <v>5.0</v>
      </c>
      <c r="G2940" s="2" t="s">
        <v>260</v>
      </c>
    </row>
    <row r="2941" ht="12.75" customHeight="1">
      <c r="A2941" t="s">
        <v>1005</v>
      </c>
      <c r="B2941" s="3" t="str">
        <f>HYPERLINK("https://stackoverflow.com/questions/46835494/")</f>
        <v>https://stackoverflow.com/questions/46835494/</v>
      </c>
      <c r="C2941" s="1">
        <v>5.0</v>
      </c>
      <c r="D2941" s="4">
        <v>2.0</v>
      </c>
      <c r="E2941" s="1">
        <v>4.0</v>
      </c>
      <c r="F2941" s="1">
        <v>4.0</v>
      </c>
      <c r="G2941" s="2" t="s">
        <v>260</v>
      </c>
    </row>
    <row r="2942" ht="12.75" customHeight="1">
      <c r="A2942" t="s">
        <v>1010</v>
      </c>
      <c r="B2942" s="3" t="str">
        <f>HYPERLINK("https://stackoverflow.com/questions/11922605/")</f>
        <v>https://stackoverflow.com/questions/11922605/</v>
      </c>
      <c r="C2942" s="1">
        <v>3.0</v>
      </c>
      <c r="D2942" s="4">
        <v>1.0</v>
      </c>
      <c r="E2942" s="1">
        <v>3.0</v>
      </c>
      <c r="F2942" s="1">
        <v>1.0</v>
      </c>
      <c r="G2942" s="2"/>
    </row>
    <row r="2943" ht="12.75" customHeight="1">
      <c r="A2943" t="s">
        <v>1011</v>
      </c>
      <c r="B2943" s="3" t="str">
        <f>HYPERLINK("https://stackoverflow.com/questions/5015889/")</f>
        <v>https://stackoverflow.com/questions/5015889/</v>
      </c>
      <c r="C2943" s="1">
        <v>5.0</v>
      </c>
      <c r="D2943" s="4">
        <v>4.0</v>
      </c>
      <c r="E2943" s="1">
        <v>5.0</v>
      </c>
      <c r="F2943" s="1">
        <v>4.0</v>
      </c>
      <c r="G2943" s="2"/>
    </row>
    <row r="2944" ht="12.75" customHeight="1">
      <c r="A2944" t="s">
        <v>1011</v>
      </c>
      <c r="B2944" s="3" t="str">
        <f>HYPERLINK("https://stackoverflow.com/questions/17399110/")</f>
        <v>https://stackoverflow.com/questions/17399110/</v>
      </c>
      <c r="C2944" s="1">
        <v>4.0</v>
      </c>
      <c r="D2944" s="4">
        <v>3.0</v>
      </c>
      <c r="E2944" s="1">
        <v>4.0</v>
      </c>
      <c r="F2944" s="1">
        <v>3.0</v>
      </c>
      <c r="G2944" s="2"/>
    </row>
    <row r="2945" ht="12.75" customHeight="1">
      <c r="A2945" t="s">
        <v>1011</v>
      </c>
      <c r="B2945" s="3" t="str">
        <f>HYPERLINK("https://stackoverflow.com/questions/29160306/")</f>
        <v>https://stackoverflow.com/questions/29160306/</v>
      </c>
      <c r="C2945" s="1">
        <v>3.0</v>
      </c>
      <c r="D2945" s="4">
        <v>1.0</v>
      </c>
      <c r="E2945" s="1">
        <v>3.0</v>
      </c>
      <c r="F2945" s="1">
        <v>1.0</v>
      </c>
      <c r="G2945" s="2"/>
    </row>
    <row r="2946" ht="12.75" customHeight="1">
      <c r="A2946" t="s">
        <v>1011</v>
      </c>
      <c r="B2946" s="3" t="str">
        <f>HYPERLINK("https://stackoverflow.com/questions/38062457/")</f>
        <v>https://stackoverflow.com/questions/38062457/</v>
      </c>
      <c r="C2946" s="1">
        <v>4.0</v>
      </c>
      <c r="D2946" s="4">
        <v>2.0</v>
      </c>
      <c r="E2946" s="1">
        <v>4.0</v>
      </c>
      <c r="F2946" s="1">
        <v>4.0</v>
      </c>
      <c r="G2946" s="2" t="s">
        <v>260</v>
      </c>
    </row>
    <row r="2947" ht="12.75" customHeight="1">
      <c r="A2947" t="s">
        <v>1011</v>
      </c>
      <c r="B2947" s="3" t="str">
        <f>HYPERLINK("https://stackoverflow.com/questions/40828056/")</f>
        <v>https://stackoverflow.com/questions/40828056/</v>
      </c>
      <c r="C2947" s="1">
        <v>4.0</v>
      </c>
      <c r="D2947" s="4">
        <v>4.0</v>
      </c>
      <c r="E2947" s="1">
        <v>4.0</v>
      </c>
      <c r="F2947" s="1">
        <v>4.0</v>
      </c>
      <c r="G2947" s="2"/>
    </row>
    <row r="2948" ht="12.75" customHeight="1">
      <c r="A2948" t="s">
        <v>1012</v>
      </c>
      <c r="B2948" s="3" t="str">
        <f>HYPERLINK("https://stackoverflow.com/questions/5571130/")</f>
        <v>https://stackoverflow.com/questions/5571130/</v>
      </c>
      <c r="C2948" s="1">
        <v>3.0</v>
      </c>
      <c r="D2948" s="4">
        <v>1.0</v>
      </c>
      <c r="E2948" s="1">
        <v>3.0</v>
      </c>
      <c r="F2948" s="1">
        <v>1.0</v>
      </c>
      <c r="G2948" s="2"/>
    </row>
    <row r="2949" ht="12.75" customHeight="1">
      <c r="A2949" t="s">
        <v>1012</v>
      </c>
      <c r="B2949" s="3" t="str">
        <f>HYPERLINK("https://stackoverflow.com/questions/12738097/")</f>
        <v>https://stackoverflow.com/questions/12738097/</v>
      </c>
      <c r="C2949" s="1">
        <v>3.0</v>
      </c>
      <c r="D2949" s="4">
        <v>1.0</v>
      </c>
      <c r="E2949" s="1">
        <v>3.0</v>
      </c>
      <c r="F2949" s="1">
        <v>1.0</v>
      </c>
      <c r="G2949" s="2"/>
    </row>
    <row r="2950" ht="12.75" customHeight="1">
      <c r="A2950" t="s">
        <v>1012</v>
      </c>
      <c r="B2950" s="3" t="str">
        <f>HYPERLINK("https://stackoverflow.com/questions/22934415/")</f>
        <v>https://stackoverflow.com/questions/22934415/</v>
      </c>
      <c r="C2950" s="1">
        <v>3.0</v>
      </c>
      <c r="D2950" s="4">
        <v>1.0</v>
      </c>
      <c r="E2950" s="1">
        <v>3.0</v>
      </c>
      <c r="F2950" s="1">
        <v>1.0</v>
      </c>
      <c r="G2950" s="2"/>
    </row>
    <row r="2951" ht="12.75" customHeight="1">
      <c r="A2951" t="s">
        <v>1012</v>
      </c>
      <c r="B2951" s="3" t="str">
        <f>HYPERLINK("https://stackoverflow.com/questions/40200420/")</f>
        <v>https://stackoverflow.com/questions/40200420/</v>
      </c>
      <c r="C2951" s="1">
        <v>3.0</v>
      </c>
      <c r="D2951" s="4">
        <v>1.0</v>
      </c>
      <c r="E2951" s="1">
        <v>3.0</v>
      </c>
      <c r="F2951" s="1">
        <v>1.0</v>
      </c>
      <c r="G2951" s="2"/>
    </row>
    <row r="2952" ht="12.75" customHeight="1">
      <c r="A2952" t="s">
        <v>1013</v>
      </c>
      <c r="B2952" s="3" t="str">
        <f>HYPERLINK("https://stackoverflow.com/questions/6079571/")</f>
        <v>https://stackoverflow.com/questions/6079571/</v>
      </c>
      <c r="C2952" s="1">
        <v>3.0</v>
      </c>
      <c r="D2952" s="4">
        <v>2.0</v>
      </c>
      <c r="E2952" s="1">
        <v>3.0</v>
      </c>
      <c r="F2952" s="1">
        <v>2.0</v>
      </c>
      <c r="G2952" s="2"/>
    </row>
    <row r="2953" ht="12.75" customHeight="1">
      <c r="A2953" t="s">
        <v>1013</v>
      </c>
      <c r="B2953" s="3" t="str">
        <f>HYPERLINK("https://stackoverflow.com/questions/6079574/")</f>
        <v>https://stackoverflow.com/questions/6079574/</v>
      </c>
      <c r="C2953" s="1">
        <v>4.0</v>
      </c>
      <c r="D2953" s="4">
        <v>4.0</v>
      </c>
      <c r="E2953" s="1">
        <v>4.0</v>
      </c>
      <c r="F2953" s="1">
        <v>4.0</v>
      </c>
      <c r="G2953" s="2"/>
    </row>
    <row r="2954" ht="12.75" customHeight="1">
      <c r="A2954" t="s">
        <v>1013</v>
      </c>
      <c r="B2954" s="3" t="str">
        <f>HYPERLINK("https://stackoverflow.com/questions/6079872/")</f>
        <v>https://stackoverflow.com/questions/6079872/</v>
      </c>
      <c r="C2954" s="1">
        <v>3.0</v>
      </c>
      <c r="D2954" s="4">
        <v>2.0</v>
      </c>
      <c r="E2954" s="1">
        <v>3.0</v>
      </c>
      <c r="F2954" s="1">
        <v>2.0</v>
      </c>
      <c r="G2954" s="2"/>
    </row>
    <row r="2955" ht="12.75" customHeight="1">
      <c r="A2955" t="s">
        <v>1014</v>
      </c>
      <c r="B2955" s="3" t="str">
        <f>HYPERLINK("https://stackoverflow.com/questions/9979780/")</f>
        <v>https://stackoverflow.com/questions/9979780/</v>
      </c>
      <c r="C2955" s="1">
        <v>1.0</v>
      </c>
      <c r="D2955" s="4">
        <v>1.0</v>
      </c>
      <c r="E2955" s="1">
        <v>1.0</v>
      </c>
      <c r="F2955" s="1">
        <v>1.0</v>
      </c>
      <c r="G2955" s="2"/>
    </row>
    <row r="2956" ht="12.75" customHeight="1">
      <c r="A2956" t="s">
        <v>1015</v>
      </c>
      <c r="B2956" s="3" t="str">
        <f>HYPERLINK("https://stackoverflow.com/questions/10926379/")</f>
        <v>https://stackoverflow.com/questions/10926379/</v>
      </c>
      <c r="C2956" s="1">
        <v>5.0</v>
      </c>
      <c r="D2956" s="4">
        <v>2.0</v>
      </c>
      <c r="E2956" s="1">
        <v>5.0</v>
      </c>
      <c r="F2956" s="1">
        <v>5.0</v>
      </c>
      <c r="G2956" s="2" t="s">
        <v>260</v>
      </c>
    </row>
    <row r="2957" ht="12.75" customHeight="1">
      <c r="A2957" t="s">
        <v>1015</v>
      </c>
      <c r="B2957" s="3" t="str">
        <f>HYPERLINK("https://stackoverflow.com/questions/15999290/")</f>
        <v>https://stackoverflow.com/questions/15999290/</v>
      </c>
      <c r="C2957" s="1">
        <v>4.0</v>
      </c>
      <c r="D2957" s="4">
        <v>1.0</v>
      </c>
      <c r="E2957" s="1">
        <v>4.0</v>
      </c>
      <c r="F2957" s="1">
        <v>4.0</v>
      </c>
      <c r="G2957" s="2"/>
    </row>
    <row r="2958" ht="12.75" customHeight="1">
      <c r="A2958" t="s">
        <v>1015</v>
      </c>
      <c r="B2958" s="3" t="str">
        <f>HYPERLINK("https://stackoverflow.com/questions/30211720/")</f>
        <v>https://stackoverflow.com/questions/30211720/</v>
      </c>
      <c r="C2958" s="1">
        <v>5.0</v>
      </c>
      <c r="D2958" s="4">
        <v>1.0</v>
      </c>
      <c r="E2958" s="1">
        <v>5.0</v>
      </c>
      <c r="F2958" s="1">
        <v>5.0</v>
      </c>
      <c r="G2958" s="2"/>
    </row>
    <row r="2959" ht="12.75" customHeight="1">
      <c r="A2959" t="s">
        <v>1015</v>
      </c>
      <c r="B2959" s="3" t="str">
        <f>HYPERLINK("https://stackoverflow.com/questions/36290229/")</f>
        <v>https://stackoverflow.com/questions/36290229/</v>
      </c>
      <c r="C2959" s="1">
        <v>3.0</v>
      </c>
      <c r="D2959" s="4">
        <v>3.0</v>
      </c>
      <c r="E2959" s="1">
        <v>3.0</v>
      </c>
      <c r="F2959" s="1">
        <v>3.0</v>
      </c>
      <c r="G2959" s="2"/>
    </row>
    <row r="2960" ht="12.75" customHeight="1">
      <c r="A2960" t="s">
        <v>1015</v>
      </c>
      <c r="B2960" s="3" t="str">
        <f>HYPERLINK("https://stackoverflow.com/questions/42440060/")</f>
        <v>https://stackoverflow.com/questions/42440060/</v>
      </c>
      <c r="C2960" s="1">
        <v>3.0</v>
      </c>
      <c r="D2960" s="4">
        <v>5.0</v>
      </c>
      <c r="E2960" s="1">
        <v>5.0</v>
      </c>
      <c r="F2960" s="1">
        <v>5.0</v>
      </c>
      <c r="G2960" s="2" t="s">
        <v>430</v>
      </c>
    </row>
    <row r="2961" ht="12.75" customHeight="1">
      <c r="A2961" t="s">
        <v>1015</v>
      </c>
      <c r="B2961" s="3" t="str">
        <f>HYPERLINK("https://stackoverflow.com/questions/43045241/")</f>
        <v>https://stackoverflow.com/questions/43045241/</v>
      </c>
      <c r="C2961" s="1">
        <v>4.0</v>
      </c>
      <c r="D2961" s="4">
        <v>2.0</v>
      </c>
      <c r="E2961" s="1">
        <v>4.0</v>
      </c>
      <c r="F2961" s="1">
        <v>4.0</v>
      </c>
      <c r="G2961" s="2"/>
    </row>
    <row r="2962" ht="12.75" customHeight="1">
      <c r="A2962" t="s">
        <v>1016</v>
      </c>
      <c r="B2962" s="3" t="str">
        <f>HYPERLINK("https://stackoverflow.com/questions/10930792/")</f>
        <v>https://stackoverflow.com/questions/10930792/</v>
      </c>
      <c r="C2962" s="1">
        <v>3.0</v>
      </c>
      <c r="D2962" s="4">
        <v>1.0</v>
      </c>
      <c r="E2962" s="1">
        <v>3.0</v>
      </c>
      <c r="F2962" s="1">
        <v>1.0</v>
      </c>
      <c r="G2962" s="2"/>
    </row>
    <row r="2963" ht="12.75" customHeight="1">
      <c r="A2963" t="s">
        <v>1016</v>
      </c>
      <c r="B2963" s="3" t="str">
        <f>HYPERLINK("https://stackoverflow.com/questions/10930794/")</f>
        <v>https://stackoverflow.com/questions/10930794/</v>
      </c>
      <c r="C2963" s="1">
        <v>3.0</v>
      </c>
      <c r="D2963" s="4">
        <v>1.0</v>
      </c>
      <c r="E2963" s="1">
        <v>3.0</v>
      </c>
      <c r="F2963" s="1">
        <v>1.0</v>
      </c>
      <c r="G2963" s="2"/>
    </row>
    <row r="2964" ht="12.75" customHeight="1">
      <c r="A2964" t="s">
        <v>1016</v>
      </c>
      <c r="B2964" s="3" t="str">
        <f>HYPERLINK("https://stackoverflow.com/questions/10930830/")</f>
        <v>https://stackoverflow.com/questions/10930830/</v>
      </c>
      <c r="C2964" s="1">
        <v>3.0</v>
      </c>
      <c r="D2964" s="4">
        <v>1.0</v>
      </c>
      <c r="E2964" s="1">
        <v>3.0</v>
      </c>
      <c r="F2964" s="1">
        <v>1.0</v>
      </c>
      <c r="G2964" s="2"/>
    </row>
    <row r="2965" ht="12.75" customHeight="1">
      <c r="A2965" t="s">
        <v>1016</v>
      </c>
      <c r="B2965" s="3" t="str">
        <f>HYPERLINK("https://stackoverflow.com/questions/35886186/")</f>
        <v>https://stackoverflow.com/questions/35886186/</v>
      </c>
      <c r="C2965" s="1">
        <v>3.0</v>
      </c>
      <c r="D2965" s="4">
        <v>3.0</v>
      </c>
      <c r="E2965" s="1">
        <v>3.0</v>
      </c>
      <c r="F2965" s="1">
        <v>3.0</v>
      </c>
      <c r="G2965" s="2"/>
    </row>
    <row r="2966" ht="12.75" customHeight="1">
      <c r="A2966" t="s">
        <v>1017</v>
      </c>
      <c r="B2966" s="3" t="str">
        <f>HYPERLINK("https://stackoverflow.com/questions/15337220/")</f>
        <v>https://stackoverflow.com/questions/15337220/</v>
      </c>
      <c r="C2966" s="1">
        <v>1.0</v>
      </c>
      <c r="D2966" s="4">
        <v>1.0</v>
      </c>
      <c r="E2966" s="1">
        <v>1.0</v>
      </c>
      <c r="F2966" s="1">
        <v>1.0</v>
      </c>
      <c r="G2966" s="2"/>
    </row>
    <row r="2967" ht="12.75" customHeight="1">
      <c r="A2967" t="s">
        <v>1018</v>
      </c>
      <c r="B2967" s="3" t="str">
        <f>HYPERLINK("https://stackoverflow.com/questions/18074003/")</f>
        <v>https://stackoverflow.com/questions/18074003/</v>
      </c>
      <c r="C2967" s="1">
        <v>2.0</v>
      </c>
      <c r="D2967" s="4">
        <v>3.0</v>
      </c>
      <c r="E2967" s="1">
        <v>2.0</v>
      </c>
      <c r="F2967" s="1">
        <v>3.0</v>
      </c>
      <c r="G2967" s="2"/>
    </row>
    <row r="2968" ht="12.75" customHeight="1">
      <c r="A2968" t="s">
        <v>1018</v>
      </c>
      <c r="B2968" s="3" t="str">
        <f>HYPERLINK("https://stackoverflow.com/questions/18074013/")</f>
        <v>https://stackoverflow.com/questions/18074013/</v>
      </c>
      <c r="C2968" s="1">
        <v>3.0</v>
      </c>
      <c r="D2968" s="4">
        <v>3.0</v>
      </c>
      <c r="E2968" s="1">
        <v>3.0</v>
      </c>
      <c r="F2968" s="1">
        <v>3.0</v>
      </c>
      <c r="G2968" s="2"/>
    </row>
    <row r="2969" ht="12.75" customHeight="1">
      <c r="A2969" t="s">
        <v>1018</v>
      </c>
      <c r="B2969" s="3" t="str">
        <f>HYPERLINK("https://stackoverflow.com/questions/18074025/")</f>
        <v>https://stackoverflow.com/questions/18074025/</v>
      </c>
      <c r="C2969" s="1">
        <v>5.0</v>
      </c>
      <c r="D2969" s="4">
        <v>3.0</v>
      </c>
      <c r="E2969" s="1">
        <v>5.0</v>
      </c>
      <c r="F2969" s="1">
        <v>5.0</v>
      </c>
      <c r="G2969" s="2"/>
    </row>
    <row r="2970" ht="12.75" customHeight="1">
      <c r="A2970" t="s">
        <v>1018</v>
      </c>
      <c r="B2970" s="3" t="str">
        <f>HYPERLINK("https://stackoverflow.com/questions/18074069/")</f>
        <v>https://stackoverflow.com/questions/18074069/</v>
      </c>
      <c r="C2970" s="1">
        <v>3.0</v>
      </c>
      <c r="D2970" s="4">
        <v>3.0</v>
      </c>
      <c r="E2970" s="1">
        <v>3.0</v>
      </c>
      <c r="F2970" s="1">
        <v>3.0</v>
      </c>
      <c r="G2970" s="2"/>
    </row>
    <row r="2971" ht="12.75" customHeight="1">
      <c r="A2971" t="s">
        <v>1018</v>
      </c>
      <c r="B2971" s="3" t="str">
        <f>HYPERLINK("https://stackoverflow.com/questions/18074135/")</f>
        <v>https://stackoverflow.com/questions/18074135/</v>
      </c>
      <c r="C2971" s="1">
        <v>3.0</v>
      </c>
      <c r="D2971" s="4">
        <v>1.0</v>
      </c>
      <c r="E2971" s="1">
        <v>3.0</v>
      </c>
      <c r="F2971" s="1">
        <v>1.0</v>
      </c>
      <c r="G2971" s="2"/>
    </row>
    <row r="2972" ht="12.75" customHeight="1">
      <c r="A2972" t="s">
        <v>1019</v>
      </c>
      <c r="B2972" s="3" t="str">
        <f>HYPERLINK("https://stackoverflow.com/questions/19568195/")</f>
        <v>https://stackoverflow.com/questions/19568195/</v>
      </c>
      <c r="C2972" s="1">
        <v>3.0</v>
      </c>
      <c r="D2972" s="4">
        <v>3.0</v>
      </c>
      <c r="E2972" s="1">
        <v>3.0</v>
      </c>
      <c r="F2972" s="1">
        <v>3.0</v>
      </c>
      <c r="G2972" s="2"/>
    </row>
    <row r="2973" ht="12.75" customHeight="1">
      <c r="A2973" t="s">
        <v>1019</v>
      </c>
      <c r="B2973" s="3" t="str">
        <f>HYPERLINK("https://stackoverflow.com/questions/19568422/")</f>
        <v>https://stackoverflow.com/questions/19568422/</v>
      </c>
      <c r="C2973" s="1">
        <v>2.0</v>
      </c>
      <c r="D2973" s="4">
        <v>2.0</v>
      </c>
      <c r="E2973" s="1">
        <v>2.0</v>
      </c>
      <c r="F2973" s="1">
        <v>2.0</v>
      </c>
      <c r="G2973" s="2"/>
    </row>
    <row r="2974" ht="12.75" customHeight="1">
      <c r="A2974" t="s">
        <v>1019</v>
      </c>
      <c r="B2974" s="3" t="str">
        <f>HYPERLINK("https://stackoverflow.com/questions/19568629/")</f>
        <v>https://stackoverflow.com/questions/19568629/</v>
      </c>
      <c r="C2974" s="1">
        <v>2.0</v>
      </c>
      <c r="D2974" s="4">
        <v>1.0</v>
      </c>
      <c r="E2974" s="1">
        <v>2.0</v>
      </c>
      <c r="F2974" s="1">
        <v>1.0</v>
      </c>
      <c r="G2974" s="2"/>
    </row>
    <row r="2975" ht="12.75" customHeight="1">
      <c r="A2975" t="s">
        <v>1020</v>
      </c>
      <c r="B2975" s="3" t="str">
        <f>HYPERLINK("https://stackoverflow.com/questions/19760247/")</f>
        <v>https://stackoverflow.com/questions/19760247/</v>
      </c>
      <c r="C2975" s="1">
        <v>5.0</v>
      </c>
      <c r="D2975" s="4">
        <v>4.0</v>
      </c>
      <c r="E2975" s="1">
        <v>5.0</v>
      </c>
      <c r="F2975" s="1">
        <v>4.0</v>
      </c>
      <c r="G2975" s="2"/>
    </row>
    <row r="2976" ht="12.75" customHeight="1">
      <c r="A2976" t="s">
        <v>1020</v>
      </c>
      <c r="B2976" s="3" t="str">
        <f>HYPERLINK("https://stackoverflow.com/questions/19760249/")</f>
        <v>https://stackoverflow.com/questions/19760249/</v>
      </c>
      <c r="C2976" s="1">
        <v>5.0</v>
      </c>
      <c r="D2976" s="4">
        <v>1.0</v>
      </c>
      <c r="E2976" s="1">
        <v>5.0</v>
      </c>
      <c r="F2976" s="1">
        <v>5.0</v>
      </c>
      <c r="G2976" s="2"/>
    </row>
    <row r="2977" ht="12.75" customHeight="1">
      <c r="A2977" t="s">
        <v>1020</v>
      </c>
      <c r="B2977" s="3" t="str">
        <f>HYPERLINK("https://stackoverflow.com/questions/31473195/")</f>
        <v>https://stackoverflow.com/questions/31473195/</v>
      </c>
      <c r="C2977" s="1">
        <v>3.0</v>
      </c>
      <c r="D2977" s="4">
        <v>3.0</v>
      </c>
      <c r="E2977" s="1">
        <v>3.0</v>
      </c>
      <c r="F2977" s="1">
        <v>3.0</v>
      </c>
      <c r="G2977" s="2"/>
    </row>
    <row r="2978" ht="12.75" customHeight="1">
      <c r="A2978" t="s">
        <v>1020</v>
      </c>
      <c r="B2978" s="3" t="str">
        <f>HYPERLINK("https://stackoverflow.com/questions/31984993/")</f>
        <v>https://stackoverflow.com/questions/31984993/</v>
      </c>
      <c r="C2978" s="1">
        <v>3.0</v>
      </c>
      <c r="D2978" s="4">
        <v>3.0</v>
      </c>
      <c r="E2978" s="1">
        <v>3.0</v>
      </c>
      <c r="F2978" s="1">
        <v>3.0</v>
      </c>
      <c r="G2978" s="2"/>
    </row>
    <row r="2979" ht="12.75" customHeight="1">
      <c r="A2979" t="s">
        <v>1021</v>
      </c>
      <c r="B2979" s="3" t="str">
        <f>HYPERLINK("https://stackoverflow.com/questions/26418700/")</f>
        <v>https://stackoverflow.com/questions/26418700/</v>
      </c>
      <c r="C2979" s="1">
        <v>4.0</v>
      </c>
      <c r="D2979" s="4">
        <v>2.0</v>
      </c>
      <c r="E2979" s="1">
        <v>4.0</v>
      </c>
      <c r="F2979" s="1">
        <v>4.0</v>
      </c>
      <c r="G2979" s="2"/>
    </row>
    <row r="2980" ht="12.75" customHeight="1">
      <c r="A2980" t="s">
        <v>1021</v>
      </c>
      <c r="B2980" s="3" t="str">
        <f>HYPERLINK("https://stackoverflow.com/questions/26421991/")</f>
        <v>https://stackoverflow.com/questions/26421991/</v>
      </c>
      <c r="C2980" s="1">
        <v>5.0</v>
      </c>
      <c r="D2980" s="4">
        <v>2.0</v>
      </c>
      <c r="E2980" s="1">
        <v>4.0</v>
      </c>
      <c r="F2980" s="1">
        <v>4.0</v>
      </c>
      <c r="G2980" s="2"/>
    </row>
    <row r="2981" ht="12.75" customHeight="1">
      <c r="A2981" t="s">
        <v>1022</v>
      </c>
      <c r="B2981" s="3" t="str">
        <f>HYPERLINK("https://stackoverflow.com/questions/26833440/")</f>
        <v>https://stackoverflow.com/questions/26833440/</v>
      </c>
      <c r="C2981" s="1">
        <v>3.0</v>
      </c>
      <c r="D2981" s="4">
        <v>1.0</v>
      </c>
      <c r="E2981" s="1">
        <v>3.0</v>
      </c>
      <c r="F2981" s="1">
        <v>1.0</v>
      </c>
      <c r="G2981" s="2"/>
    </row>
    <row r="2982" ht="12.75" customHeight="1">
      <c r="A2982" t="s">
        <v>1023</v>
      </c>
      <c r="B2982" s="3" t="str">
        <f>HYPERLINK("https://stackoverflow.com/questions/29694481/")</f>
        <v>https://stackoverflow.com/questions/29694481/</v>
      </c>
      <c r="C2982" s="1">
        <v>1.0</v>
      </c>
      <c r="D2982" s="4">
        <v>1.0</v>
      </c>
      <c r="E2982" s="1">
        <v>1.0</v>
      </c>
      <c r="F2982" s="1">
        <v>1.0</v>
      </c>
      <c r="G2982" s="2"/>
    </row>
    <row r="2983" ht="12.75" customHeight="1">
      <c r="A2983" t="s">
        <v>1023</v>
      </c>
      <c r="B2983" s="3" t="str">
        <f>HYPERLINK("https://stackoverflow.com/questions/29695081/")</f>
        <v>https://stackoverflow.com/questions/29695081/</v>
      </c>
      <c r="C2983" s="1">
        <v>1.0</v>
      </c>
      <c r="D2983" s="4">
        <v>1.0</v>
      </c>
      <c r="E2983" s="1">
        <v>1.0</v>
      </c>
      <c r="F2983" s="1">
        <v>1.0</v>
      </c>
      <c r="G2983" s="2"/>
    </row>
    <row r="2984" ht="12.75" customHeight="1">
      <c r="A2984" t="s">
        <v>1023</v>
      </c>
      <c r="B2984" s="3" t="str">
        <f>HYPERLINK("https://stackoverflow.com/questions/29695368/")</f>
        <v>https://stackoverflow.com/questions/29695368/</v>
      </c>
      <c r="C2984" s="1">
        <v>1.0</v>
      </c>
      <c r="D2984" s="4">
        <v>1.0</v>
      </c>
      <c r="E2984" s="1">
        <v>1.0</v>
      </c>
      <c r="F2984" s="1">
        <v>1.0</v>
      </c>
      <c r="G2984" s="2"/>
    </row>
    <row r="2985" ht="12.75" customHeight="1">
      <c r="A2985" t="s">
        <v>1024</v>
      </c>
      <c r="B2985" s="3" t="str">
        <f>HYPERLINK("https://stackoverflow.com/questions/33011226/")</f>
        <v>https://stackoverflow.com/questions/33011226/</v>
      </c>
      <c r="C2985" s="1">
        <v>3.0</v>
      </c>
      <c r="D2985" s="4">
        <v>2.0</v>
      </c>
      <c r="E2985" s="1">
        <v>3.0</v>
      </c>
      <c r="F2985" s="1">
        <v>2.0</v>
      </c>
      <c r="G2985" s="2"/>
    </row>
    <row r="2986" ht="12.75" customHeight="1">
      <c r="A2986" t="s">
        <v>1025</v>
      </c>
      <c r="B2986" s="3" t="str">
        <f>HYPERLINK("https://stackoverflow.com/questions/36291570/")</f>
        <v>https://stackoverflow.com/questions/36291570/</v>
      </c>
      <c r="C2986" s="1">
        <v>5.0</v>
      </c>
      <c r="D2986" s="4">
        <v>2.0</v>
      </c>
      <c r="E2986" s="1">
        <v>4.0</v>
      </c>
      <c r="F2986" s="1">
        <v>4.0</v>
      </c>
      <c r="G2986" s="2"/>
    </row>
    <row r="2987" ht="12.75" customHeight="1">
      <c r="A2987" t="s">
        <v>1025</v>
      </c>
      <c r="B2987" s="3" t="str">
        <f>HYPERLINK("https://stackoverflow.com/questions/36294501/")</f>
        <v>https://stackoverflow.com/questions/36294501/</v>
      </c>
      <c r="C2987" s="1">
        <v>4.0</v>
      </c>
      <c r="D2987" s="4">
        <v>3.0</v>
      </c>
      <c r="E2987" s="1">
        <v>4.0</v>
      </c>
      <c r="F2987" s="1">
        <v>3.0</v>
      </c>
      <c r="G2987" s="2"/>
    </row>
    <row r="2988" ht="12.75" customHeight="1">
      <c r="A2988" t="s">
        <v>1026</v>
      </c>
      <c r="B2988" s="3" t="str">
        <f>HYPERLINK("https://stackoverflow.com/questions/36872382/")</f>
        <v>https://stackoverflow.com/questions/36872382/</v>
      </c>
      <c r="C2988" s="1">
        <v>4.0</v>
      </c>
      <c r="D2988" s="4">
        <v>3.0</v>
      </c>
      <c r="E2988" s="1">
        <v>4.0</v>
      </c>
      <c r="F2988" s="1">
        <v>3.0</v>
      </c>
      <c r="G2988" s="2"/>
    </row>
    <row r="2989" ht="12.75" customHeight="1">
      <c r="A2989" t="s">
        <v>1026</v>
      </c>
      <c r="B2989" s="3" t="str">
        <f>HYPERLINK("https://stackoverflow.com/questions/36872504/")</f>
        <v>https://stackoverflow.com/questions/36872504/</v>
      </c>
      <c r="C2989" s="1">
        <v>4.0</v>
      </c>
      <c r="D2989" s="4">
        <v>3.0</v>
      </c>
      <c r="E2989" s="1">
        <v>4.0</v>
      </c>
      <c r="F2989" s="1">
        <v>3.0</v>
      </c>
      <c r="G2989" s="2"/>
    </row>
    <row r="2990" ht="12.75" customHeight="1">
      <c r="A2990" t="s">
        <v>1026</v>
      </c>
      <c r="B2990" s="3" t="str">
        <f>HYPERLINK("https://stackoverflow.com/questions/36872842/")</f>
        <v>https://stackoverflow.com/questions/36872842/</v>
      </c>
      <c r="C2990" s="1">
        <v>3.0</v>
      </c>
      <c r="D2990" s="4">
        <v>3.0</v>
      </c>
      <c r="E2990" s="1">
        <v>3.0</v>
      </c>
      <c r="F2990" s="1">
        <v>3.0</v>
      </c>
      <c r="G2990" s="2"/>
    </row>
    <row r="2991" ht="12.75" customHeight="1">
      <c r="A2991" t="s">
        <v>1026</v>
      </c>
      <c r="B2991" s="3" t="str">
        <f>HYPERLINK("https://stackoverflow.com/questions/36872951/")</f>
        <v>https://stackoverflow.com/questions/36872951/</v>
      </c>
      <c r="C2991" s="1">
        <v>4.0</v>
      </c>
      <c r="D2991" s="4">
        <v>2.0</v>
      </c>
      <c r="E2991" s="1">
        <v>5.0</v>
      </c>
      <c r="F2991" s="1">
        <v>5.0</v>
      </c>
      <c r="G2991" s="2" t="s">
        <v>1027</v>
      </c>
    </row>
    <row r="2992" ht="12.75" customHeight="1">
      <c r="A2992" t="s">
        <v>1028</v>
      </c>
      <c r="B2992" s="3" t="str">
        <f>HYPERLINK("https://stackoverflow.com/questions/41943306/")</f>
        <v>https://stackoverflow.com/questions/41943306/</v>
      </c>
      <c r="C2992" s="1">
        <v>2.0</v>
      </c>
      <c r="D2992" s="4">
        <v>1.0</v>
      </c>
      <c r="E2992" s="1">
        <v>2.0</v>
      </c>
      <c r="F2992" s="1">
        <v>1.0</v>
      </c>
      <c r="G2992" s="2"/>
    </row>
    <row r="2993" ht="12.75" customHeight="1">
      <c r="A2993" t="s">
        <v>1028</v>
      </c>
      <c r="B2993" s="3" t="str">
        <f>HYPERLINK("https://stackoverflow.com/questions/42014863/")</f>
        <v>https://stackoverflow.com/questions/42014863/</v>
      </c>
      <c r="C2993" s="1">
        <v>2.0</v>
      </c>
      <c r="D2993" s="4">
        <v>1.0</v>
      </c>
      <c r="E2993" s="1">
        <v>2.0</v>
      </c>
      <c r="F2993" s="1">
        <v>1.0</v>
      </c>
      <c r="G2993" s="2"/>
    </row>
    <row r="2994" ht="12.75" customHeight="1">
      <c r="A2994" t="s">
        <v>1028</v>
      </c>
      <c r="B2994" s="3" t="str">
        <f>HYPERLINK("https://stackoverflow.com/questions/48761937/")</f>
        <v>https://stackoverflow.com/questions/48761937/</v>
      </c>
      <c r="C2994" s="1">
        <v>2.0</v>
      </c>
      <c r="D2994" s="4">
        <v>1.0</v>
      </c>
      <c r="E2994" s="1">
        <v>2.0</v>
      </c>
      <c r="F2994" s="1">
        <v>1.0</v>
      </c>
      <c r="G2994" s="2"/>
    </row>
    <row r="2995" ht="12.75" customHeight="1">
      <c r="A2995" t="s">
        <v>1028</v>
      </c>
      <c r="B2995" s="3" t="str">
        <f>HYPERLINK("https://stackoverflow.com/questions/50468095/")</f>
        <v>https://stackoverflow.com/questions/50468095/</v>
      </c>
      <c r="C2995" s="1">
        <v>2.0</v>
      </c>
      <c r="D2995" s="4">
        <v>1.0</v>
      </c>
      <c r="E2995" s="1">
        <v>2.0</v>
      </c>
      <c r="F2995" s="1">
        <v>1.0</v>
      </c>
      <c r="G2995" s="2"/>
    </row>
    <row r="2996" ht="12.75" customHeight="1">
      <c r="A2996" t="s">
        <v>1029</v>
      </c>
      <c r="B2996" s="3" t="str">
        <f>HYPERLINK("https://stackoverflow.com/questions/44589454/")</f>
        <v>https://stackoverflow.com/questions/44589454/</v>
      </c>
      <c r="C2996" s="1">
        <v>3.0</v>
      </c>
      <c r="D2996" s="4">
        <v>1.0</v>
      </c>
      <c r="E2996" s="1">
        <v>3.0</v>
      </c>
      <c r="F2996" s="1">
        <v>1.0</v>
      </c>
      <c r="G2996" s="2"/>
    </row>
    <row r="2997" ht="12.75" customHeight="1">
      <c r="C2997" s="1"/>
      <c r="D2997" s="1"/>
      <c r="E2997" s="1"/>
      <c r="F2997" s="1"/>
      <c r="G2997" s="2"/>
    </row>
    <row r="2998" ht="12.75" customHeight="1">
      <c r="C2998" s="1"/>
      <c r="D2998" s="1"/>
      <c r="E2998" s="1"/>
      <c r="F2998" s="1"/>
      <c r="G2998" s="2"/>
    </row>
    <row r="2999" ht="12.75" customHeight="1">
      <c r="C2999" s="1"/>
      <c r="D2999" s="1"/>
      <c r="E2999" s="1"/>
      <c r="F2999" s="1"/>
      <c r="G2999" s="2"/>
    </row>
    <row r="3000" ht="12.75" customHeight="1">
      <c r="A3000" t="s">
        <v>1030</v>
      </c>
      <c r="B3000" t="s">
        <v>1031</v>
      </c>
      <c r="C3000" s="1"/>
      <c r="D3000" s="1"/>
      <c r="E3000" s="1"/>
      <c r="F3000" s="1"/>
      <c r="G3000" s="2"/>
    </row>
    <row r="3001" ht="12.75" customHeight="1">
      <c r="C3001" s="1"/>
      <c r="D3001" s="1"/>
      <c r="E3001" s="1"/>
      <c r="F3001" s="1"/>
      <c r="G3001" s="2"/>
    </row>
    <row r="3002" ht="12.75" customHeight="1">
      <c r="A3002" t="s">
        <v>1032</v>
      </c>
      <c r="B3002" s="3" t="str">
        <f>HYPERLINK("https://stackoverflow.com/questions/134661/")</f>
        <v>https://stackoverflow.com/questions/134661/</v>
      </c>
      <c r="C3002" s="1">
        <v>3.0</v>
      </c>
      <c r="D3002" s="4">
        <v>1.0</v>
      </c>
      <c r="E3002" s="1">
        <v>3.0</v>
      </c>
      <c r="F3002" s="1">
        <v>1.0</v>
      </c>
      <c r="G3002" s="2"/>
    </row>
    <row r="3003" ht="12.75" customHeight="1">
      <c r="A3003" t="s">
        <v>1032</v>
      </c>
      <c r="B3003" s="3" t="str">
        <f>HYPERLINK("https://stackoverflow.com/questions/134918/")</f>
        <v>https://stackoverflow.com/questions/134918/</v>
      </c>
      <c r="C3003" s="1">
        <v>3.0</v>
      </c>
      <c r="D3003" s="4">
        <v>1.0</v>
      </c>
      <c r="E3003" s="1">
        <v>3.0</v>
      </c>
      <c r="F3003" s="1">
        <v>1.0</v>
      </c>
      <c r="G3003" s="2"/>
    </row>
    <row r="3004" ht="12.75" customHeight="1">
      <c r="A3004" t="s">
        <v>1001</v>
      </c>
      <c r="B3004" s="3" t="str">
        <f>HYPERLINK("https://stackoverflow.com/questions/1396087/")</f>
        <v>https://stackoverflow.com/questions/1396087/</v>
      </c>
      <c r="C3004" s="1">
        <v>3.0</v>
      </c>
      <c r="D3004" s="4">
        <v>1.0</v>
      </c>
      <c r="E3004" s="1">
        <v>3.0</v>
      </c>
      <c r="F3004" s="1">
        <v>1.0</v>
      </c>
      <c r="G3004" s="2"/>
    </row>
    <row r="3005" ht="12.75" customHeight="1">
      <c r="A3005" t="s">
        <v>1001</v>
      </c>
      <c r="B3005" s="3" t="str">
        <f>HYPERLINK("https://stackoverflow.com/questions/1396186/")</f>
        <v>https://stackoverflow.com/questions/1396186/</v>
      </c>
      <c r="C3005" s="1">
        <v>3.0</v>
      </c>
      <c r="D3005" s="4">
        <v>3.0</v>
      </c>
      <c r="E3005" s="1">
        <v>3.0</v>
      </c>
      <c r="F3005" s="1">
        <v>3.0</v>
      </c>
      <c r="G3005" s="2"/>
    </row>
    <row r="3006" ht="12.75" customHeight="1">
      <c r="A3006" t="s">
        <v>1001</v>
      </c>
      <c r="B3006" s="3" t="str">
        <f>HYPERLINK("https://stackoverflow.com/questions/5209760/")</f>
        <v>https://stackoverflow.com/questions/5209760/</v>
      </c>
      <c r="C3006" s="1">
        <v>3.0</v>
      </c>
      <c r="D3006" s="4">
        <v>1.0</v>
      </c>
      <c r="E3006" s="1">
        <v>3.0</v>
      </c>
      <c r="F3006" s="1">
        <v>1.0</v>
      </c>
      <c r="G3006" s="2"/>
    </row>
    <row r="3007" ht="12.75" customHeight="1">
      <c r="A3007" t="s">
        <v>1001</v>
      </c>
      <c r="B3007" s="3" t="str">
        <f>HYPERLINK("https://stackoverflow.com/questions/10393723/")</f>
        <v>https://stackoverflow.com/questions/10393723/</v>
      </c>
      <c r="C3007" s="1">
        <v>3.0</v>
      </c>
      <c r="D3007" s="4">
        <v>5.0</v>
      </c>
      <c r="E3007" s="1">
        <v>3.0</v>
      </c>
      <c r="F3007" s="1">
        <v>3.0</v>
      </c>
      <c r="G3007" s="2" t="s">
        <v>1033</v>
      </c>
    </row>
    <row r="3008" ht="12.75" customHeight="1">
      <c r="A3008" t="s">
        <v>1001</v>
      </c>
      <c r="B3008" s="3" t="str">
        <f>HYPERLINK("https://stackoverflow.com/questions/19235577/")</f>
        <v>https://stackoverflow.com/questions/19235577/</v>
      </c>
      <c r="C3008" s="1">
        <v>3.0</v>
      </c>
      <c r="D3008" s="4">
        <v>5.0</v>
      </c>
      <c r="E3008" s="1">
        <v>3.0</v>
      </c>
      <c r="F3008" s="1">
        <v>3.0</v>
      </c>
      <c r="G3008" s="2" t="s">
        <v>260</v>
      </c>
    </row>
    <row r="3009" ht="12.75" customHeight="1">
      <c r="A3009" t="s">
        <v>1001</v>
      </c>
      <c r="B3009" s="3" t="str">
        <f>HYPERLINK("https://stackoverflow.com/questions/21110522/")</f>
        <v>https://stackoverflow.com/questions/21110522/</v>
      </c>
      <c r="C3009" s="1">
        <v>3.0</v>
      </c>
      <c r="D3009" s="4">
        <v>5.0</v>
      </c>
      <c r="E3009" s="1">
        <v>3.0</v>
      </c>
      <c r="F3009" s="1">
        <v>3.0</v>
      </c>
      <c r="G3009" s="2" t="s">
        <v>260</v>
      </c>
    </row>
    <row r="3010" ht="12.75" customHeight="1">
      <c r="A3010" t="s">
        <v>1001</v>
      </c>
      <c r="B3010" s="3" t="str">
        <f>HYPERLINK("https://stackoverflow.com/questions/33471299/")</f>
        <v>https://stackoverflow.com/questions/33471299/</v>
      </c>
      <c r="C3010" s="1">
        <v>3.0</v>
      </c>
      <c r="D3010" s="4">
        <v>2.0</v>
      </c>
      <c r="E3010" s="1">
        <v>3.0</v>
      </c>
      <c r="F3010" s="1">
        <v>2.0</v>
      </c>
      <c r="G3010" s="2"/>
    </row>
    <row r="3011" ht="12.75" customHeight="1">
      <c r="A3011" t="s">
        <v>1034</v>
      </c>
      <c r="B3011" s="3" t="str">
        <f>HYPERLINK("https://stackoverflow.com/questions/2836659/")</f>
        <v>https://stackoverflow.com/questions/2836659/</v>
      </c>
      <c r="C3011" s="1">
        <v>2.0</v>
      </c>
      <c r="D3011" s="4">
        <v>1.0</v>
      </c>
      <c r="E3011" s="1">
        <v>2.0</v>
      </c>
      <c r="F3011" s="1">
        <v>1.0</v>
      </c>
      <c r="G3011" s="2"/>
    </row>
    <row r="3012" ht="12.75" customHeight="1">
      <c r="A3012" t="s">
        <v>1034</v>
      </c>
      <c r="B3012" s="3" t="str">
        <f>HYPERLINK("https://stackoverflow.com/questions/13174951/")</f>
        <v>https://stackoverflow.com/questions/13174951/</v>
      </c>
      <c r="C3012" s="1">
        <v>2.0</v>
      </c>
      <c r="D3012" s="4">
        <v>1.0</v>
      </c>
      <c r="E3012" s="1">
        <v>2.0</v>
      </c>
      <c r="F3012" s="1">
        <v>1.0</v>
      </c>
      <c r="G3012" s="2"/>
    </row>
    <row r="3013" ht="12.75" customHeight="1">
      <c r="A3013" t="s">
        <v>1034</v>
      </c>
      <c r="B3013" s="3" t="str">
        <f>HYPERLINK("https://stackoverflow.com/questions/30968827/")</f>
        <v>https://stackoverflow.com/questions/30968827/</v>
      </c>
      <c r="C3013" s="1">
        <v>2.0</v>
      </c>
      <c r="D3013" s="4">
        <v>1.0</v>
      </c>
      <c r="E3013" s="1">
        <v>2.0</v>
      </c>
      <c r="F3013" s="1">
        <v>1.0</v>
      </c>
      <c r="G3013" s="2"/>
    </row>
    <row r="3014" ht="12.75" customHeight="1">
      <c r="A3014" t="s">
        <v>1034</v>
      </c>
      <c r="B3014" s="3" t="str">
        <f>HYPERLINK("https://stackoverflow.com/questions/43555431/")</f>
        <v>https://stackoverflow.com/questions/43555431/</v>
      </c>
      <c r="C3014" s="1">
        <v>2.0</v>
      </c>
      <c r="D3014" s="4">
        <v>1.0</v>
      </c>
      <c r="E3014" s="1">
        <v>2.0</v>
      </c>
      <c r="F3014" s="1">
        <v>1.0</v>
      </c>
      <c r="G3014" s="2"/>
    </row>
    <row r="3015" ht="12.75" customHeight="1">
      <c r="A3015" t="s">
        <v>1035</v>
      </c>
      <c r="B3015" s="3" t="str">
        <f>HYPERLINK("https://stackoverflow.com/questions/5189960/")</f>
        <v>https://stackoverflow.com/questions/5189960/</v>
      </c>
      <c r="C3015" s="1">
        <v>3.0</v>
      </c>
      <c r="D3015" s="4">
        <v>1.0</v>
      </c>
      <c r="E3015" s="1">
        <v>3.0</v>
      </c>
      <c r="F3015" s="1">
        <v>1.0</v>
      </c>
      <c r="G3015" s="2"/>
    </row>
    <row r="3016" ht="12.75" customHeight="1">
      <c r="A3016" t="s">
        <v>1035</v>
      </c>
      <c r="B3016" s="3" t="str">
        <f>HYPERLINK("https://stackoverflow.com/questions/5195945/")</f>
        <v>https://stackoverflow.com/questions/5195945/</v>
      </c>
      <c r="C3016" s="1">
        <v>3.0</v>
      </c>
      <c r="D3016" s="4">
        <v>1.0</v>
      </c>
      <c r="E3016" s="1">
        <v>3.0</v>
      </c>
      <c r="F3016" s="1">
        <v>1.0</v>
      </c>
      <c r="G3016" s="2"/>
    </row>
    <row r="3017" ht="12.75" customHeight="1">
      <c r="A3017" t="s">
        <v>1035</v>
      </c>
      <c r="B3017" s="3" t="str">
        <f>HYPERLINK("https://stackoverflow.com/questions/5196368/")</f>
        <v>https://stackoverflow.com/questions/5196368/</v>
      </c>
      <c r="C3017" s="1">
        <v>3.0</v>
      </c>
      <c r="D3017" s="4">
        <v>1.0</v>
      </c>
      <c r="E3017" s="1">
        <v>3.0</v>
      </c>
      <c r="F3017" s="1">
        <v>1.0</v>
      </c>
      <c r="G3017" s="2"/>
    </row>
    <row r="3018" ht="12.75" customHeight="1">
      <c r="A3018" t="s">
        <v>1012</v>
      </c>
      <c r="B3018" s="3" t="str">
        <f>HYPERLINK("https://stackoverflow.com/questions/5571130/")</f>
        <v>https://stackoverflow.com/questions/5571130/</v>
      </c>
      <c r="C3018" s="1">
        <v>3.0</v>
      </c>
      <c r="D3018" s="4">
        <v>1.0</v>
      </c>
      <c r="E3018" s="1">
        <v>3.0</v>
      </c>
      <c r="F3018" s="1">
        <v>1.0</v>
      </c>
      <c r="G3018" s="2"/>
    </row>
    <row r="3019" ht="12.75" customHeight="1">
      <c r="A3019" t="s">
        <v>1012</v>
      </c>
      <c r="B3019" s="3" t="str">
        <f>HYPERLINK("https://stackoverflow.com/questions/12738097/")</f>
        <v>https://stackoverflow.com/questions/12738097/</v>
      </c>
      <c r="C3019" s="1">
        <v>3.0</v>
      </c>
      <c r="D3019" s="4">
        <v>1.0</v>
      </c>
      <c r="E3019" s="1">
        <v>3.0</v>
      </c>
      <c r="F3019" s="1">
        <v>1.0</v>
      </c>
      <c r="G3019" s="2"/>
    </row>
    <row r="3020" ht="12.75" customHeight="1">
      <c r="A3020" t="s">
        <v>1012</v>
      </c>
      <c r="B3020" s="3" t="str">
        <f>HYPERLINK("https://stackoverflow.com/questions/22934415/")</f>
        <v>https://stackoverflow.com/questions/22934415/</v>
      </c>
      <c r="C3020" s="1">
        <v>2.0</v>
      </c>
      <c r="D3020" s="4">
        <v>1.0</v>
      </c>
      <c r="E3020" s="1">
        <v>2.0</v>
      </c>
      <c r="F3020" s="1">
        <v>1.0</v>
      </c>
      <c r="G3020" s="2"/>
    </row>
    <row r="3021" ht="12.75" customHeight="1">
      <c r="A3021" t="s">
        <v>1012</v>
      </c>
      <c r="B3021" s="3" t="str">
        <f>HYPERLINK("https://stackoverflow.com/questions/40200420/")</f>
        <v>https://stackoverflow.com/questions/40200420/</v>
      </c>
      <c r="C3021" s="1">
        <v>2.0</v>
      </c>
      <c r="D3021" s="4">
        <v>1.0</v>
      </c>
      <c r="E3021" s="1">
        <v>2.0</v>
      </c>
      <c r="F3021" s="1">
        <v>1.0</v>
      </c>
      <c r="G3021" s="2"/>
    </row>
    <row r="3022" ht="12.75" customHeight="1">
      <c r="A3022" t="s">
        <v>1036</v>
      </c>
      <c r="B3022" s="3" t="str">
        <f>HYPERLINK("https://stackoverflow.com/questions/31717589/")</f>
        <v>https://stackoverflow.com/questions/31717589/</v>
      </c>
      <c r="C3022" s="1">
        <v>2.0</v>
      </c>
      <c r="D3022" s="4">
        <v>3.0</v>
      </c>
      <c r="E3022" s="1">
        <v>2.0</v>
      </c>
      <c r="F3022" s="1">
        <v>3.0</v>
      </c>
      <c r="G3022" s="2"/>
    </row>
    <row r="3023" ht="12.75" customHeight="1">
      <c r="A3023" t="s">
        <v>1037</v>
      </c>
      <c r="B3023" s="3" t="str">
        <f>HYPERLINK("https://stackoverflow.com/questions/6281108/")</f>
        <v>https://stackoverflow.com/questions/6281108/</v>
      </c>
      <c r="C3023" s="1">
        <v>3.0</v>
      </c>
      <c r="D3023" s="4">
        <v>3.0</v>
      </c>
      <c r="E3023" s="1">
        <v>3.0</v>
      </c>
      <c r="F3023" s="1">
        <v>3.0</v>
      </c>
      <c r="G3023" s="2"/>
    </row>
    <row r="3024" ht="12.75" customHeight="1">
      <c r="A3024" t="s">
        <v>1038</v>
      </c>
      <c r="B3024" s="3" t="str">
        <f>HYPERLINK("https://stackoverflow.com/questions/13638183/")</f>
        <v>https://stackoverflow.com/questions/13638183/</v>
      </c>
      <c r="C3024" s="1">
        <v>3.0</v>
      </c>
      <c r="D3024" s="4">
        <v>3.0</v>
      </c>
      <c r="E3024" s="1">
        <v>3.0</v>
      </c>
      <c r="F3024" s="1">
        <v>3.0</v>
      </c>
      <c r="G3024" s="2"/>
    </row>
    <row r="3025" ht="12.75" customHeight="1">
      <c r="A3025" t="s">
        <v>1038</v>
      </c>
      <c r="B3025" s="3" t="str">
        <f>HYPERLINK("https://stackoverflow.com/questions/14588940/")</f>
        <v>https://stackoverflow.com/questions/14588940/</v>
      </c>
      <c r="C3025" s="1">
        <v>3.0</v>
      </c>
      <c r="D3025" s="4">
        <v>3.0</v>
      </c>
      <c r="E3025" s="1">
        <v>3.0</v>
      </c>
      <c r="F3025" s="1">
        <v>3.0</v>
      </c>
      <c r="G3025" s="2"/>
    </row>
    <row r="3026" ht="12.75" customHeight="1">
      <c r="A3026" t="s">
        <v>1038</v>
      </c>
      <c r="B3026" s="3" t="str">
        <f>HYPERLINK("https://stackoverflow.com/questions/39795988/")</f>
        <v>https://stackoverflow.com/questions/39795988/</v>
      </c>
      <c r="C3026" s="1">
        <v>2.0</v>
      </c>
      <c r="D3026" s="4">
        <v>1.0</v>
      </c>
      <c r="E3026" s="1">
        <v>2.0</v>
      </c>
      <c r="F3026" s="1">
        <v>1.0</v>
      </c>
      <c r="G3026" s="2"/>
    </row>
    <row r="3027" ht="12.75" customHeight="1">
      <c r="A3027" t="s">
        <v>1039</v>
      </c>
      <c r="B3027" s="3" t="str">
        <f>HYPERLINK("https://stackoverflow.com/questions/8876377/")</f>
        <v>https://stackoverflow.com/questions/8876377/</v>
      </c>
      <c r="C3027" s="1">
        <v>4.0</v>
      </c>
      <c r="D3027" s="4">
        <v>2.0</v>
      </c>
      <c r="E3027" s="1">
        <v>4.0</v>
      </c>
      <c r="F3027" s="1">
        <v>4.0</v>
      </c>
      <c r="G3027" s="2" t="s">
        <v>291</v>
      </c>
    </row>
    <row r="3028" ht="12.75" customHeight="1">
      <c r="A3028" t="s">
        <v>1040</v>
      </c>
      <c r="B3028" s="3" t="str">
        <f>HYPERLINK("https://stackoverflow.com/questions/10308529/")</f>
        <v>https://stackoverflow.com/questions/10308529/</v>
      </c>
      <c r="C3028" s="1">
        <v>3.0</v>
      </c>
      <c r="D3028" s="4">
        <v>5.0</v>
      </c>
      <c r="E3028" s="1">
        <v>3.0</v>
      </c>
      <c r="F3028" s="1">
        <v>3.0</v>
      </c>
      <c r="G3028" s="2" t="s">
        <v>1041</v>
      </c>
    </row>
    <row r="3029" ht="12.75" customHeight="1">
      <c r="A3029" t="s">
        <v>1040</v>
      </c>
      <c r="B3029" s="3" t="str">
        <f>HYPERLINK("https://stackoverflow.com/questions/10324007/")</f>
        <v>https://stackoverflow.com/questions/10324007/</v>
      </c>
      <c r="C3029" s="1">
        <v>3.0</v>
      </c>
      <c r="D3029" s="4">
        <v>2.0</v>
      </c>
      <c r="E3029" s="1">
        <v>3.0</v>
      </c>
      <c r="F3029" s="1">
        <v>2.0</v>
      </c>
      <c r="G3029" s="2"/>
    </row>
    <row r="3030" ht="12.75" customHeight="1">
      <c r="A3030" t="s">
        <v>1042</v>
      </c>
      <c r="B3030" s="3" t="str">
        <f>HYPERLINK("https://stackoverflow.com/questions/10674182/")</f>
        <v>https://stackoverflow.com/questions/10674182/</v>
      </c>
      <c r="C3030" s="1">
        <v>3.0</v>
      </c>
      <c r="D3030" s="4">
        <v>1.0</v>
      </c>
      <c r="E3030" s="1">
        <v>3.0</v>
      </c>
      <c r="F3030" s="1">
        <v>1.0</v>
      </c>
      <c r="G3030" s="2"/>
    </row>
    <row r="3031" ht="12.75" customHeight="1">
      <c r="A3031" t="s">
        <v>1043</v>
      </c>
      <c r="B3031" s="3" t="str">
        <f>HYPERLINK("https://stackoverflow.com/questions/11038888/")</f>
        <v>https://stackoverflow.com/questions/11038888/</v>
      </c>
      <c r="C3031" s="1">
        <v>3.0</v>
      </c>
      <c r="D3031" s="4">
        <v>1.0</v>
      </c>
      <c r="E3031" s="1">
        <v>3.0</v>
      </c>
      <c r="F3031" s="1">
        <v>1.0</v>
      </c>
      <c r="G3031" s="2"/>
    </row>
    <row r="3032" ht="12.75" customHeight="1">
      <c r="A3032" t="s">
        <v>1043</v>
      </c>
      <c r="B3032" s="3" t="str">
        <f>HYPERLINK("https://stackoverflow.com/questions/40214228/")</f>
        <v>https://stackoverflow.com/questions/40214228/</v>
      </c>
      <c r="C3032" s="1">
        <v>4.0</v>
      </c>
      <c r="D3032" s="4">
        <v>1.0</v>
      </c>
      <c r="E3032" s="1">
        <v>4.0</v>
      </c>
      <c r="F3032" s="1">
        <v>4.0</v>
      </c>
      <c r="G3032" s="2" t="s">
        <v>291</v>
      </c>
    </row>
    <row r="3033" ht="12.75" customHeight="1">
      <c r="A3033" t="s">
        <v>1044</v>
      </c>
      <c r="B3033" s="3" t="str">
        <f>HYPERLINK("https://stackoverflow.com/questions/12155874/")</f>
        <v>https://stackoverflow.com/questions/12155874/</v>
      </c>
      <c r="C3033" s="1">
        <v>3.0</v>
      </c>
      <c r="D3033" s="4">
        <v>1.0</v>
      </c>
      <c r="E3033" s="1">
        <v>3.0</v>
      </c>
      <c r="F3033" s="1">
        <v>1.0</v>
      </c>
      <c r="G3033" s="2"/>
    </row>
    <row r="3034" ht="12.75" customHeight="1">
      <c r="A3034" t="s">
        <v>1044</v>
      </c>
      <c r="B3034" s="3" t="str">
        <f>HYPERLINK("https://stackoverflow.com/questions/12155926/")</f>
        <v>https://stackoverflow.com/questions/12155926/</v>
      </c>
      <c r="C3034" s="1">
        <v>4.0</v>
      </c>
      <c r="D3034" s="4">
        <v>1.0</v>
      </c>
      <c r="E3034" s="1">
        <v>4.0</v>
      </c>
      <c r="F3034" s="1">
        <v>4.0</v>
      </c>
      <c r="G3034" s="2" t="s">
        <v>291</v>
      </c>
    </row>
    <row r="3035" ht="12.75" customHeight="1">
      <c r="A3035" t="s">
        <v>1044</v>
      </c>
      <c r="B3035" s="3" t="str">
        <f>HYPERLINK("https://stackoverflow.com/questions/12155969/")</f>
        <v>https://stackoverflow.com/questions/12155969/</v>
      </c>
      <c r="C3035" s="1">
        <v>3.0</v>
      </c>
      <c r="D3035" s="4">
        <v>1.0</v>
      </c>
      <c r="E3035" s="1">
        <v>3.0</v>
      </c>
      <c r="F3035" s="1">
        <v>1.0</v>
      </c>
      <c r="G3035" s="2"/>
    </row>
    <row r="3036" ht="12.75" customHeight="1">
      <c r="A3036" t="s">
        <v>1044</v>
      </c>
      <c r="B3036" s="3" t="str">
        <f>HYPERLINK("https://stackoverflow.com/questions/12156646/")</f>
        <v>https://stackoverflow.com/questions/12156646/</v>
      </c>
      <c r="C3036" s="1">
        <v>5.0</v>
      </c>
      <c r="D3036" s="4">
        <v>1.0</v>
      </c>
      <c r="E3036" s="1">
        <v>5.0</v>
      </c>
      <c r="F3036" s="1">
        <v>5.0</v>
      </c>
      <c r="G3036" s="2" t="s">
        <v>619</v>
      </c>
    </row>
    <row r="3037" ht="12.75" customHeight="1">
      <c r="A3037" t="s">
        <v>1044</v>
      </c>
      <c r="B3037" s="3" t="str">
        <f>HYPERLINK("https://stackoverflow.com/questions/18444414/")</f>
        <v>https://stackoverflow.com/questions/18444414/</v>
      </c>
      <c r="C3037" s="1">
        <v>4.0</v>
      </c>
      <c r="D3037" s="4">
        <v>1.0</v>
      </c>
      <c r="E3037" s="1">
        <v>4.0</v>
      </c>
      <c r="F3037" s="1">
        <v>4.0</v>
      </c>
      <c r="G3037" s="2" t="s">
        <v>260</v>
      </c>
    </row>
    <row r="3038" ht="12.75" customHeight="1">
      <c r="A3038" t="s">
        <v>1044</v>
      </c>
      <c r="B3038" s="3" t="str">
        <f>HYPERLINK("https://stackoverflow.com/questions/33703537/")</f>
        <v>https://stackoverflow.com/questions/33703537/</v>
      </c>
      <c r="C3038" s="1">
        <v>4.0</v>
      </c>
      <c r="D3038" s="4">
        <v>1.0</v>
      </c>
      <c r="E3038" s="1">
        <v>4.0</v>
      </c>
      <c r="F3038" s="1">
        <v>4.0</v>
      </c>
      <c r="G3038" s="2" t="s">
        <v>260</v>
      </c>
    </row>
    <row r="3039" ht="12.75" customHeight="1">
      <c r="A3039" t="s">
        <v>1044</v>
      </c>
      <c r="B3039" s="3" t="str">
        <f>HYPERLINK("https://stackoverflow.com/questions/34229596/")</f>
        <v>https://stackoverflow.com/questions/34229596/</v>
      </c>
      <c r="C3039" s="1">
        <v>4.0</v>
      </c>
      <c r="D3039" s="4">
        <v>1.0</v>
      </c>
      <c r="E3039" s="1">
        <v>4.0</v>
      </c>
      <c r="F3039" s="1">
        <v>4.0</v>
      </c>
      <c r="G3039" s="2" t="s">
        <v>260</v>
      </c>
    </row>
    <row r="3040" ht="12.75" customHeight="1">
      <c r="A3040" t="s">
        <v>1044</v>
      </c>
      <c r="B3040" s="3" t="str">
        <f>HYPERLINK("https://stackoverflow.com/questions/36934134/")</f>
        <v>https://stackoverflow.com/questions/36934134/</v>
      </c>
      <c r="C3040" s="1">
        <v>4.0</v>
      </c>
      <c r="D3040" s="4">
        <v>1.0</v>
      </c>
      <c r="E3040" s="1">
        <v>4.0</v>
      </c>
      <c r="F3040" s="1">
        <v>4.0</v>
      </c>
      <c r="G3040" s="2" t="s">
        <v>260</v>
      </c>
    </row>
    <row r="3041" ht="12.75" customHeight="1">
      <c r="A3041" t="s">
        <v>1044</v>
      </c>
      <c r="B3041" s="3" t="str">
        <f>HYPERLINK("https://stackoverflow.com/questions/39246682/")</f>
        <v>https://stackoverflow.com/questions/39246682/</v>
      </c>
      <c r="C3041" s="1">
        <v>3.0</v>
      </c>
      <c r="D3041" s="4">
        <v>1.0</v>
      </c>
      <c r="E3041" s="1">
        <v>3.0</v>
      </c>
      <c r="F3041" s="1">
        <v>1.0</v>
      </c>
      <c r="G3041" s="2"/>
    </row>
    <row r="3042" ht="12.75" customHeight="1">
      <c r="A3042" t="s">
        <v>1044</v>
      </c>
      <c r="B3042" s="3" t="str">
        <f>HYPERLINK("https://stackoverflow.com/questions/40882429/")</f>
        <v>https://stackoverflow.com/questions/40882429/</v>
      </c>
      <c r="C3042" s="1">
        <v>4.0</v>
      </c>
      <c r="D3042" s="4">
        <v>1.0</v>
      </c>
      <c r="E3042" s="1">
        <v>4.0</v>
      </c>
      <c r="F3042" s="1">
        <v>4.0</v>
      </c>
      <c r="G3042" s="2" t="s">
        <v>260</v>
      </c>
    </row>
    <row r="3043" ht="12.75" customHeight="1">
      <c r="A3043" t="s">
        <v>1044</v>
      </c>
      <c r="B3043" s="3" t="str">
        <f>HYPERLINK("https://stackoverflow.com/questions/41922357/")</f>
        <v>https://stackoverflow.com/questions/41922357/</v>
      </c>
      <c r="C3043" s="1">
        <v>3.0</v>
      </c>
      <c r="D3043" s="4">
        <v>1.0</v>
      </c>
      <c r="E3043" s="1">
        <v>3.0</v>
      </c>
      <c r="F3043" s="1">
        <v>1.0</v>
      </c>
      <c r="G3043" s="2"/>
    </row>
    <row r="3044" ht="12.75" customHeight="1">
      <c r="A3044" t="s">
        <v>1044</v>
      </c>
      <c r="B3044" s="3" t="str">
        <f>HYPERLINK("https://stackoverflow.com/questions/42853541/")</f>
        <v>https://stackoverflow.com/questions/42853541/</v>
      </c>
      <c r="C3044" s="1">
        <v>3.0</v>
      </c>
      <c r="D3044" s="4">
        <v>1.0</v>
      </c>
      <c r="E3044" s="1">
        <v>3.0</v>
      </c>
      <c r="F3044" s="1">
        <v>1.0</v>
      </c>
      <c r="G3044" s="2"/>
    </row>
    <row r="3045" ht="12.75" customHeight="1">
      <c r="A3045" t="s">
        <v>1044</v>
      </c>
      <c r="B3045" s="3" t="str">
        <f>HYPERLINK("https://stackoverflow.com/questions/43334936/")</f>
        <v>https://stackoverflow.com/questions/43334936/</v>
      </c>
      <c r="C3045" s="1">
        <v>3.0</v>
      </c>
      <c r="D3045" s="4">
        <v>1.0</v>
      </c>
      <c r="E3045" s="1">
        <v>3.0</v>
      </c>
      <c r="F3045" s="1">
        <v>1.0</v>
      </c>
      <c r="G3045" s="2"/>
    </row>
    <row r="3046" ht="12.75" customHeight="1">
      <c r="A3046" t="s">
        <v>1044</v>
      </c>
      <c r="B3046" s="3" t="str">
        <f>HYPERLINK("https://stackoverflow.com/questions/48158227/")</f>
        <v>https://stackoverflow.com/questions/48158227/</v>
      </c>
      <c r="C3046" s="1">
        <v>5.0</v>
      </c>
      <c r="D3046" s="4">
        <v>1.0</v>
      </c>
      <c r="E3046" s="1">
        <v>5.0</v>
      </c>
      <c r="F3046" s="1">
        <v>5.0</v>
      </c>
      <c r="G3046" s="2" t="s">
        <v>260</v>
      </c>
    </row>
    <row r="3047" ht="12.75" customHeight="1">
      <c r="A3047" t="s">
        <v>1045</v>
      </c>
      <c r="B3047" s="3" t="str">
        <f>HYPERLINK("https://stackoverflow.com/questions/12848686/")</f>
        <v>https://stackoverflow.com/questions/12848686/</v>
      </c>
      <c r="C3047" s="1">
        <v>3.0</v>
      </c>
      <c r="D3047" s="4">
        <v>5.0</v>
      </c>
      <c r="E3047" s="1">
        <v>3.0</v>
      </c>
      <c r="F3047" s="1">
        <v>3.0</v>
      </c>
      <c r="G3047" s="2" t="s">
        <v>1033</v>
      </c>
    </row>
    <row r="3048" ht="12.75" customHeight="1">
      <c r="A3048" t="s">
        <v>1046</v>
      </c>
      <c r="B3048" s="3" t="str">
        <f>HYPERLINK("https://stackoverflow.com/questions/16607559/")</f>
        <v>https://stackoverflow.com/questions/16607559/</v>
      </c>
      <c r="C3048" s="1">
        <v>5.0</v>
      </c>
      <c r="D3048" s="4">
        <v>1.0</v>
      </c>
      <c r="E3048" s="1">
        <v>5.0</v>
      </c>
      <c r="F3048" s="1">
        <v>5.0</v>
      </c>
      <c r="G3048" s="2" t="s">
        <v>1027</v>
      </c>
    </row>
    <row r="3049" ht="12.75" customHeight="1">
      <c r="A3049" t="s">
        <v>1046</v>
      </c>
      <c r="B3049" s="3" t="str">
        <f>HYPERLINK("https://stackoverflow.com/questions/16608096/")</f>
        <v>https://stackoverflow.com/questions/16608096/</v>
      </c>
      <c r="C3049" s="1">
        <v>3.0</v>
      </c>
      <c r="D3049" s="4">
        <v>2.0</v>
      </c>
      <c r="E3049" s="1">
        <v>3.0</v>
      </c>
      <c r="F3049" s="1">
        <v>2.0</v>
      </c>
      <c r="G3049" s="2"/>
    </row>
    <row r="3050" ht="12.75" customHeight="1">
      <c r="A3050" t="s">
        <v>1046</v>
      </c>
      <c r="B3050" s="3" t="str">
        <f>HYPERLINK("https://stackoverflow.com/questions/40434324/")</f>
        <v>https://stackoverflow.com/questions/40434324/</v>
      </c>
      <c r="C3050" s="1">
        <v>4.0</v>
      </c>
      <c r="D3050" s="4">
        <v>1.0</v>
      </c>
      <c r="E3050" s="1">
        <v>4.0</v>
      </c>
      <c r="F3050" s="1">
        <v>4.0</v>
      </c>
      <c r="G3050" s="2" t="s">
        <v>260</v>
      </c>
    </row>
    <row r="3051" ht="12.75" customHeight="1">
      <c r="A3051" t="s">
        <v>1047</v>
      </c>
      <c r="B3051" s="3" t="str">
        <f>HYPERLINK("https://stackoverflow.com/questions/17968144/")</f>
        <v>https://stackoverflow.com/questions/17968144/</v>
      </c>
      <c r="C3051" s="1">
        <v>2.0</v>
      </c>
      <c r="D3051" s="4">
        <v>1.0</v>
      </c>
      <c r="E3051" s="1">
        <v>2.0</v>
      </c>
      <c r="F3051" s="1">
        <v>1.0</v>
      </c>
      <c r="G3051" s="2"/>
    </row>
    <row r="3052" ht="12.75" customHeight="1">
      <c r="A3052" t="s">
        <v>1048</v>
      </c>
      <c r="B3052" s="3" t="str">
        <f>HYPERLINK("https://stackoverflow.com/questions/20542508/")</f>
        <v>https://stackoverflow.com/questions/20542508/</v>
      </c>
      <c r="C3052" s="1">
        <v>3.0</v>
      </c>
      <c r="D3052" s="4">
        <v>1.0</v>
      </c>
      <c r="E3052" s="1">
        <v>3.0</v>
      </c>
      <c r="F3052" s="1">
        <v>1.0</v>
      </c>
      <c r="G3052" s="2"/>
    </row>
    <row r="3053" ht="12.75" customHeight="1">
      <c r="A3053" t="s">
        <v>1049</v>
      </c>
      <c r="B3053" s="3" t="str">
        <f>HYPERLINK("https://stackoverflow.com/questions/21492603/")</f>
        <v>https://stackoverflow.com/questions/21492603/</v>
      </c>
      <c r="C3053" s="1">
        <v>3.0</v>
      </c>
      <c r="D3053" s="4">
        <v>1.0</v>
      </c>
      <c r="E3053" s="1">
        <v>3.0</v>
      </c>
      <c r="F3053" s="1">
        <v>1.0</v>
      </c>
      <c r="G3053" s="2"/>
    </row>
    <row r="3054" ht="12.75" customHeight="1">
      <c r="A3054" t="s">
        <v>1050</v>
      </c>
      <c r="B3054" s="3" t="str">
        <f>HYPERLINK("https://stackoverflow.com/questions/26610219/")</f>
        <v>https://stackoverflow.com/questions/26610219/</v>
      </c>
      <c r="C3054" s="1">
        <v>3.0</v>
      </c>
      <c r="D3054" s="4">
        <v>1.0</v>
      </c>
      <c r="E3054" s="1">
        <v>3.0</v>
      </c>
      <c r="F3054" s="1">
        <v>1.0</v>
      </c>
      <c r="G3054" s="2"/>
    </row>
    <row r="3055" ht="12.75" customHeight="1">
      <c r="A3055" t="s">
        <v>1051</v>
      </c>
      <c r="B3055" s="3" t="str">
        <f>HYPERLINK("https://stackoverflow.com/questions/38877646/")</f>
        <v>https://stackoverflow.com/questions/38877646/</v>
      </c>
      <c r="C3055" s="1">
        <v>3.0</v>
      </c>
      <c r="D3055" s="4">
        <v>2.0</v>
      </c>
      <c r="E3055" s="1">
        <v>3.0</v>
      </c>
      <c r="F3055" s="1">
        <v>2.0</v>
      </c>
      <c r="G3055" s="2"/>
    </row>
    <row r="3056" ht="12.75" customHeight="1">
      <c r="A3056" t="s">
        <v>1052</v>
      </c>
      <c r="B3056" s="3" t="str">
        <f>HYPERLINK("https://stackoverflow.com/questions/38739792/")</f>
        <v>https://stackoverflow.com/questions/38739792/</v>
      </c>
      <c r="C3056" s="1">
        <v>4.0</v>
      </c>
      <c r="D3056" s="4">
        <v>1.0</v>
      </c>
      <c r="E3056" s="1">
        <v>4.0</v>
      </c>
      <c r="F3056" s="1">
        <v>4.0</v>
      </c>
      <c r="G3056" s="2" t="s">
        <v>260</v>
      </c>
    </row>
    <row r="3057" ht="12.75" customHeight="1">
      <c r="A3057" t="s">
        <v>1053</v>
      </c>
      <c r="B3057" s="3" t="str">
        <f>HYPERLINK("https://stackoverflow.com/questions/38747487/")</f>
        <v>https://stackoverflow.com/questions/38747487/</v>
      </c>
      <c r="C3057" s="1">
        <v>4.0</v>
      </c>
      <c r="D3057" s="4">
        <v>1.0</v>
      </c>
      <c r="E3057" s="1">
        <v>4.0</v>
      </c>
      <c r="F3057" s="1">
        <v>4.0</v>
      </c>
      <c r="G3057" s="2" t="s">
        <v>260</v>
      </c>
    </row>
    <row r="3058" ht="12.75" customHeight="1">
      <c r="A3058" t="s">
        <v>1054</v>
      </c>
      <c r="B3058" s="3" t="str">
        <f>HYPERLINK("https://stackoverflow.com/questions/45710588/")</f>
        <v>https://stackoverflow.com/questions/45710588/</v>
      </c>
      <c r="C3058" s="1">
        <v>2.0</v>
      </c>
      <c r="D3058" s="4">
        <v>2.0</v>
      </c>
      <c r="E3058" s="1">
        <v>2.0</v>
      </c>
      <c r="F3058" s="1">
        <v>2.0</v>
      </c>
      <c r="G3058" s="2"/>
    </row>
    <row r="3059" ht="12.75" customHeight="1">
      <c r="A3059" t="s">
        <v>1054</v>
      </c>
      <c r="B3059" s="3" t="str">
        <f>HYPERLINK("https://stackoverflow.com/questions/45744566/")</f>
        <v>https://stackoverflow.com/questions/45744566/</v>
      </c>
      <c r="C3059" s="1">
        <v>2.0</v>
      </c>
      <c r="D3059" s="4">
        <v>1.0</v>
      </c>
      <c r="E3059" s="1">
        <v>2.0</v>
      </c>
      <c r="F3059" s="1">
        <v>1.0</v>
      </c>
      <c r="G3059" s="2"/>
    </row>
    <row r="3060" ht="12.75" customHeight="1">
      <c r="A3060" t="s">
        <v>1055</v>
      </c>
      <c r="B3060" s="3" t="str">
        <f>HYPERLINK("https://stackoverflow.com/questions/46151673/")</f>
        <v>https://stackoverflow.com/questions/46151673/</v>
      </c>
      <c r="C3060" s="1">
        <v>2.0</v>
      </c>
      <c r="D3060" s="4">
        <v>2.0</v>
      </c>
      <c r="E3060" s="1">
        <v>2.0</v>
      </c>
      <c r="F3060" s="1">
        <v>2.0</v>
      </c>
      <c r="G3060" s="2"/>
    </row>
    <row r="3061" ht="12.75" customHeight="1">
      <c r="C3061" s="1"/>
      <c r="D3061" s="1"/>
      <c r="E3061" s="1"/>
      <c r="F3061" s="1"/>
      <c r="G3061" s="2"/>
    </row>
    <row r="3062" ht="12.75" customHeight="1">
      <c r="C3062" s="1"/>
      <c r="D3062" s="1"/>
      <c r="E3062" s="1"/>
      <c r="F3062" s="1"/>
      <c r="G3062" s="2"/>
    </row>
    <row r="3063" ht="12.75" customHeight="1">
      <c r="C3063" s="1"/>
      <c r="D3063" s="1"/>
      <c r="E3063" s="1"/>
      <c r="F3063" s="1"/>
      <c r="G3063" s="2"/>
    </row>
    <row r="3064" ht="12.75" customHeight="1">
      <c r="A3064" t="s">
        <v>1056</v>
      </c>
      <c r="C3064" s="1"/>
      <c r="D3064" s="1"/>
      <c r="E3064" s="1"/>
      <c r="F3064" s="1"/>
      <c r="G3064" s="2"/>
    </row>
    <row r="3065" ht="12.75" customHeight="1">
      <c r="C3065" s="1"/>
      <c r="D3065" s="1"/>
      <c r="E3065" s="1"/>
      <c r="F3065" s="1"/>
      <c r="G3065" s="2"/>
    </row>
    <row r="3066" ht="12.75" customHeight="1">
      <c r="A3066" t="s">
        <v>1057</v>
      </c>
      <c r="B3066" s="3" t="str">
        <f>HYPERLINK("https://stackoverflow.com/questions/752578/")</f>
        <v>https://stackoverflow.com/questions/752578/</v>
      </c>
      <c r="C3066" s="1">
        <v>3.0</v>
      </c>
      <c r="D3066" s="4">
        <v>4.0</v>
      </c>
      <c r="E3066" s="1">
        <v>3.0</v>
      </c>
      <c r="F3066" s="1">
        <v>4.0</v>
      </c>
      <c r="G3066" s="2"/>
    </row>
    <row r="3067" ht="12.75" customHeight="1">
      <c r="A3067" t="s">
        <v>1057</v>
      </c>
      <c r="B3067" s="3" t="str">
        <f>HYPERLINK("https://stackoverflow.com/questions/13729181/")</f>
        <v>https://stackoverflow.com/questions/13729181/</v>
      </c>
      <c r="C3067" s="1">
        <v>3.0</v>
      </c>
      <c r="D3067" s="4">
        <v>2.0</v>
      </c>
      <c r="E3067" s="1">
        <v>3.0</v>
      </c>
      <c r="F3067" s="1">
        <v>2.0</v>
      </c>
      <c r="G3067" s="2"/>
    </row>
    <row r="3068" ht="12.75" customHeight="1">
      <c r="A3068" t="s">
        <v>1057</v>
      </c>
      <c r="B3068" s="3" t="str">
        <f>HYPERLINK("https://stackoverflow.com/questions/37977827/")</f>
        <v>https://stackoverflow.com/questions/37977827/</v>
      </c>
      <c r="C3068" s="1">
        <v>3.0</v>
      </c>
      <c r="D3068" s="4">
        <v>3.0</v>
      </c>
      <c r="E3068" s="1">
        <v>3.0</v>
      </c>
      <c r="F3068" s="1">
        <v>3.0</v>
      </c>
      <c r="G3068" s="2"/>
    </row>
    <row r="3069" ht="12.75" customHeight="1">
      <c r="A3069" t="s">
        <v>1058</v>
      </c>
      <c r="B3069" s="3" t="str">
        <f>HYPERLINK("https://stackoverflow.com/questions/1492880/")</f>
        <v>https://stackoverflow.com/questions/1492880/</v>
      </c>
      <c r="C3069" s="1">
        <v>2.0</v>
      </c>
      <c r="D3069" s="4">
        <v>2.0</v>
      </c>
      <c r="E3069" s="1">
        <v>2.0</v>
      </c>
      <c r="F3069" s="1">
        <v>2.0</v>
      </c>
      <c r="G3069" s="2"/>
    </row>
    <row r="3070" ht="12.75" customHeight="1">
      <c r="A3070" t="s">
        <v>1058</v>
      </c>
      <c r="B3070" s="3" t="str">
        <f>HYPERLINK("https://stackoverflow.com/questions/1493121/")</f>
        <v>https://stackoverflow.com/questions/1493121/</v>
      </c>
      <c r="C3070" s="1">
        <v>2.0</v>
      </c>
      <c r="D3070" s="4">
        <v>3.0</v>
      </c>
      <c r="E3070" s="1">
        <v>2.0</v>
      </c>
      <c r="F3070" s="1">
        <v>3.0</v>
      </c>
      <c r="G3070" s="2"/>
    </row>
    <row r="3071" ht="12.75" customHeight="1">
      <c r="A3071" t="s">
        <v>1058</v>
      </c>
      <c r="B3071" s="3" t="str">
        <f>HYPERLINK("https://stackoverflow.com/questions/1498135/")</f>
        <v>https://stackoverflow.com/questions/1498135/</v>
      </c>
      <c r="C3071" s="1">
        <v>2.0</v>
      </c>
      <c r="D3071" s="4">
        <v>1.0</v>
      </c>
      <c r="E3071" s="1">
        <v>2.0</v>
      </c>
      <c r="F3071" s="1">
        <v>1.0</v>
      </c>
      <c r="G3071" s="2"/>
    </row>
    <row r="3072" ht="12.75" customHeight="1">
      <c r="A3072" t="s">
        <v>1058</v>
      </c>
      <c r="B3072" s="3" t="str">
        <f>HYPERLINK("https://stackoverflow.com/questions/1917528/")</f>
        <v>https://stackoverflow.com/questions/1917528/</v>
      </c>
      <c r="C3072" s="1">
        <v>2.0</v>
      </c>
      <c r="D3072" s="4">
        <v>3.0</v>
      </c>
      <c r="E3072" s="1">
        <v>2.0</v>
      </c>
      <c r="F3072" s="1">
        <v>3.0</v>
      </c>
      <c r="G3072" s="2"/>
    </row>
    <row r="3073" ht="12.75" customHeight="1">
      <c r="A3073" t="s">
        <v>1058</v>
      </c>
      <c r="B3073" s="3" t="str">
        <f>HYPERLINK("https://stackoverflow.com/questions/12050922/")</f>
        <v>https://stackoverflow.com/questions/12050922/</v>
      </c>
      <c r="C3073" s="1">
        <v>2.0</v>
      </c>
      <c r="D3073" s="4">
        <v>1.0</v>
      </c>
      <c r="E3073" s="1">
        <v>2.0</v>
      </c>
      <c r="F3073" s="1">
        <v>1.0</v>
      </c>
      <c r="G3073" s="2"/>
    </row>
    <row r="3074" ht="12.75" customHeight="1">
      <c r="A3074" t="s">
        <v>1058</v>
      </c>
      <c r="B3074" s="3" t="str">
        <f>HYPERLINK("https://stackoverflow.com/questions/28345802/")</f>
        <v>https://stackoverflow.com/questions/28345802/</v>
      </c>
      <c r="C3074" s="1">
        <v>2.0</v>
      </c>
      <c r="D3074" s="4">
        <v>1.0</v>
      </c>
      <c r="E3074" s="1">
        <v>2.0</v>
      </c>
      <c r="F3074" s="1">
        <v>1.0</v>
      </c>
      <c r="G3074" s="2"/>
    </row>
    <row r="3075" ht="12.75" customHeight="1">
      <c r="A3075" t="s">
        <v>1058</v>
      </c>
      <c r="B3075" s="3" t="str">
        <f>HYPERLINK("https://stackoverflow.com/questions/45321618/")</f>
        <v>https://stackoverflow.com/questions/45321618/</v>
      </c>
      <c r="C3075" s="1">
        <v>2.0</v>
      </c>
      <c r="D3075" s="4">
        <v>1.0</v>
      </c>
      <c r="E3075" s="1">
        <v>2.0</v>
      </c>
      <c r="F3075" s="1">
        <v>1.0</v>
      </c>
      <c r="G3075" s="2"/>
    </row>
    <row r="3076" ht="12.75" customHeight="1">
      <c r="A3076" t="s">
        <v>1059</v>
      </c>
      <c r="B3076" s="3" t="str">
        <f>HYPERLINK("https://stackoverflow.com/questions/1877609/")</f>
        <v>https://stackoverflow.com/questions/1877609/</v>
      </c>
      <c r="C3076" s="1">
        <v>2.0</v>
      </c>
      <c r="D3076" s="4">
        <v>1.0</v>
      </c>
      <c r="E3076" s="1">
        <v>2.0</v>
      </c>
      <c r="F3076" s="1">
        <v>1.0</v>
      </c>
      <c r="G3076" s="2"/>
    </row>
    <row r="3077" ht="12.75" customHeight="1">
      <c r="A3077" t="s">
        <v>1059</v>
      </c>
      <c r="B3077" s="3" t="str">
        <f>HYPERLINK("https://stackoverflow.com/questions/5988315/")</f>
        <v>https://stackoverflow.com/questions/5988315/</v>
      </c>
      <c r="C3077" s="1">
        <v>2.0</v>
      </c>
      <c r="D3077" s="4">
        <v>1.0</v>
      </c>
      <c r="E3077" s="1">
        <v>2.0</v>
      </c>
      <c r="F3077" s="1">
        <v>1.0</v>
      </c>
      <c r="G3077" s="2"/>
    </row>
    <row r="3078" ht="12.75" customHeight="1">
      <c r="A3078" t="s">
        <v>1059</v>
      </c>
      <c r="B3078" s="3" t="str">
        <f>HYPERLINK("https://stackoverflow.com/questions/15137860/")</f>
        <v>https://stackoverflow.com/questions/15137860/</v>
      </c>
      <c r="C3078" s="1">
        <v>2.0</v>
      </c>
      <c r="D3078" s="4">
        <v>1.0</v>
      </c>
      <c r="E3078" s="1">
        <v>2.0</v>
      </c>
      <c r="F3078" s="1">
        <v>1.0</v>
      </c>
      <c r="G3078" s="2"/>
    </row>
    <row r="3079" ht="12.75" customHeight="1">
      <c r="A3079" t="s">
        <v>1060</v>
      </c>
      <c r="B3079" s="3" t="str">
        <f>HYPERLINK("https://stackoverflow.com/questions/2255078/")</f>
        <v>https://stackoverflow.com/questions/2255078/</v>
      </c>
      <c r="C3079" s="1">
        <v>2.0</v>
      </c>
      <c r="D3079" s="4">
        <v>3.0</v>
      </c>
      <c r="E3079" s="1">
        <v>2.0</v>
      </c>
      <c r="F3079" s="1">
        <v>3.0</v>
      </c>
      <c r="G3079" s="2"/>
    </row>
    <row r="3080" ht="12.75" customHeight="1">
      <c r="A3080" t="s">
        <v>1060</v>
      </c>
      <c r="B3080" s="3" t="str">
        <f>HYPERLINK("https://stackoverflow.com/questions/22596293/")</f>
        <v>https://stackoverflow.com/questions/22596293/</v>
      </c>
      <c r="C3080" s="1">
        <v>3.0</v>
      </c>
      <c r="D3080" s="4">
        <v>3.0</v>
      </c>
      <c r="E3080" s="1">
        <v>3.0</v>
      </c>
      <c r="F3080" s="1">
        <v>3.0</v>
      </c>
      <c r="G3080" s="2"/>
    </row>
    <row r="3081" ht="12.75" customHeight="1">
      <c r="A3081" t="s">
        <v>1061</v>
      </c>
      <c r="B3081" s="3" t="str">
        <f>HYPERLINK("https://stackoverflow.com/questions/2543929/")</f>
        <v>https://stackoverflow.com/questions/2543929/</v>
      </c>
      <c r="C3081" s="1">
        <v>3.0</v>
      </c>
      <c r="D3081" s="4">
        <v>1.0</v>
      </c>
      <c r="E3081" s="1">
        <v>3.0</v>
      </c>
      <c r="F3081" s="1">
        <v>1.0</v>
      </c>
      <c r="G3081" s="2"/>
    </row>
    <row r="3082" ht="12.75" customHeight="1">
      <c r="A3082" t="s">
        <v>1061</v>
      </c>
      <c r="B3082" s="3" t="str">
        <f>HYPERLINK("https://stackoverflow.com/questions/2562575/")</f>
        <v>https://stackoverflow.com/questions/2562575/</v>
      </c>
      <c r="C3082" s="1">
        <v>3.0</v>
      </c>
      <c r="D3082" s="4">
        <v>1.0</v>
      </c>
      <c r="E3082" s="1">
        <v>3.0</v>
      </c>
      <c r="F3082" s="1">
        <v>1.0</v>
      </c>
      <c r="G3082" s="2"/>
    </row>
    <row r="3083" ht="12.75" customHeight="1">
      <c r="A3083" t="s">
        <v>1061</v>
      </c>
      <c r="B3083" s="3" t="str">
        <f>HYPERLINK("https://stackoverflow.com/questions/49776577/")</f>
        <v>https://stackoverflow.com/questions/49776577/</v>
      </c>
      <c r="C3083" s="1">
        <v>3.0</v>
      </c>
      <c r="D3083" s="4">
        <v>1.0</v>
      </c>
      <c r="E3083" s="1">
        <v>3.0</v>
      </c>
      <c r="F3083" s="1">
        <v>1.0</v>
      </c>
      <c r="G3083" s="2"/>
    </row>
    <row r="3084" ht="12.75" customHeight="1">
      <c r="A3084" t="s">
        <v>1062</v>
      </c>
      <c r="B3084" s="3" t="str">
        <f>HYPERLINK("https://stackoverflow.com/questions/4704457/")</f>
        <v>https://stackoverflow.com/questions/4704457/</v>
      </c>
      <c r="C3084" s="1">
        <v>3.0</v>
      </c>
      <c r="D3084" s="4">
        <v>1.0</v>
      </c>
      <c r="E3084" s="1">
        <v>3.0</v>
      </c>
      <c r="F3084" s="1">
        <v>1.0</v>
      </c>
      <c r="G3084" s="2"/>
    </row>
    <row r="3085" ht="12.75" customHeight="1">
      <c r="A3085" t="s">
        <v>1062</v>
      </c>
      <c r="B3085" s="3" t="str">
        <f>HYPERLINK("https://stackoverflow.com/questions/13239698/")</f>
        <v>https://stackoverflow.com/questions/13239698/</v>
      </c>
      <c r="C3085" s="1">
        <v>2.0</v>
      </c>
      <c r="D3085" s="4">
        <v>1.0</v>
      </c>
      <c r="E3085" s="1">
        <v>2.0</v>
      </c>
      <c r="F3085" s="1">
        <v>1.0</v>
      </c>
      <c r="G3085" s="2"/>
    </row>
    <row r="3086" ht="12.75" customHeight="1">
      <c r="A3086" t="s">
        <v>1062</v>
      </c>
      <c r="B3086" s="3" t="str">
        <f>HYPERLINK("https://stackoverflow.com/questions/13540131/")</f>
        <v>https://stackoverflow.com/questions/13540131/</v>
      </c>
      <c r="C3086" s="1">
        <v>2.0</v>
      </c>
      <c r="D3086" s="4">
        <v>1.0</v>
      </c>
      <c r="E3086" s="1">
        <v>2.0</v>
      </c>
      <c r="F3086" s="1">
        <v>1.0</v>
      </c>
      <c r="G3086" s="2"/>
    </row>
    <row r="3087" ht="12.75" customHeight="1">
      <c r="A3087" t="s">
        <v>1062</v>
      </c>
      <c r="B3087" s="3" t="str">
        <f>HYPERLINK("https://stackoverflow.com/questions/24191972/")</f>
        <v>https://stackoverflow.com/questions/24191972/</v>
      </c>
      <c r="C3087" s="1">
        <v>2.0</v>
      </c>
      <c r="D3087" s="4">
        <v>1.0</v>
      </c>
      <c r="E3087" s="1">
        <v>2.0</v>
      </c>
      <c r="F3087" s="1">
        <v>1.0</v>
      </c>
      <c r="G3087" s="2"/>
    </row>
    <row r="3088" ht="12.75" customHeight="1">
      <c r="A3088" t="s">
        <v>1062</v>
      </c>
      <c r="B3088" s="3" t="str">
        <f>HYPERLINK("https://stackoverflow.com/questions/24677117/")</f>
        <v>https://stackoverflow.com/questions/24677117/</v>
      </c>
      <c r="C3088" s="1">
        <v>3.0</v>
      </c>
      <c r="D3088" s="4">
        <v>1.0</v>
      </c>
      <c r="E3088" s="1">
        <v>3.0</v>
      </c>
      <c r="F3088" s="1">
        <v>1.0</v>
      </c>
      <c r="G3088" s="2"/>
    </row>
    <row r="3089" ht="12.75" customHeight="1">
      <c r="A3089" t="s">
        <v>1062</v>
      </c>
      <c r="B3089" s="3" t="str">
        <f>HYPERLINK("https://stackoverflow.com/questions/25517346/")</f>
        <v>https://stackoverflow.com/questions/25517346/</v>
      </c>
      <c r="C3089" s="1">
        <v>2.0</v>
      </c>
      <c r="D3089" s="4">
        <v>2.0</v>
      </c>
      <c r="E3089" s="1">
        <v>2.0</v>
      </c>
      <c r="F3089" s="1">
        <v>2.0</v>
      </c>
      <c r="G3089" s="2"/>
    </row>
    <row r="3090" ht="12.75" customHeight="1">
      <c r="A3090" t="s">
        <v>1062</v>
      </c>
      <c r="B3090" s="3" t="str">
        <f>HYPERLINK("https://stackoverflow.com/questions/40211661/")</f>
        <v>https://stackoverflow.com/questions/40211661/</v>
      </c>
      <c r="C3090" s="1">
        <v>3.0</v>
      </c>
      <c r="D3090" s="4">
        <v>2.0</v>
      </c>
      <c r="E3090" s="1">
        <v>3.0</v>
      </c>
      <c r="F3090" s="1">
        <v>2.0</v>
      </c>
      <c r="G3090" s="2"/>
    </row>
    <row r="3091" ht="12.75" customHeight="1">
      <c r="A3091" t="s">
        <v>1063</v>
      </c>
      <c r="B3091" s="3" t="str">
        <f>HYPERLINK("https://stackoverflow.com/questions/6578454/")</f>
        <v>https://stackoverflow.com/questions/6578454/</v>
      </c>
      <c r="C3091" s="1">
        <v>2.0</v>
      </c>
      <c r="D3091" s="4">
        <v>1.0</v>
      </c>
      <c r="E3091" s="1">
        <v>2.0</v>
      </c>
      <c r="F3091" s="1">
        <v>1.0</v>
      </c>
      <c r="G3091" s="2"/>
    </row>
    <row r="3092" ht="12.75" customHeight="1">
      <c r="A3092" t="s">
        <v>1064</v>
      </c>
      <c r="B3092" s="3" t="str">
        <f>HYPERLINK("https://stackoverflow.com/questions/15835716/")</f>
        <v>https://stackoverflow.com/questions/15835716/</v>
      </c>
      <c r="C3092" s="1">
        <v>1.0</v>
      </c>
      <c r="D3092" s="4">
        <v>1.0</v>
      </c>
      <c r="E3092" s="1">
        <v>1.0</v>
      </c>
      <c r="F3092" s="1">
        <v>1.0</v>
      </c>
      <c r="G3092" s="2"/>
    </row>
    <row r="3093" ht="12.75" customHeight="1">
      <c r="A3093" t="s">
        <v>1064</v>
      </c>
      <c r="B3093" s="3" t="str">
        <f>HYPERLINK("https://stackoverflow.com/questions/45618053/")</f>
        <v>https://stackoverflow.com/questions/45618053/</v>
      </c>
      <c r="C3093" s="1">
        <v>1.0</v>
      </c>
      <c r="D3093" s="4">
        <v>1.0</v>
      </c>
      <c r="E3093" s="1">
        <v>1.0</v>
      </c>
      <c r="F3093" s="1">
        <v>1.0</v>
      </c>
      <c r="G3093" s="2"/>
    </row>
    <row r="3094" ht="12.75" customHeight="1">
      <c r="A3094" t="s">
        <v>1064</v>
      </c>
      <c r="B3094" s="3" t="str">
        <f>HYPERLINK("https://stackoverflow.com/questions/48944201/")</f>
        <v>https://stackoverflow.com/questions/48944201/</v>
      </c>
      <c r="C3094" s="1">
        <v>1.0</v>
      </c>
      <c r="D3094" s="4">
        <v>1.0</v>
      </c>
      <c r="E3094" s="1">
        <v>1.0</v>
      </c>
      <c r="F3094" s="1">
        <v>1.0</v>
      </c>
      <c r="G3094" s="2"/>
    </row>
    <row r="3095" ht="12.75" customHeight="1">
      <c r="A3095" t="s">
        <v>1064</v>
      </c>
      <c r="B3095" s="3" t="str">
        <f>HYPERLINK("https://stackoverflow.com/questions/49881444/")</f>
        <v>https://stackoverflow.com/questions/49881444/</v>
      </c>
      <c r="C3095" s="1">
        <v>1.0</v>
      </c>
      <c r="D3095" s="4">
        <v>1.0</v>
      </c>
      <c r="E3095" s="1">
        <v>1.0</v>
      </c>
      <c r="F3095" s="1">
        <v>1.0</v>
      </c>
      <c r="G3095" s="2"/>
    </row>
    <row r="3096" ht="12.75" customHeight="1">
      <c r="A3096" t="s">
        <v>1065</v>
      </c>
      <c r="B3096" s="3" t="str">
        <f>HYPERLINK("https://stackoverflow.com/questions/7812246/")</f>
        <v>https://stackoverflow.com/questions/7812246/</v>
      </c>
      <c r="C3096" s="1">
        <v>1.0</v>
      </c>
      <c r="D3096" s="4">
        <v>1.0</v>
      </c>
      <c r="E3096" s="1">
        <v>1.0</v>
      </c>
      <c r="F3096" s="1">
        <v>1.0</v>
      </c>
      <c r="G3096" s="2"/>
    </row>
    <row r="3097" ht="12.75" customHeight="1">
      <c r="A3097" t="s">
        <v>1066</v>
      </c>
      <c r="B3097" s="3" t="str">
        <f>HYPERLINK("https://stackoverflow.com/questions/8751618/")</f>
        <v>https://stackoverflow.com/questions/8751618/</v>
      </c>
      <c r="C3097" s="1">
        <v>1.0</v>
      </c>
      <c r="D3097" s="4">
        <v>1.0</v>
      </c>
      <c r="E3097" s="1">
        <v>1.0</v>
      </c>
      <c r="F3097" s="1">
        <v>1.0</v>
      </c>
      <c r="G3097" s="2"/>
    </row>
    <row r="3098" ht="12.75" customHeight="1">
      <c r="A3098" t="s">
        <v>1066</v>
      </c>
      <c r="B3098" s="3" t="str">
        <f>HYPERLINK("https://stackoverflow.com/questions/8751644/")</f>
        <v>https://stackoverflow.com/questions/8751644/</v>
      </c>
      <c r="C3098" s="1">
        <v>2.0</v>
      </c>
      <c r="D3098" s="4">
        <v>1.0</v>
      </c>
      <c r="E3098" s="1">
        <v>2.0</v>
      </c>
      <c r="F3098" s="1">
        <v>1.0</v>
      </c>
      <c r="G3098" s="2"/>
    </row>
    <row r="3099" ht="12.75" customHeight="1">
      <c r="A3099" t="s">
        <v>1066</v>
      </c>
      <c r="B3099" s="3" t="str">
        <f>HYPERLINK("https://stackoverflow.com/questions/41526739/")</f>
        <v>https://stackoverflow.com/questions/41526739/</v>
      </c>
      <c r="C3099" s="1">
        <v>2.0</v>
      </c>
      <c r="D3099" s="4">
        <v>1.0</v>
      </c>
      <c r="E3099" s="1">
        <v>2.0</v>
      </c>
      <c r="F3099" s="1">
        <v>1.0</v>
      </c>
      <c r="G3099" s="2"/>
    </row>
    <row r="3100" ht="12.75" customHeight="1">
      <c r="A3100" t="s">
        <v>1067</v>
      </c>
      <c r="B3100" s="3" t="str">
        <f>HYPERLINK("https://stackoverflow.com/questions/9288513/")</f>
        <v>https://stackoverflow.com/questions/9288513/</v>
      </c>
      <c r="C3100" s="1">
        <v>3.0</v>
      </c>
      <c r="D3100" s="4">
        <v>2.0</v>
      </c>
      <c r="E3100" s="1">
        <v>3.0</v>
      </c>
      <c r="F3100" s="1">
        <v>2.0</v>
      </c>
      <c r="G3100" s="2"/>
    </row>
    <row r="3101" ht="12.75" customHeight="1">
      <c r="A3101" t="s">
        <v>1067</v>
      </c>
      <c r="B3101" s="3" t="str">
        <f>HYPERLINK("https://stackoverflow.com/questions/18136440/")</f>
        <v>https://stackoverflow.com/questions/18136440/</v>
      </c>
      <c r="C3101" s="1">
        <v>2.0</v>
      </c>
      <c r="D3101" s="4">
        <v>1.0</v>
      </c>
      <c r="E3101" s="1">
        <v>2.0</v>
      </c>
      <c r="F3101" s="1">
        <v>1.0</v>
      </c>
      <c r="G3101" s="2"/>
    </row>
    <row r="3102" ht="12.75" customHeight="1">
      <c r="A3102" t="s">
        <v>1068</v>
      </c>
      <c r="B3102" s="3" t="str">
        <f>HYPERLINK("https://stackoverflow.com/questions/50408540/")</f>
        <v>https://stackoverflow.com/questions/50408540/</v>
      </c>
      <c r="C3102" s="1">
        <v>2.0</v>
      </c>
      <c r="D3102" s="4">
        <v>1.0</v>
      </c>
      <c r="E3102" s="1">
        <v>2.0</v>
      </c>
      <c r="F3102" s="1">
        <v>1.0</v>
      </c>
      <c r="G3102" s="2"/>
    </row>
    <row r="3103" ht="12.75" customHeight="1">
      <c r="A3103" t="s">
        <v>1069</v>
      </c>
      <c r="B3103" s="3" t="str">
        <f>HYPERLINK("https://stackoverflow.com/questions/19029158/")</f>
        <v>https://stackoverflow.com/questions/19029158/</v>
      </c>
      <c r="C3103" s="1">
        <v>3.0</v>
      </c>
      <c r="D3103" s="4">
        <v>1.0</v>
      </c>
      <c r="E3103" s="1">
        <v>3.0</v>
      </c>
      <c r="F3103" s="1">
        <v>1.0</v>
      </c>
      <c r="G3103" s="2"/>
    </row>
    <row r="3104" ht="12.75" customHeight="1">
      <c r="A3104" t="s">
        <v>1070</v>
      </c>
      <c r="B3104" s="3" t="str">
        <f>HYPERLINK("https://stackoverflow.com/questions/19177717/")</f>
        <v>https://stackoverflow.com/questions/19177717/</v>
      </c>
      <c r="C3104" s="1">
        <v>2.0</v>
      </c>
      <c r="D3104" s="4">
        <v>3.0</v>
      </c>
      <c r="E3104" s="1">
        <v>2.0</v>
      </c>
      <c r="F3104" s="1">
        <v>3.0</v>
      </c>
      <c r="G3104" s="2"/>
    </row>
    <row r="3105" ht="12.75" customHeight="1">
      <c r="A3105" t="s">
        <v>1071</v>
      </c>
      <c r="B3105" s="3" t="str">
        <f>HYPERLINK("https://stackoverflow.com/questions/22908852/")</f>
        <v>https://stackoverflow.com/questions/22908852/</v>
      </c>
      <c r="C3105" s="1">
        <v>3.0</v>
      </c>
      <c r="D3105" s="4">
        <v>3.0</v>
      </c>
      <c r="E3105" s="1">
        <v>3.0</v>
      </c>
      <c r="F3105" s="1">
        <v>3.0</v>
      </c>
      <c r="G3105" s="2"/>
    </row>
    <row r="3106" ht="12.75" customHeight="1">
      <c r="A3106" t="s">
        <v>1071</v>
      </c>
      <c r="B3106" s="3" t="str">
        <f>HYPERLINK("https://stackoverflow.com/questions/23082528/")</f>
        <v>https://stackoverflow.com/questions/23082528/</v>
      </c>
      <c r="C3106" s="1">
        <v>3.0</v>
      </c>
      <c r="D3106" s="4">
        <v>1.0</v>
      </c>
      <c r="E3106" s="1">
        <v>3.0</v>
      </c>
      <c r="F3106" s="1">
        <v>1.0</v>
      </c>
      <c r="G3106" s="2"/>
    </row>
    <row r="3107" ht="12.75" customHeight="1">
      <c r="A3107" t="s">
        <v>1071</v>
      </c>
      <c r="B3107" s="3" t="str">
        <f>HYPERLINK("https://stackoverflow.com/questions/33745291/")</f>
        <v>https://stackoverflow.com/questions/33745291/</v>
      </c>
      <c r="C3107" s="1">
        <v>2.0</v>
      </c>
      <c r="D3107" s="4">
        <v>1.0</v>
      </c>
      <c r="E3107" s="1">
        <v>2.0</v>
      </c>
      <c r="F3107" s="1">
        <v>1.0</v>
      </c>
      <c r="G3107" s="2"/>
    </row>
    <row r="3108" ht="12.75" customHeight="1">
      <c r="A3108" t="s">
        <v>1072</v>
      </c>
      <c r="B3108" s="3" t="str">
        <f>HYPERLINK("https://stackoverflow.com/questions/24943948/")</f>
        <v>https://stackoverflow.com/questions/24943948/</v>
      </c>
      <c r="C3108" s="1">
        <v>2.0</v>
      </c>
      <c r="D3108" s="4">
        <v>3.0</v>
      </c>
      <c r="E3108" s="1">
        <v>2.0</v>
      </c>
      <c r="F3108" s="1">
        <v>3.0</v>
      </c>
      <c r="G3108" s="2"/>
    </row>
    <row r="3109" ht="12.75" customHeight="1">
      <c r="A3109" t="s">
        <v>1072</v>
      </c>
      <c r="B3109" s="3" t="str">
        <f>HYPERLINK("https://stackoverflow.com/questions/24945941/")</f>
        <v>https://stackoverflow.com/questions/24945941/</v>
      </c>
      <c r="C3109" s="1">
        <v>3.0</v>
      </c>
      <c r="D3109" s="4">
        <v>3.0</v>
      </c>
      <c r="E3109" s="1">
        <v>3.0</v>
      </c>
      <c r="F3109" s="1">
        <v>3.0</v>
      </c>
      <c r="G3109" s="2"/>
    </row>
    <row r="3110" ht="12.75" customHeight="1">
      <c r="A3110" t="s">
        <v>1072</v>
      </c>
      <c r="B3110" s="3" t="str">
        <f>HYPERLINK("https://stackoverflow.com/questions/24946254/")</f>
        <v>https://stackoverflow.com/questions/24946254/</v>
      </c>
      <c r="C3110" s="1">
        <v>3.0</v>
      </c>
      <c r="D3110" s="4">
        <v>3.0</v>
      </c>
      <c r="E3110" s="1">
        <v>3.0</v>
      </c>
      <c r="F3110" s="1">
        <v>3.0</v>
      </c>
      <c r="G3110" s="2"/>
    </row>
    <row r="3111" ht="12.75" customHeight="1">
      <c r="A3111" t="s">
        <v>1073</v>
      </c>
      <c r="B3111" s="3" t="str">
        <f>HYPERLINK("https://stackoverflow.com/questions/38990295/")</f>
        <v>https://stackoverflow.com/questions/38990295/</v>
      </c>
      <c r="C3111" s="1">
        <v>2.0</v>
      </c>
      <c r="D3111" s="4">
        <v>1.0</v>
      </c>
      <c r="E3111" s="1">
        <v>2.0</v>
      </c>
      <c r="F3111" s="1">
        <v>1.0</v>
      </c>
      <c r="G3111" s="2"/>
    </row>
    <row r="3112" ht="12.75" customHeight="1">
      <c r="A3112" t="s">
        <v>1074</v>
      </c>
      <c r="B3112" s="3" t="str">
        <f>HYPERLINK("https://stackoverflow.com/questions/43519626/")</f>
        <v>https://stackoverflow.com/questions/43519626/</v>
      </c>
      <c r="C3112" s="1">
        <v>2.0</v>
      </c>
      <c r="D3112" s="4">
        <v>1.0</v>
      </c>
      <c r="E3112" s="1">
        <v>2.0</v>
      </c>
      <c r="F3112" s="1">
        <v>1.0</v>
      </c>
      <c r="G3112" s="2"/>
    </row>
    <row r="3113" ht="12.75" customHeight="1">
      <c r="A3113" t="s">
        <v>1075</v>
      </c>
      <c r="B3113" s="3" t="str">
        <f>HYPERLINK("https://stackoverflow.com/questions/43899163/")</f>
        <v>https://stackoverflow.com/questions/43899163/</v>
      </c>
      <c r="C3113" s="1">
        <v>2.0</v>
      </c>
      <c r="D3113" s="4">
        <v>1.0</v>
      </c>
      <c r="E3113" s="1">
        <v>2.0</v>
      </c>
      <c r="F3113" s="1">
        <v>1.0</v>
      </c>
      <c r="G3113" s="2"/>
    </row>
    <row r="3114" ht="12.75" customHeight="1">
      <c r="C3114" s="1"/>
      <c r="D3114" s="1"/>
      <c r="E3114" s="1"/>
      <c r="F3114" s="1"/>
      <c r="G3114" s="2"/>
    </row>
    <row r="3115" ht="12.75" customHeight="1">
      <c r="C3115" s="1"/>
      <c r="D3115" s="1"/>
      <c r="E3115" s="1"/>
      <c r="F3115" s="1"/>
      <c r="G3115" s="2"/>
    </row>
    <row r="3116" ht="12.75" customHeight="1">
      <c r="C3116" s="1"/>
      <c r="D3116" s="1"/>
      <c r="E3116" s="1"/>
      <c r="F3116" s="1"/>
      <c r="G3116" s="2"/>
    </row>
    <row r="3117" ht="12.75" customHeight="1">
      <c r="A3117" t="s">
        <v>1076</v>
      </c>
      <c r="C3117" s="1"/>
      <c r="D3117" s="1"/>
      <c r="E3117" s="1"/>
      <c r="F3117" s="1"/>
      <c r="G3117" s="2"/>
    </row>
    <row r="3118" ht="12.75" customHeight="1">
      <c r="C3118" s="1"/>
      <c r="D3118" s="1"/>
      <c r="E3118" s="1"/>
      <c r="F3118" s="1"/>
      <c r="G3118" s="2"/>
    </row>
    <row r="3119" ht="12.75" customHeight="1">
      <c r="A3119" t="s">
        <v>1077</v>
      </c>
      <c r="B3119" s="3" t="str">
        <f>HYPERLINK("https://stackoverflow.com/questions/847849/")</f>
        <v>https://stackoverflow.com/questions/847849/</v>
      </c>
      <c r="C3119" s="1">
        <v>1.0</v>
      </c>
      <c r="D3119" s="4">
        <v>1.0</v>
      </c>
      <c r="E3119" s="1">
        <v>1.0</v>
      </c>
      <c r="F3119" s="1">
        <v>1.0</v>
      </c>
      <c r="G3119" s="2"/>
    </row>
    <row r="3120" ht="12.75" customHeight="1">
      <c r="A3120" t="s">
        <v>1077</v>
      </c>
      <c r="B3120" s="3" t="str">
        <f>HYPERLINK("https://stackoverflow.com/questions/1902146/")</f>
        <v>https://stackoverflow.com/questions/1902146/</v>
      </c>
      <c r="C3120" s="1">
        <v>1.0</v>
      </c>
      <c r="D3120" s="4">
        <v>1.0</v>
      </c>
      <c r="E3120" s="1">
        <v>1.0</v>
      </c>
      <c r="F3120" s="1">
        <v>1.0</v>
      </c>
      <c r="G3120" s="2"/>
    </row>
    <row r="3121" ht="12.75" customHeight="1">
      <c r="A3121" t="s">
        <v>1077</v>
      </c>
      <c r="B3121" s="3" t="str">
        <f>HYPERLINK("https://stackoverflow.com/questions/6899179/")</f>
        <v>https://stackoverflow.com/questions/6899179/</v>
      </c>
      <c r="C3121" s="1">
        <v>1.0</v>
      </c>
      <c r="D3121" s="4">
        <v>1.0</v>
      </c>
      <c r="E3121" s="1">
        <v>1.0</v>
      </c>
      <c r="F3121" s="1">
        <v>1.0</v>
      </c>
      <c r="G3121" s="2"/>
    </row>
    <row r="3122" ht="12.75" customHeight="1">
      <c r="A3122" t="s">
        <v>1077</v>
      </c>
      <c r="B3122" s="3" t="str">
        <f>HYPERLINK("https://stackoverflow.com/questions/12534954/")</f>
        <v>https://stackoverflow.com/questions/12534954/</v>
      </c>
      <c r="C3122" s="1">
        <v>1.0</v>
      </c>
      <c r="D3122" s="4">
        <v>1.0</v>
      </c>
      <c r="E3122" s="1">
        <v>1.0</v>
      </c>
      <c r="F3122" s="1">
        <v>1.0</v>
      </c>
      <c r="G3122" s="2"/>
    </row>
    <row r="3123" ht="12.75" customHeight="1">
      <c r="A3123" t="s">
        <v>1077</v>
      </c>
      <c r="B3123" s="3" t="str">
        <f>HYPERLINK("https://stackoverflow.com/questions/13889946/")</f>
        <v>https://stackoverflow.com/questions/13889946/</v>
      </c>
      <c r="C3123" s="1">
        <v>1.0</v>
      </c>
      <c r="D3123" s="4">
        <v>1.0</v>
      </c>
      <c r="E3123" s="1">
        <v>1.0</v>
      </c>
      <c r="F3123" s="1">
        <v>1.0</v>
      </c>
      <c r="G3123" s="2"/>
    </row>
    <row r="3124" ht="12.75" customHeight="1">
      <c r="A3124" t="s">
        <v>1077</v>
      </c>
      <c r="B3124" s="3" t="str">
        <f>HYPERLINK("https://stackoverflow.com/questions/16626396/")</f>
        <v>https://stackoverflow.com/questions/16626396/</v>
      </c>
      <c r="C3124" s="1">
        <v>1.0</v>
      </c>
      <c r="D3124" s="4">
        <v>1.0</v>
      </c>
      <c r="E3124" s="1">
        <v>1.0</v>
      </c>
      <c r="F3124" s="1">
        <v>1.0</v>
      </c>
      <c r="G3124" s="2"/>
    </row>
    <row r="3125" ht="12.75" customHeight="1">
      <c r="A3125" t="s">
        <v>1077</v>
      </c>
      <c r="B3125" s="3" t="str">
        <f>HYPERLINK("https://stackoverflow.com/questions/17302243/")</f>
        <v>https://stackoverflow.com/questions/17302243/</v>
      </c>
      <c r="C3125" s="1">
        <v>1.0</v>
      </c>
      <c r="D3125" s="4">
        <v>1.0</v>
      </c>
      <c r="E3125" s="1">
        <v>1.0</v>
      </c>
      <c r="F3125" s="1">
        <v>1.0</v>
      </c>
      <c r="G3125" s="2"/>
    </row>
    <row r="3126" ht="12.75" customHeight="1">
      <c r="A3126" t="s">
        <v>1077</v>
      </c>
      <c r="B3126" s="3" t="str">
        <f>HYPERLINK("https://stackoverflow.com/questions/18640199/")</f>
        <v>https://stackoverflow.com/questions/18640199/</v>
      </c>
      <c r="C3126" s="1">
        <v>1.0</v>
      </c>
      <c r="D3126" s="4">
        <v>1.0</v>
      </c>
      <c r="E3126" s="1">
        <v>1.0</v>
      </c>
      <c r="F3126" s="1">
        <v>1.0</v>
      </c>
      <c r="G3126" s="2"/>
    </row>
    <row r="3127" ht="12.75" customHeight="1">
      <c r="A3127" t="s">
        <v>1077</v>
      </c>
      <c r="B3127" s="3" t="str">
        <f>HYPERLINK("https://stackoverflow.com/questions/42229928/")</f>
        <v>https://stackoverflow.com/questions/42229928/</v>
      </c>
      <c r="C3127" s="1">
        <v>1.0</v>
      </c>
      <c r="D3127" s="4">
        <v>1.0</v>
      </c>
      <c r="E3127" s="1">
        <v>1.0</v>
      </c>
      <c r="F3127" s="1">
        <v>1.0</v>
      </c>
      <c r="G3127" s="2"/>
    </row>
    <row r="3128" ht="12.75" customHeight="1">
      <c r="A3128" t="s">
        <v>1077</v>
      </c>
      <c r="B3128" s="3" t="str">
        <f>HYPERLINK("https://stackoverflow.com/questions/42418284/")</f>
        <v>https://stackoverflow.com/questions/42418284/</v>
      </c>
      <c r="C3128" s="1">
        <v>1.0</v>
      </c>
      <c r="D3128" s="4">
        <v>1.0</v>
      </c>
      <c r="E3128" s="1">
        <v>1.0</v>
      </c>
      <c r="F3128" s="1">
        <v>1.0</v>
      </c>
      <c r="G3128" s="2"/>
    </row>
    <row r="3129" ht="12.75" customHeight="1">
      <c r="A3129" t="s">
        <v>1077</v>
      </c>
      <c r="B3129" s="3" t="str">
        <f>HYPERLINK("https://stackoverflow.com/questions/46407125/")</f>
        <v>https://stackoverflow.com/questions/46407125/</v>
      </c>
      <c r="C3129" s="1">
        <v>1.0</v>
      </c>
      <c r="D3129" s="4">
        <v>1.0</v>
      </c>
      <c r="E3129" s="1">
        <v>1.0</v>
      </c>
      <c r="F3129" s="1">
        <v>1.0</v>
      </c>
      <c r="G3129" s="2"/>
    </row>
    <row r="3130" ht="12.75" customHeight="1">
      <c r="A3130" t="s">
        <v>194</v>
      </c>
      <c r="B3130" s="3" t="str">
        <f>HYPERLINK("https://stackoverflow.com/questions/326413/")</f>
        <v>https://stackoverflow.com/questions/326413/</v>
      </c>
      <c r="C3130" s="1">
        <v>1.0</v>
      </c>
      <c r="D3130" s="4">
        <v>1.0</v>
      </c>
      <c r="E3130" s="1">
        <v>1.0</v>
      </c>
      <c r="F3130" s="1">
        <v>1.0</v>
      </c>
      <c r="G3130" s="2"/>
    </row>
    <row r="3131" ht="12.75" customHeight="1">
      <c r="A3131" t="s">
        <v>194</v>
      </c>
      <c r="B3131" s="3" t="str">
        <f>HYPERLINK("https://stackoverflow.com/questions/326440/")</f>
        <v>https://stackoverflow.com/questions/326440/</v>
      </c>
      <c r="C3131" s="1">
        <v>1.0</v>
      </c>
      <c r="D3131" s="4">
        <v>1.0</v>
      </c>
      <c r="E3131" s="1">
        <v>1.0</v>
      </c>
      <c r="F3131" s="1">
        <v>1.0</v>
      </c>
      <c r="G3131" s="2"/>
    </row>
    <row r="3132" ht="12.75" customHeight="1">
      <c r="A3132" t="s">
        <v>194</v>
      </c>
      <c r="B3132" s="3" t="str">
        <f>HYPERLINK("https://stackoverflow.com/questions/326448/")</f>
        <v>https://stackoverflow.com/questions/326448/</v>
      </c>
      <c r="C3132" s="1">
        <v>1.0</v>
      </c>
      <c r="D3132" s="4">
        <v>1.0</v>
      </c>
      <c r="E3132" s="1">
        <v>1.0</v>
      </c>
      <c r="F3132" s="1">
        <v>1.0</v>
      </c>
      <c r="G3132" s="2"/>
    </row>
    <row r="3133" ht="12.75" customHeight="1">
      <c r="A3133" t="s">
        <v>194</v>
      </c>
      <c r="B3133" s="3" t="str">
        <f>HYPERLINK("https://stackoverflow.com/questions/326531/")</f>
        <v>https://stackoverflow.com/questions/326531/</v>
      </c>
      <c r="C3133" s="1">
        <v>1.0</v>
      </c>
      <c r="D3133" s="4">
        <v>1.0</v>
      </c>
      <c r="E3133" s="1">
        <v>1.0</v>
      </c>
      <c r="F3133" s="1">
        <v>1.0</v>
      </c>
      <c r="G3133" s="2"/>
    </row>
    <row r="3134" ht="12.75" customHeight="1">
      <c r="A3134" t="s">
        <v>194</v>
      </c>
      <c r="B3134" s="3" t="str">
        <f>HYPERLINK("https://stackoverflow.com/questions/326612/")</f>
        <v>https://stackoverflow.com/questions/326612/</v>
      </c>
      <c r="C3134" s="1">
        <v>1.0</v>
      </c>
      <c r="D3134" s="4">
        <v>1.0</v>
      </c>
      <c r="E3134" s="1">
        <v>1.0</v>
      </c>
      <c r="F3134" s="1">
        <v>1.0</v>
      </c>
      <c r="G3134" s="2"/>
    </row>
    <row r="3135" ht="12.75" customHeight="1">
      <c r="A3135" t="s">
        <v>194</v>
      </c>
      <c r="B3135" s="3" t="str">
        <f>HYPERLINK("https://stackoverflow.com/questions/2224417/")</f>
        <v>https://stackoverflow.com/questions/2224417/</v>
      </c>
      <c r="C3135" s="1">
        <v>1.0</v>
      </c>
      <c r="D3135" s="4">
        <v>1.0</v>
      </c>
      <c r="E3135" s="1">
        <v>1.0</v>
      </c>
      <c r="F3135" s="1">
        <v>1.0</v>
      </c>
      <c r="G3135" s="2"/>
    </row>
    <row r="3136" ht="12.75" customHeight="1">
      <c r="A3136" t="s">
        <v>194</v>
      </c>
      <c r="B3136" s="3" t="str">
        <f>HYPERLINK("https://stackoverflow.com/questions/2224519/")</f>
        <v>https://stackoverflow.com/questions/2224519/</v>
      </c>
      <c r="C3136" s="1">
        <v>1.0</v>
      </c>
      <c r="D3136" s="4">
        <v>1.0</v>
      </c>
      <c r="E3136" s="1">
        <v>1.0</v>
      </c>
      <c r="F3136" s="1">
        <v>1.0</v>
      </c>
      <c r="G3136" s="2"/>
    </row>
    <row r="3137" ht="12.75" customHeight="1">
      <c r="A3137" t="s">
        <v>194</v>
      </c>
      <c r="B3137" s="3" t="str">
        <f>HYPERLINK("https://stackoverflow.com/questions/2661480/")</f>
        <v>https://stackoverflow.com/questions/2661480/</v>
      </c>
      <c r="C3137" s="1">
        <v>1.0</v>
      </c>
      <c r="D3137" s="4">
        <v>1.0</v>
      </c>
      <c r="E3137" s="1">
        <v>1.0</v>
      </c>
      <c r="F3137" s="1">
        <v>1.0</v>
      </c>
      <c r="G3137" s="2"/>
    </row>
    <row r="3138" ht="12.75" customHeight="1">
      <c r="A3138" t="s">
        <v>194</v>
      </c>
      <c r="B3138" s="3" t="str">
        <f>HYPERLINK("https://stackoverflow.com/questions/7449797/")</f>
        <v>https://stackoverflow.com/questions/7449797/</v>
      </c>
      <c r="C3138" s="1">
        <v>1.0</v>
      </c>
      <c r="D3138" s="4">
        <v>1.0</v>
      </c>
      <c r="E3138" s="1">
        <v>1.0</v>
      </c>
      <c r="F3138" s="1">
        <v>1.0</v>
      </c>
      <c r="G3138" s="2"/>
    </row>
    <row r="3139" ht="12.75" customHeight="1">
      <c r="A3139" t="s">
        <v>194</v>
      </c>
      <c r="B3139" s="3" t="str">
        <f>HYPERLINK("https://stackoverflow.com/questions/7796072/")</f>
        <v>https://stackoverflow.com/questions/7796072/</v>
      </c>
      <c r="C3139" s="1">
        <v>1.0</v>
      </c>
      <c r="D3139" s="4">
        <v>1.0</v>
      </c>
      <c r="E3139" s="1">
        <v>1.0</v>
      </c>
      <c r="F3139" s="1">
        <v>1.0</v>
      </c>
      <c r="G3139" s="2"/>
    </row>
    <row r="3140" ht="12.75" customHeight="1">
      <c r="A3140" t="s">
        <v>194</v>
      </c>
      <c r="B3140" s="3" t="str">
        <f>HYPERLINK("https://stackoverflow.com/questions/7864972/")</f>
        <v>https://stackoverflow.com/questions/7864972/</v>
      </c>
      <c r="C3140" s="1">
        <v>1.0</v>
      </c>
      <c r="D3140" s="4">
        <v>1.0</v>
      </c>
      <c r="E3140" s="1">
        <v>1.0</v>
      </c>
      <c r="F3140" s="1">
        <v>1.0</v>
      </c>
      <c r="G3140" s="2"/>
    </row>
    <row r="3141" ht="12.75" customHeight="1">
      <c r="A3141" t="s">
        <v>194</v>
      </c>
      <c r="B3141" s="3" t="str">
        <f>HYPERLINK("https://stackoverflow.com/questions/9291920/")</f>
        <v>https://stackoverflow.com/questions/9291920/</v>
      </c>
      <c r="C3141" s="1">
        <v>1.0</v>
      </c>
      <c r="D3141" s="4">
        <v>1.0</v>
      </c>
      <c r="E3141" s="1">
        <v>1.0</v>
      </c>
      <c r="F3141" s="1">
        <v>1.0</v>
      </c>
      <c r="G3141" s="2"/>
    </row>
    <row r="3142" ht="12.75" customHeight="1">
      <c r="A3142" t="s">
        <v>194</v>
      </c>
      <c r="B3142" s="3" t="str">
        <f>HYPERLINK("https://stackoverflow.com/questions/10176143/")</f>
        <v>https://stackoverflow.com/questions/10176143/</v>
      </c>
      <c r="C3142" s="1">
        <v>1.0</v>
      </c>
      <c r="D3142" s="4">
        <v>1.0</v>
      </c>
      <c r="E3142" s="1">
        <v>1.0</v>
      </c>
      <c r="F3142" s="1">
        <v>1.0</v>
      </c>
      <c r="G3142" s="2"/>
    </row>
    <row r="3143" ht="12.75" customHeight="1">
      <c r="A3143" t="s">
        <v>194</v>
      </c>
      <c r="B3143" s="3" t="str">
        <f>HYPERLINK("https://stackoverflow.com/questions/15428420/")</f>
        <v>https://stackoverflow.com/questions/15428420/</v>
      </c>
      <c r="C3143" s="1">
        <v>1.0</v>
      </c>
      <c r="D3143" s="4">
        <v>1.0</v>
      </c>
      <c r="E3143" s="1">
        <v>1.0</v>
      </c>
      <c r="F3143" s="1">
        <v>1.0</v>
      </c>
      <c r="G3143" s="2"/>
    </row>
    <row r="3144" ht="12.75" customHeight="1">
      <c r="A3144" t="s">
        <v>194</v>
      </c>
      <c r="B3144" s="3" t="str">
        <f>HYPERLINK("https://stackoverflow.com/questions/20563130/")</f>
        <v>https://stackoverflow.com/questions/20563130/</v>
      </c>
      <c r="C3144" s="1">
        <v>1.0</v>
      </c>
      <c r="D3144" s="4">
        <v>1.0</v>
      </c>
      <c r="E3144" s="1">
        <v>1.0</v>
      </c>
      <c r="F3144" s="1">
        <v>1.0</v>
      </c>
      <c r="G3144" s="2"/>
    </row>
    <row r="3145" ht="12.75" customHeight="1">
      <c r="A3145" t="s">
        <v>194</v>
      </c>
      <c r="B3145" s="3" t="str">
        <f>HYPERLINK("https://stackoverflow.com/questions/26626047/")</f>
        <v>https://stackoverflow.com/questions/26626047/</v>
      </c>
      <c r="C3145" s="1">
        <v>1.0</v>
      </c>
      <c r="D3145" s="4">
        <v>1.0</v>
      </c>
      <c r="E3145" s="1">
        <v>1.0</v>
      </c>
      <c r="F3145" s="1">
        <v>1.0</v>
      </c>
      <c r="G3145" s="2"/>
    </row>
    <row r="3146" ht="12.75" customHeight="1">
      <c r="A3146" t="s">
        <v>194</v>
      </c>
      <c r="B3146" s="3" t="str">
        <f>HYPERLINK("https://stackoverflow.com/questions/27805207/")</f>
        <v>https://stackoverflow.com/questions/27805207/</v>
      </c>
      <c r="C3146" s="1">
        <v>1.0</v>
      </c>
      <c r="D3146" s="4">
        <v>1.0</v>
      </c>
      <c r="E3146" s="1">
        <v>1.0</v>
      </c>
      <c r="F3146" s="1">
        <v>1.0</v>
      </c>
      <c r="G3146" s="2"/>
    </row>
    <row r="3147" ht="12.75" customHeight="1">
      <c r="A3147" t="s">
        <v>194</v>
      </c>
      <c r="B3147" s="3" t="str">
        <f>HYPERLINK("https://stackoverflow.com/questions/33983716/")</f>
        <v>https://stackoverflow.com/questions/33983716/</v>
      </c>
      <c r="C3147" s="1">
        <v>1.0</v>
      </c>
      <c r="D3147" s="4">
        <v>1.0</v>
      </c>
      <c r="E3147" s="1">
        <v>1.0</v>
      </c>
      <c r="F3147" s="1">
        <v>1.0</v>
      </c>
      <c r="G3147" s="2"/>
    </row>
    <row r="3148" ht="12.75" customHeight="1">
      <c r="A3148" t="s">
        <v>194</v>
      </c>
      <c r="B3148" s="3" t="str">
        <f>HYPERLINK("https://stackoverflow.com/questions/36724425/")</f>
        <v>https://stackoverflow.com/questions/36724425/</v>
      </c>
      <c r="C3148" s="1">
        <v>1.0</v>
      </c>
      <c r="D3148" s="4">
        <v>1.0</v>
      </c>
      <c r="E3148" s="1">
        <v>1.0</v>
      </c>
      <c r="F3148" s="1">
        <v>1.0</v>
      </c>
      <c r="G3148" s="2"/>
    </row>
    <row r="3149" ht="12.75" customHeight="1">
      <c r="A3149" t="s">
        <v>194</v>
      </c>
      <c r="B3149" s="3" t="str">
        <f>HYPERLINK("https://stackoverflow.com/questions/40299794/")</f>
        <v>https://stackoverflow.com/questions/40299794/</v>
      </c>
      <c r="C3149" s="1">
        <v>1.0</v>
      </c>
      <c r="D3149" s="4">
        <v>1.0</v>
      </c>
      <c r="E3149" s="1">
        <v>1.0</v>
      </c>
      <c r="F3149" s="1">
        <v>1.0</v>
      </c>
      <c r="G3149" s="2"/>
    </row>
    <row r="3150" ht="12.75" customHeight="1">
      <c r="A3150" t="s">
        <v>194</v>
      </c>
      <c r="B3150" s="3" t="str">
        <f>HYPERLINK("https://stackoverflow.com/questions/41077389/")</f>
        <v>https://stackoverflow.com/questions/41077389/</v>
      </c>
      <c r="C3150" s="1">
        <v>1.0</v>
      </c>
      <c r="D3150" s="4">
        <v>1.0</v>
      </c>
      <c r="E3150" s="1">
        <v>1.0</v>
      </c>
      <c r="F3150" s="1">
        <v>1.0</v>
      </c>
      <c r="G3150" s="2"/>
    </row>
    <row r="3151" ht="12.75" customHeight="1">
      <c r="A3151" t="s">
        <v>194</v>
      </c>
      <c r="B3151" s="3" t="str">
        <f>HYPERLINK("https://stackoverflow.com/questions/42082895/")</f>
        <v>https://stackoverflow.com/questions/42082895/</v>
      </c>
      <c r="C3151" s="1">
        <v>1.0</v>
      </c>
      <c r="D3151" s="4">
        <v>1.0</v>
      </c>
      <c r="E3151" s="1">
        <v>1.0</v>
      </c>
      <c r="F3151" s="1">
        <v>1.0</v>
      </c>
      <c r="G3151" s="2"/>
    </row>
    <row r="3152" ht="12.75" customHeight="1">
      <c r="A3152" t="s">
        <v>194</v>
      </c>
      <c r="B3152" s="3" t="str">
        <f>HYPERLINK("https://stackoverflow.com/questions/42260208/")</f>
        <v>https://stackoverflow.com/questions/42260208/</v>
      </c>
      <c r="C3152" s="1">
        <v>1.0</v>
      </c>
      <c r="D3152" s="4">
        <v>1.0</v>
      </c>
      <c r="E3152" s="1">
        <v>1.0</v>
      </c>
      <c r="F3152" s="1">
        <v>1.0</v>
      </c>
      <c r="G3152" s="2"/>
    </row>
    <row r="3153" ht="12.75" customHeight="1">
      <c r="A3153" t="s">
        <v>194</v>
      </c>
      <c r="B3153" s="3" t="str">
        <f>HYPERLINK("https://stackoverflow.com/questions/42800158/")</f>
        <v>https://stackoverflow.com/questions/42800158/</v>
      </c>
      <c r="C3153" s="1">
        <v>1.0</v>
      </c>
      <c r="D3153" s="4">
        <v>1.0</v>
      </c>
      <c r="E3153" s="1">
        <v>1.0</v>
      </c>
      <c r="F3153" s="1">
        <v>1.0</v>
      </c>
      <c r="G3153" s="2"/>
    </row>
    <row r="3154" ht="12.75" customHeight="1">
      <c r="A3154" t="s">
        <v>194</v>
      </c>
      <c r="B3154" s="3" t="str">
        <f>HYPERLINK("https://stackoverflow.com/questions/49598618/")</f>
        <v>https://stackoverflow.com/questions/49598618/</v>
      </c>
      <c r="C3154" s="1">
        <v>1.0</v>
      </c>
      <c r="D3154" s="4">
        <v>1.0</v>
      </c>
      <c r="E3154" s="1">
        <v>1.0</v>
      </c>
      <c r="F3154" s="1">
        <v>1.0</v>
      </c>
      <c r="G3154" s="2"/>
    </row>
    <row r="3155" ht="12.75" customHeight="1">
      <c r="A3155" t="s">
        <v>194</v>
      </c>
      <c r="B3155" s="3" t="str">
        <f>HYPERLINK("https://stackoverflow.com/questions/50581691/")</f>
        <v>https://stackoverflow.com/questions/50581691/</v>
      </c>
      <c r="C3155" s="1">
        <v>1.0</v>
      </c>
      <c r="D3155" s="4">
        <v>1.0</v>
      </c>
      <c r="E3155" s="1">
        <v>1.0</v>
      </c>
      <c r="F3155" s="1">
        <v>1.0</v>
      </c>
      <c r="G3155" s="2"/>
    </row>
    <row r="3156" ht="12.75" customHeight="1">
      <c r="A3156" t="s">
        <v>1078</v>
      </c>
      <c r="B3156" s="3" t="str">
        <f>HYPERLINK("https://stackoverflow.com/questions/466854/")</f>
        <v>https://stackoverflow.com/questions/466854/</v>
      </c>
      <c r="C3156" s="1">
        <v>3.0</v>
      </c>
      <c r="D3156" s="4">
        <v>4.0</v>
      </c>
      <c r="E3156" s="1">
        <v>3.0</v>
      </c>
      <c r="F3156" s="1">
        <v>4.0</v>
      </c>
      <c r="G3156" s="2"/>
    </row>
    <row r="3157" ht="12.75" customHeight="1">
      <c r="A3157" t="s">
        <v>1078</v>
      </c>
      <c r="B3157" s="3" t="str">
        <f>HYPERLINK("https://stackoverflow.com/questions/466872/")</f>
        <v>https://stackoverflow.com/questions/466872/</v>
      </c>
      <c r="C3157" s="1">
        <v>3.0</v>
      </c>
      <c r="D3157" s="4">
        <v>3.0</v>
      </c>
      <c r="E3157" s="1">
        <v>3.0</v>
      </c>
      <c r="F3157" s="1">
        <v>3.0</v>
      </c>
      <c r="G3157" s="2"/>
    </row>
    <row r="3158" ht="12.75" customHeight="1">
      <c r="A3158" t="s">
        <v>1078</v>
      </c>
      <c r="B3158" s="3" t="str">
        <f>HYPERLINK("https://stackoverflow.com/questions/466978/")</f>
        <v>https://stackoverflow.com/questions/466978/</v>
      </c>
      <c r="C3158" s="1">
        <v>4.0</v>
      </c>
      <c r="D3158" s="4">
        <v>3.0</v>
      </c>
      <c r="E3158" s="1">
        <v>4.0</v>
      </c>
      <c r="F3158" s="1">
        <v>3.0</v>
      </c>
      <c r="G3158" s="2"/>
    </row>
    <row r="3159" ht="12.75" customHeight="1">
      <c r="A3159" t="s">
        <v>1078</v>
      </c>
      <c r="B3159" s="3" t="str">
        <f>HYPERLINK("https://stackoverflow.com/questions/467107/")</f>
        <v>https://stackoverflow.com/questions/467107/</v>
      </c>
      <c r="C3159" s="1">
        <v>5.0</v>
      </c>
      <c r="D3159" s="4">
        <v>5.0</v>
      </c>
      <c r="E3159" s="1">
        <v>5.0</v>
      </c>
      <c r="F3159" s="1">
        <v>5.0</v>
      </c>
      <c r="G3159" s="2"/>
    </row>
    <row r="3160" ht="12.75" customHeight="1">
      <c r="A3160" t="s">
        <v>1078</v>
      </c>
      <c r="B3160" s="3" t="str">
        <f>HYPERLINK("https://stackoverflow.com/questions/4683624/")</f>
        <v>https://stackoverflow.com/questions/4683624/</v>
      </c>
      <c r="C3160" s="1">
        <v>4.0</v>
      </c>
      <c r="D3160" s="4">
        <v>5.0</v>
      </c>
      <c r="E3160" s="1">
        <v>4.0</v>
      </c>
      <c r="F3160" s="1">
        <v>5.0</v>
      </c>
      <c r="G3160" s="2"/>
    </row>
    <row r="3161" ht="12.75" customHeight="1">
      <c r="A3161" t="s">
        <v>1078</v>
      </c>
      <c r="B3161" s="3" t="str">
        <f>HYPERLINK("https://stackoverflow.com/questions/29062820/")</f>
        <v>https://stackoverflow.com/questions/29062820/</v>
      </c>
      <c r="C3161" s="1">
        <v>5.0</v>
      </c>
      <c r="D3161" s="4">
        <v>4.0</v>
      </c>
      <c r="E3161" s="1">
        <v>5.0</v>
      </c>
      <c r="F3161" s="1">
        <v>4.0</v>
      </c>
      <c r="G3161" s="2"/>
    </row>
    <row r="3162" ht="12.75" customHeight="1">
      <c r="A3162" t="s">
        <v>1078</v>
      </c>
      <c r="B3162" s="3" t="str">
        <f>HYPERLINK("https://stackoverflow.com/questions/36309671/")</f>
        <v>https://stackoverflow.com/questions/36309671/</v>
      </c>
      <c r="C3162" s="1">
        <v>5.0</v>
      </c>
      <c r="D3162" s="4">
        <v>4.0</v>
      </c>
      <c r="E3162" s="1">
        <v>5.0</v>
      </c>
      <c r="F3162" s="1">
        <v>4.0</v>
      </c>
      <c r="G3162" s="2"/>
    </row>
    <row r="3163" ht="12.75" customHeight="1">
      <c r="A3163" t="s">
        <v>1079</v>
      </c>
      <c r="B3163" s="3" t="str">
        <f>HYPERLINK("https://stackoverflow.com/questions/1510579/")</f>
        <v>https://stackoverflow.com/questions/1510579/</v>
      </c>
      <c r="C3163" s="1">
        <v>3.0</v>
      </c>
      <c r="D3163" s="4">
        <v>5.0</v>
      </c>
      <c r="E3163" s="1">
        <v>4.0</v>
      </c>
      <c r="F3163" s="1">
        <v>5.0</v>
      </c>
      <c r="G3163" s="2" t="s">
        <v>430</v>
      </c>
    </row>
    <row r="3164" ht="12.75" customHeight="1">
      <c r="A3164" t="s">
        <v>1079</v>
      </c>
      <c r="B3164" s="3" t="str">
        <f>HYPERLINK("https://stackoverflow.com/questions/7819620/")</f>
        <v>https://stackoverflow.com/questions/7819620/</v>
      </c>
      <c r="C3164" s="1">
        <v>4.0</v>
      </c>
      <c r="D3164" s="4">
        <v>5.0</v>
      </c>
      <c r="E3164" s="1">
        <v>4.0</v>
      </c>
      <c r="F3164" s="1">
        <v>5.0</v>
      </c>
      <c r="G3164" s="2"/>
    </row>
    <row r="3165" ht="12.75" customHeight="1">
      <c r="A3165" t="s">
        <v>1080</v>
      </c>
      <c r="B3165" s="3" t="str">
        <f>HYPERLINK("https://stackoverflow.com/questions/3715791/")</f>
        <v>https://stackoverflow.com/questions/3715791/</v>
      </c>
      <c r="C3165" s="1">
        <v>5.0</v>
      </c>
      <c r="D3165" s="4">
        <v>5.0</v>
      </c>
      <c r="E3165" s="1">
        <v>5.0</v>
      </c>
      <c r="F3165" s="1">
        <v>5.0</v>
      </c>
      <c r="G3165" s="2"/>
    </row>
    <row r="3166" ht="12.75" customHeight="1">
      <c r="A3166" t="s">
        <v>1080</v>
      </c>
      <c r="B3166" s="3" t="str">
        <f>HYPERLINK("https://stackoverflow.com/questions/12550875/")</f>
        <v>https://stackoverflow.com/questions/12550875/</v>
      </c>
      <c r="C3166" s="1">
        <v>3.0</v>
      </c>
      <c r="D3166" s="4">
        <v>3.0</v>
      </c>
      <c r="E3166" s="1">
        <v>3.0</v>
      </c>
      <c r="F3166" s="1">
        <v>3.0</v>
      </c>
      <c r="G3166" s="2"/>
    </row>
    <row r="3167" ht="12.75" customHeight="1">
      <c r="A3167" t="s">
        <v>1081</v>
      </c>
      <c r="B3167" s="3" t="str">
        <f>HYPERLINK("https://stackoverflow.com/questions/5248574/")</f>
        <v>https://stackoverflow.com/questions/5248574/</v>
      </c>
      <c r="C3167" s="1">
        <v>3.0</v>
      </c>
      <c r="D3167" s="4">
        <v>1.0</v>
      </c>
      <c r="E3167" s="1">
        <v>3.0</v>
      </c>
      <c r="F3167" s="1">
        <v>1.0</v>
      </c>
      <c r="G3167" s="2"/>
    </row>
    <row r="3168" ht="12.75" customHeight="1">
      <c r="A3168" t="s">
        <v>1082</v>
      </c>
      <c r="B3168" s="3" t="str">
        <f>HYPERLINK("https://stackoverflow.com/questions/8930904/")</f>
        <v>https://stackoverflow.com/questions/8930904/</v>
      </c>
      <c r="C3168" s="1">
        <v>3.0</v>
      </c>
      <c r="D3168" s="4">
        <v>1.0</v>
      </c>
      <c r="E3168" s="1">
        <v>3.0</v>
      </c>
      <c r="F3168" s="1">
        <v>1.0</v>
      </c>
      <c r="G3168" s="2"/>
    </row>
    <row r="3169" ht="12.75" customHeight="1">
      <c r="A3169" t="s">
        <v>1082</v>
      </c>
      <c r="B3169" s="3" t="str">
        <f>HYPERLINK("https://stackoverflow.com/questions/8931025/")</f>
        <v>https://stackoverflow.com/questions/8931025/</v>
      </c>
      <c r="C3169" s="1">
        <v>4.0</v>
      </c>
      <c r="D3169" s="4">
        <v>3.0</v>
      </c>
      <c r="E3169" s="1">
        <v>4.0</v>
      </c>
      <c r="F3169" s="1">
        <v>3.0</v>
      </c>
      <c r="G3169" s="2"/>
    </row>
    <row r="3170" ht="12.75" customHeight="1">
      <c r="A3170" t="s">
        <v>1082</v>
      </c>
      <c r="B3170" s="3" t="str">
        <f>HYPERLINK("https://stackoverflow.com/questions/8931060/")</f>
        <v>https://stackoverflow.com/questions/8931060/</v>
      </c>
      <c r="C3170" s="1">
        <v>3.0</v>
      </c>
      <c r="D3170" s="4">
        <v>1.0</v>
      </c>
      <c r="E3170" s="1">
        <v>3.0</v>
      </c>
      <c r="F3170" s="1">
        <v>1.0</v>
      </c>
      <c r="G3170" s="2"/>
    </row>
    <row r="3171" ht="12.75" customHeight="1">
      <c r="A3171" t="s">
        <v>1082</v>
      </c>
      <c r="B3171" s="3" t="str">
        <f>HYPERLINK("https://stackoverflow.com/questions/8931073/")</f>
        <v>https://stackoverflow.com/questions/8931073/</v>
      </c>
      <c r="C3171" s="1">
        <v>3.0</v>
      </c>
      <c r="D3171" s="4">
        <v>1.0</v>
      </c>
      <c r="E3171" s="1">
        <v>3.0</v>
      </c>
      <c r="F3171" s="1">
        <v>1.0</v>
      </c>
      <c r="G3171" s="2"/>
    </row>
    <row r="3172" ht="12.75" customHeight="1">
      <c r="A3172" t="s">
        <v>1082</v>
      </c>
      <c r="B3172" s="3" t="str">
        <f>HYPERLINK("https://stackoverflow.com/questions/40618106/")</f>
        <v>https://stackoverflow.com/questions/40618106/</v>
      </c>
      <c r="C3172" s="1">
        <v>5.0</v>
      </c>
      <c r="D3172" s="4">
        <v>4.0</v>
      </c>
      <c r="E3172" s="1">
        <v>5.0</v>
      </c>
      <c r="F3172" s="1">
        <v>4.0</v>
      </c>
      <c r="G3172" s="2"/>
    </row>
    <row r="3173" ht="12.75" customHeight="1">
      <c r="A3173" t="s">
        <v>1083</v>
      </c>
      <c r="B3173" s="3" t="str">
        <f>HYPERLINK("https://stackoverflow.com/questions/10311716/")</f>
        <v>https://stackoverflow.com/questions/10311716/</v>
      </c>
      <c r="C3173" s="1">
        <v>4.0</v>
      </c>
      <c r="D3173" s="4">
        <v>4.0</v>
      </c>
      <c r="E3173" s="1">
        <v>4.0</v>
      </c>
      <c r="F3173" s="1">
        <v>4.0</v>
      </c>
      <c r="G3173" s="2"/>
    </row>
    <row r="3174" ht="12.75" customHeight="1">
      <c r="A3174" t="s">
        <v>1084</v>
      </c>
      <c r="B3174" s="3" t="str">
        <f>HYPERLINK("https://stackoverflow.com/questions/10864678/")</f>
        <v>https://stackoverflow.com/questions/10864678/</v>
      </c>
      <c r="C3174" s="1">
        <v>3.0</v>
      </c>
      <c r="D3174" s="4">
        <v>2.0</v>
      </c>
      <c r="E3174" s="1">
        <v>3.0</v>
      </c>
      <c r="F3174" s="1">
        <v>2.0</v>
      </c>
      <c r="G3174" s="2"/>
    </row>
    <row r="3175" ht="12.75" customHeight="1">
      <c r="A3175" t="s">
        <v>1084</v>
      </c>
      <c r="B3175" s="3" t="str">
        <f>HYPERLINK("https://stackoverflow.com/questions/10866673/")</f>
        <v>https://stackoverflow.com/questions/10866673/</v>
      </c>
      <c r="C3175" s="1">
        <v>2.0</v>
      </c>
      <c r="D3175" s="4">
        <v>1.0</v>
      </c>
      <c r="E3175" s="1">
        <v>2.0</v>
      </c>
      <c r="F3175" s="1">
        <v>1.0</v>
      </c>
      <c r="G3175" s="2"/>
    </row>
    <row r="3176" ht="12.75" customHeight="1">
      <c r="A3176" t="s">
        <v>1084</v>
      </c>
      <c r="B3176" s="3" t="str">
        <f>HYPERLINK("https://stackoverflow.com/questions/16185010/")</f>
        <v>https://stackoverflow.com/questions/16185010/</v>
      </c>
      <c r="C3176" s="1">
        <v>3.0</v>
      </c>
      <c r="D3176" s="4">
        <v>2.0</v>
      </c>
      <c r="E3176" s="1">
        <v>3.0</v>
      </c>
      <c r="F3176" s="1">
        <v>2.0</v>
      </c>
      <c r="G3176" s="2"/>
    </row>
    <row r="3177" ht="12.75" customHeight="1">
      <c r="A3177" t="s">
        <v>1085</v>
      </c>
      <c r="B3177" s="3" t="str">
        <f>HYPERLINK("https://stackoverflow.com/questions/10910125/")</f>
        <v>https://stackoverflow.com/questions/10910125/</v>
      </c>
      <c r="C3177" s="1">
        <v>3.0</v>
      </c>
      <c r="D3177" s="4">
        <v>3.0</v>
      </c>
      <c r="E3177" s="1">
        <v>3.0</v>
      </c>
      <c r="F3177" s="1">
        <v>3.0</v>
      </c>
      <c r="G3177" s="2"/>
    </row>
    <row r="3178" ht="12.75" customHeight="1">
      <c r="A3178" t="s">
        <v>1086</v>
      </c>
      <c r="B3178" s="3" t="str">
        <f>HYPERLINK("https://stackoverflow.com/questions/14169690/")</f>
        <v>https://stackoverflow.com/questions/14169690/</v>
      </c>
      <c r="C3178" s="1">
        <v>1.0</v>
      </c>
      <c r="D3178" s="4">
        <v>1.0</v>
      </c>
      <c r="E3178" s="1">
        <v>1.0</v>
      </c>
      <c r="F3178" s="1">
        <v>1.0</v>
      </c>
      <c r="G3178" s="2"/>
    </row>
    <row r="3179" ht="12.75" customHeight="1">
      <c r="A3179" t="s">
        <v>1086</v>
      </c>
      <c r="B3179" s="3" t="str">
        <f>HYPERLINK("https://stackoverflow.com/questions/14169729/")</f>
        <v>https://stackoverflow.com/questions/14169729/</v>
      </c>
      <c r="C3179" s="1">
        <v>1.0</v>
      </c>
      <c r="D3179" s="4">
        <v>1.0</v>
      </c>
      <c r="E3179" s="1">
        <v>1.0</v>
      </c>
      <c r="F3179" s="1">
        <v>1.0</v>
      </c>
      <c r="G3179" s="2"/>
    </row>
    <row r="3180" ht="12.75" customHeight="1">
      <c r="A3180" t="s">
        <v>1086</v>
      </c>
      <c r="B3180" s="3" t="str">
        <f>HYPERLINK("https://stackoverflow.com/questions/14169748/")</f>
        <v>https://stackoverflow.com/questions/14169748/</v>
      </c>
      <c r="C3180" s="1">
        <v>1.0</v>
      </c>
      <c r="D3180" s="4">
        <v>1.0</v>
      </c>
      <c r="E3180" s="1">
        <v>1.0</v>
      </c>
      <c r="F3180" s="1">
        <v>1.0</v>
      </c>
      <c r="G3180" s="2"/>
    </row>
    <row r="3181" ht="12.75" customHeight="1">
      <c r="A3181" t="s">
        <v>1086</v>
      </c>
      <c r="B3181" s="3" t="str">
        <f>HYPERLINK("https://stackoverflow.com/questions/14169760/")</f>
        <v>https://stackoverflow.com/questions/14169760/</v>
      </c>
      <c r="C3181" s="1">
        <v>1.0</v>
      </c>
      <c r="D3181" s="4">
        <v>1.0</v>
      </c>
      <c r="E3181" s="1">
        <v>1.0</v>
      </c>
      <c r="F3181" s="1">
        <v>1.0</v>
      </c>
      <c r="G3181" s="2"/>
    </row>
    <row r="3182" ht="12.75" customHeight="1">
      <c r="A3182" t="s">
        <v>1087</v>
      </c>
      <c r="B3182" s="3" t="str">
        <f>HYPERLINK("https://stackoverflow.com/questions/14522747/")</f>
        <v>https://stackoverflow.com/questions/14522747/</v>
      </c>
      <c r="C3182" s="1">
        <v>2.0</v>
      </c>
      <c r="D3182" s="4">
        <v>1.0</v>
      </c>
      <c r="E3182" s="1">
        <v>2.0</v>
      </c>
      <c r="F3182" s="1">
        <v>1.0</v>
      </c>
      <c r="G3182" s="2"/>
    </row>
    <row r="3183" ht="12.75" customHeight="1">
      <c r="A3183" t="s">
        <v>1087</v>
      </c>
      <c r="B3183" s="3" t="str">
        <f>HYPERLINK("https://stackoverflow.com/questions/39584230/")</f>
        <v>https://stackoverflow.com/questions/39584230/</v>
      </c>
      <c r="C3183" s="1">
        <v>2.0</v>
      </c>
      <c r="D3183" s="4">
        <v>1.0</v>
      </c>
      <c r="E3183" s="1">
        <v>2.0</v>
      </c>
      <c r="F3183" s="1">
        <v>1.0</v>
      </c>
      <c r="G3183" s="2"/>
    </row>
    <row r="3184" ht="12.75" customHeight="1">
      <c r="A3184" t="s">
        <v>1087</v>
      </c>
      <c r="B3184" s="3" t="str">
        <f>HYPERLINK("https://stackoverflow.com/questions/40787814/")</f>
        <v>https://stackoverflow.com/questions/40787814/</v>
      </c>
      <c r="C3184" s="1">
        <v>2.0</v>
      </c>
      <c r="D3184" s="4">
        <v>1.0</v>
      </c>
      <c r="E3184" s="1">
        <v>2.0</v>
      </c>
      <c r="F3184" s="1">
        <v>1.0</v>
      </c>
      <c r="G3184" s="2"/>
    </row>
    <row r="3185" ht="12.75" customHeight="1">
      <c r="A3185" t="s">
        <v>1088</v>
      </c>
      <c r="B3185" s="3" t="str">
        <f>HYPERLINK("https://stackoverflow.com/questions/16772957/")</f>
        <v>https://stackoverflow.com/questions/16772957/</v>
      </c>
      <c r="C3185" s="1">
        <v>3.0</v>
      </c>
      <c r="D3185" s="4">
        <v>3.0</v>
      </c>
      <c r="E3185" s="1">
        <v>3.0</v>
      </c>
      <c r="F3185" s="1">
        <v>3.0</v>
      </c>
      <c r="G3185" s="2"/>
    </row>
    <row r="3186" ht="12.75" customHeight="1">
      <c r="A3186" t="s">
        <v>1088</v>
      </c>
      <c r="B3186" s="3" t="str">
        <f>HYPERLINK("https://stackoverflow.com/questions/16773007/")</f>
        <v>https://stackoverflow.com/questions/16773007/</v>
      </c>
      <c r="C3186" s="1">
        <v>1.0</v>
      </c>
      <c r="D3186" s="4">
        <v>1.0</v>
      </c>
      <c r="E3186" s="1">
        <v>1.0</v>
      </c>
      <c r="F3186" s="1">
        <v>1.0</v>
      </c>
      <c r="G3186" s="2"/>
    </row>
    <row r="3187" ht="12.75" customHeight="1">
      <c r="A3187" t="s">
        <v>1089</v>
      </c>
      <c r="B3187" s="3" t="str">
        <f>HYPERLINK("https://stackoverflow.com/questions/25916210/")</f>
        <v>https://stackoverflow.com/questions/25916210/</v>
      </c>
      <c r="C3187" s="1">
        <v>2.0</v>
      </c>
      <c r="D3187" s="4">
        <v>3.0</v>
      </c>
      <c r="E3187" s="1">
        <v>2.0</v>
      </c>
      <c r="F3187" s="1">
        <v>3.0</v>
      </c>
      <c r="G3187" s="2"/>
    </row>
    <row r="3188" ht="12.75" customHeight="1">
      <c r="A3188" t="s">
        <v>1090</v>
      </c>
      <c r="B3188" s="3" t="str">
        <f>HYPERLINK("https://stackoverflow.com/questions/27379126/")</f>
        <v>https://stackoverflow.com/questions/27379126/</v>
      </c>
      <c r="C3188" s="1">
        <v>5.0</v>
      </c>
      <c r="D3188" s="4">
        <v>5.0</v>
      </c>
      <c r="E3188" s="1">
        <v>5.0</v>
      </c>
      <c r="F3188" s="1">
        <v>5.0</v>
      </c>
      <c r="G3188" s="2"/>
    </row>
    <row r="3189" ht="12.75" customHeight="1">
      <c r="A3189" t="s">
        <v>1090</v>
      </c>
      <c r="B3189" s="3" t="str">
        <f>HYPERLINK("https://stackoverflow.com/questions/27379155/")</f>
        <v>https://stackoverflow.com/questions/27379155/</v>
      </c>
      <c r="C3189" s="1">
        <v>5.0</v>
      </c>
      <c r="D3189" s="4">
        <v>5.0</v>
      </c>
      <c r="E3189" s="1">
        <v>5.0</v>
      </c>
      <c r="F3189" s="1">
        <v>5.0</v>
      </c>
      <c r="G3189" s="2"/>
    </row>
    <row r="3190" ht="12.75" customHeight="1">
      <c r="A3190" t="s">
        <v>1090</v>
      </c>
      <c r="B3190" s="3" t="str">
        <f>HYPERLINK("https://stackoverflow.com/questions/27379430/")</f>
        <v>https://stackoverflow.com/questions/27379430/</v>
      </c>
      <c r="C3190" s="1">
        <v>4.0</v>
      </c>
      <c r="D3190" s="4">
        <v>3.0</v>
      </c>
      <c r="E3190" s="1">
        <v>4.0</v>
      </c>
      <c r="F3190" s="1">
        <v>3.0</v>
      </c>
      <c r="G3190" s="2"/>
    </row>
    <row r="3191" ht="12.75" customHeight="1">
      <c r="A3191" t="s">
        <v>1090</v>
      </c>
      <c r="B3191" s="3" t="str">
        <f>HYPERLINK("https://stackoverflow.com/questions/27379566/")</f>
        <v>https://stackoverflow.com/questions/27379566/</v>
      </c>
      <c r="C3191" s="1">
        <v>4.0</v>
      </c>
      <c r="D3191" s="4">
        <v>3.0</v>
      </c>
      <c r="E3191" s="1">
        <v>4.0</v>
      </c>
      <c r="F3191" s="1">
        <v>3.0</v>
      </c>
      <c r="G3191" s="2"/>
    </row>
    <row r="3192" ht="12.75" customHeight="1">
      <c r="A3192" t="s">
        <v>1090</v>
      </c>
      <c r="B3192" s="3" t="str">
        <f>HYPERLINK("https://stackoverflow.com/questions/37718632/")</f>
        <v>https://stackoverflow.com/questions/37718632/</v>
      </c>
      <c r="C3192" s="1">
        <v>3.0</v>
      </c>
      <c r="D3192" s="4">
        <v>2.0</v>
      </c>
      <c r="E3192" s="1">
        <v>3.0</v>
      </c>
      <c r="F3192" s="1">
        <v>2.0</v>
      </c>
      <c r="G3192" s="2"/>
    </row>
    <row r="3193" ht="12.75" customHeight="1">
      <c r="A3193" t="s">
        <v>1091</v>
      </c>
      <c r="B3193" s="3" t="str">
        <f>HYPERLINK("https://stackoverflow.com/questions/47358241/")</f>
        <v>https://stackoverflow.com/questions/47358241/</v>
      </c>
      <c r="C3193" s="1">
        <v>3.0</v>
      </c>
      <c r="D3193" s="4">
        <v>1.0</v>
      </c>
      <c r="E3193" s="1">
        <v>3.0</v>
      </c>
      <c r="F3193" s="1">
        <v>1.0</v>
      </c>
      <c r="G3193" s="2"/>
    </row>
    <row r="3194" ht="12.75" customHeight="1">
      <c r="C3194" s="1"/>
      <c r="D3194" s="1"/>
      <c r="E3194" s="1"/>
      <c r="F3194" s="1"/>
      <c r="G3194" s="2"/>
    </row>
    <row r="3195" ht="12.75" customHeight="1">
      <c r="C3195" s="1"/>
      <c r="D3195" s="1"/>
      <c r="E3195" s="1"/>
      <c r="F3195" s="1"/>
      <c r="G3195" s="2"/>
    </row>
    <row r="3196" ht="12.75" customHeight="1">
      <c r="C3196" s="1"/>
      <c r="D3196" s="1"/>
      <c r="E3196" s="1"/>
      <c r="F3196" s="1"/>
      <c r="G3196" s="2"/>
    </row>
    <row r="3197" ht="12.75" customHeight="1">
      <c r="A3197" t="s">
        <v>1092</v>
      </c>
      <c r="C3197" s="1"/>
      <c r="D3197" s="1"/>
      <c r="E3197" s="1"/>
      <c r="F3197" s="1"/>
      <c r="G3197" s="2"/>
    </row>
    <row r="3198" ht="12.75" customHeight="1">
      <c r="C3198" s="1"/>
      <c r="D3198" s="1"/>
      <c r="E3198" s="1"/>
      <c r="F3198" s="1"/>
      <c r="G3198" s="2"/>
    </row>
    <row r="3199" ht="12.75" customHeight="1">
      <c r="A3199" t="s">
        <v>1093</v>
      </c>
      <c r="B3199" s="3" t="str">
        <f>HYPERLINK("https://stackoverflow.com/questions/109389/")</f>
        <v>https://stackoverflow.com/questions/109389/</v>
      </c>
      <c r="C3199" s="1">
        <v>5.0</v>
      </c>
      <c r="D3199" s="4">
        <v>5.0</v>
      </c>
      <c r="E3199" s="1">
        <v>5.0</v>
      </c>
      <c r="F3199" s="1">
        <v>5.0</v>
      </c>
      <c r="G3199" s="2"/>
    </row>
    <row r="3200" ht="12.75" customHeight="1">
      <c r="A3200" t="s">
        <v>1093</v>
      </c>
      <c r="B3200" s="3" t="str">
        <f>HYPERLINK("https://stackoverflow.com/questions/109787/")</f>
        <v>https://stackoverflow.com/questions/109787/</v>
      </c>
      <c r="C3200" s="1">
        <v>4.0</v>
      </c>
      <c r="D3200" s="4">
        <v>1.0</v>
      </c>
      <c r="E3200" s="1">
        <v>4.0</v>
      </c>
      <c r="F3200" s="1">
        <v>4.0</v>
      </c>
      <c r="G3200" s="2" t="s">
        <v>619</v>
      </c>
    </row>
    <row r="3201" ht="12.75" customHeight="1">
      <c r="A3201" t="s">
        <v>1093</v>
      </c>
      <c r="B3201" s="3" t="str">
        <f>HYPERLINK("https://stackoverflow.com/questions/111183/")</f>
        <v>https://stackoverflow.com/questions/111183/</v>
      </c>
      <c r="C3201" s="1">
        <v>3.0</v>
      </c>
      <c r="D3201" s="4">
        <v>1.0</v>
      </c>
      <c r="E3201" s="1">
        <v>3.0</v>
      </c>
      <c r="F3201" s="1">
        <v>1.0</v>
      </c>
      <c r="G3201" s="2"/>
    </row>
    <row r="3202" ht="12.75" customHeight="1">
      <c r="A3202" t="s">
        <v>1093</v>
      </c>
      <c r="B3202" s="3" t="str">
        <f>HYPERLINK("https://stackoverflow.com/questions/119143/")</f>
        <v>https://stackoverflow.com/questions/119143/</v>
      </c>
      <c r="C3202" s="1">
        <v>5.0</v>
      </c>
      <c r="D3202" s="4">
        <v>2.0</v>
      </c>
      <c r="E3202" s="1">
        <v>4.0</v>
      </c>
      <c r="F3202" s="1">
        <v>4.0</v>
      </c>
      <c r="G3202" s="2" t="s">
        <v>260</v>
      </c>
    </row>
    <row r="3203" ht="12.75" customHeight="1">
      <c r="A3203" t="s">
        <v>1093</v>
      </c>
      <c r="B3203" s="3" t="str">
        <f>HYPERLINK("https://stackoverflow.com/questions/747627/")</f>
        <v>https://stackoverflow.com/questions/747627/</v>
      </c>
      <c r="C3203" s="1">
        <v>4.0</v>
      </c>
      <c r="D3203" s="4">
        <v>3.0</v>
      </c>
      <c r="E3203" s="1">
        <v>4.0</v>
      </c>
      <c r="F3203" s="1">
        <v>3.0</v>
      </c>
      <c r="G3203" s="2"/>
    </row>
    <row r="3204" ht="12.75" customHeight="1">
      <c r="A3204" t="s">
        <v>1093</v>
      </c>
      <c r="B3204" s="3" t="str">
        <f>HYPERLINK("https://stackoverflow.com/questions/1283722/")</f>
        <v>https://stackoverflow.com/questions/1283722/</v>
      </c>
      <c r="C3204" s="1">
        <v>5.0</v>
      </c>
      <c r="D3204" s="4">
        <v>2.0</v>
      </c>
      <c r="E3204" s="1">
        <v>4.0</v>
      </c>
      <c r="F3204" s="1">
        <v>4.0</v>
      </c>
      <c r="G3204" s="2" t="s">
        <v>260</v>
      </c>
    </row>
    <row r="3205" ht="12.75" customHeight="1">
      <c r="A3205" t="s">
        <v>1093</v>
      </c>
      <c r="B3205" s="3" t="str">
        <f>HYPERLINK("https://stackoverflow.com/questions/2112659/")</f>
        <v>https://stackoverflow.com/questions/2112659/</v>
      </c>
      <c r="C3205" s="1">
        <v>5.0</v>
      </c>
      <c r="D3205" s="4">
        <v>3.0</v>
      </c>
      <c r="E3205" s="1">
        <v>4.0</v>
      </c>
      <c r="F3205" s="1">
        <v>4.0</v>
      </c>
      <c r="G3205" s="2"/>
    </row>
    <row r="3206" ht="12.75" customHeight="1">
      <c r="A3206" t="s">
        <v>1093</v>
      </c>
      <c r="B3206" s="3" t="str">
        <f>HYPERLINK("https://stackoverflow.com/questions/2581754/")</f>
        <v>https://stackoverflow.com/questions/2581754/</v>
      </c>
      <c r="C3206" s="1">
        <v>5.0</v>
      </c>
      <c r="D3206" s="4">
        <v>5.0</v>
      </c>
      <c r="E3206" s="1">
        <v>5.0</v>
      </c>
      <c r="F3206" s="1">
        <v>5.0</v>
      </c>
      <c r="G3206" s="2"/>
    </row>
    <row r="3207" ht="12.75" customHeight="1">
      <c r="A3207" t="s">
        <v>1093</v>
      </c>
      <c r="B3207" s="3" t="str">
        <f>HYPERLINK("https://stackoverflow.com/questions/2797784/")</f>
        <v>https://stackoverflow.com/questions/2797784/</v>
      </c>
      <c r="C3207" s="1">
        <v>3.0</v>
      </c>
      <c r="D3207" s="4">
        <v>2.0</v>
      </c>
      <c r="E3207" s="1">
        <v>3.0</v>
      </c>
      <c r="F3207" s="1">
        <v>2.0</v>
      </c>
      <c r="G3207" s="2"/>
    </row>
    <row r="3208" ht="12.75" customHeight="1">
      <c r="A3208" t="s">
        <v>1093</v>
      </c>
      <c r="B3208" s="3" t="str">
        <f>HYPERLINK("https://stackoverflow.com/questions/3420912/")</f>
        <v>https://stackoverflow.com/questions/3420912/</v>
      </c>
      <c r="C3208" s="1">
        <v>3.0</v>
      </c>
      <c r="D3208" s="4">
        <v>3.0</v>
      </c>
      <c r="E3208" s="1">
        <v>3.0</v>
      </c>
      <c r="F3208" s="1">
        <v>3.0</v>
      </c>
      <c r="G3208" s="2"/>
    </row>
    <row r="3209" ht="12.75" customHeight="1">
      <c r="A3209" t="s">
        <v>1093</v>
      </c>
      <c r="B3209" s="3" t="str">
        <f>HYPERLINK("https://stackoverflow.com/questions/4577336/")</f>
        <v>https://stackoverflow.com/questions/4577336/</v>
      </c>
      <c r="C3209" s="1">
        <v>4.0</v>
      </c>
      <c r="D3209" s="4">
        <v>4.0</v>
      </c>
      <c r="E3209" s="1">
        <v>4.0</v>
      </c>
      <c r="F3209" s="1">
        <v>4.0</v>
      </c>
      <c r="G3209" s="2"/>
    </row>
    <row r="3210" ht="12.75" customHeight="1">
      <c r="A3210" t="s">
        <v>1093</v>
      </c>
      <c r="B3210" s="3" t="str">
        <f>HYPERLINK("https://stackoverflow.com/questions/4943507/")</f>
        <v>https://stackoverflow.com/questions/4943507/</v>
      </c>
      <c r="C3210" s="1">
        <v>4.0</v>
      </c>
      <c r="D3210" s="4">
        <v>3.0</v>
      </c>
      <c r="E3210" s="1">
        <v>4.0</v>
      </c>
      <c r="F3210" s="1">
        <v>3.0</v>
      </c>
      <c r="G3210" s="2"/>
    </row>
    <row r="3211" ht="12.75" customHeight="1">
      <c r="A3211" t="s">
        <v>1093</v>
      </c>
      <c r="B3211" s="3" t="str">
        <f>HYPERLINK("https://stackoverflow.com/questions/6281263/")</f>
        <v>https://stackoverflow.com/questions/6281263/</v>
      </c>
      <c r="C3211" s="1">
        <v>3.0</v>
      </c>
      <c r="D3211" s="4">
        <v>4.0</v>
      </c>
      <c r="E3211" s="1">
        <v>3.0</v>
      </c>
      <c r="F3211" s="1">
        <v>4.0</v>
      </c>
      <c r="G3211" s="2"/>
    </row>
    <row r="3212" ht="12.75" customHeight="1">
      <c r="A3212" t="s">
        <v>1093</v>
      </c>
      <c r="B3212" s="3" t="str">
        <f>HYPERLINK("https://stackoverflow.com/questions/6584631/")</f>
        <v>https://stackoverflow.com/questions/6584631/</v>
      </c>
      <c r="C3212" s="1">
        <v>3.0</v>
      </c>
      <c r="D3212" s="4">
        <v>3.0</v>
      </c>
      <c r="E3212" s="1">
        <v>3.0</v>
      </c>
      <c r="F3212" s="1">
        <v>3.0</v>
      </c>
      <c r="G3212" s="2"/>
    </row>
    <row r="3213" ht="12.75" customHeight="1">
      <c r="A3213" t="s">
        <v>1093</v>
      </c>
      <c r="B3213" s="3" t="str">
        <f>HYPERLINK("https://stackoverflow.com/questions/6705027/")</f>
        <v>https://stackoverflow.com/questions/6705027/</v>
      </c>
      <c r="C3213" s="1">
        <v>3.0</v>
      </c>
      <c r="D3213" s="4">
        <v>3.0</v>
      </c>
      <c r="E3213" s="1">
        <v>3.0</v>
      </c>
      <c r="F3213" s="1">
        <v>3.0</v>
      </c>
      <c r="G3213" s="2"/>
    </row>
    <row r="3214" ht="12.75" customHeight="1">
      <c r="A3214" t="s">
        <v>1093</v>
      </c>
      <c r="B3214" s="3" t="str">
        <f>HYPERLINK("https://stackoverflow.com/questions/7166058/")</f>
        <v>https://stackoverflow.com/questions/7166058/</v>
      </c>
      <c r="C3214" s="1">
        <v>4.0</v>
      </c>
      <c r="D3214" s="4">
        <v>5.0</v>
      </c>
      <c r="E3214" s="1">
        <v>4.0</v>
      </c>
      <c r="F3214" s="1">
        <v>5.0</v>
      </c>
      <c r="G3214" s="2"/>
    </row>
    <row r="3215" ht="12.75" customHeight="1">
      <c r="A3215" t="s">
        <v>1093</v>
      </c>
      <c r="B3215" s="3" t="str">
        <f>HYPERLINK("https://stackoverflow.com/questions/7263116/")</f>
        <v>https://stackoverflow.com/questions/7263116/</v>
      </c>
      <c r="C3215" s="1">
        <v>4.0</v>
      </c>
      <c r="D3215" s="4">
        <v>3.0</v>
      </c>
      <c r="E3215" s="1">
        <v>4.0</v>
      </c>
      <c r="F3215" s="1">
        <v>3.0</v>
      </c>
      <c r="G3215" s="2"/>
    </row>
    <row r="3216" ht="12.75" customHeight="1">
      <c r="A3216" t="s">
        <v>1093</v>
      </c>
      <c r="B3216" s="3" t="str">
        <f>HYPERLINK("https://stackoverflow.com/questions/7268690/")</f>
        <v>https://stackoverflow.com/questions/7268690/</v>
      </c>
      <c r="C3216" s="1">
        <v>3.0</v>
      </c>
      <c r="D3216" s="4">
        <v>2.0</v>
      </c>
      <c r="E3216" s="1">
        <v>3.0</v>
      </c>
      <c r="F3216" s="1">
        <v>2.0</v>
      </c>
      <c r="G3216" s="2"/>
    </row>
    <row r="3217" ht="12.75" customHeight="1">
      <c r="A3217" t="s">
        <v>1093</v>
      </c>
      <c r="B3217" s="3" t="str">
        <f>HYPERLINK("https://stackoverflow.com/questions/7561661/")</f>
        <v>https://stackoverflow.com/questions/7561661/</v>
      </c>
      <c r="C3217" s="1">
        <v>3.0</v>
      </c>
      <c r="D3217" s="4">
        <v>3.0</v>
      </c>
      <c r="E3217" s="1">
        <v>3.0</v>
      </c>
      <c r="F3217" s="1">
        <v>3.0</v>
      </c>
      <c r="G3217" s="2"/>
    </row>
    <row r="3218" ht="12.75" customHeight="1">
      <c r="A3218" t="s">
        <v>1093</v>
      </c>
      <c r="B3218" s="3" t="str">
        <f>HYPERLINK("https://stackoverflow.com/questions/8647597/")</f>
        <v>https://stackoverflow.com/questions/8647597/</v>
      </c>
      <c r="C3218" s="1">
        <v>4.0</v>
      </c>
      <c r="D3218" s="4">
        <v>3.0</v>
      </c>
      <c r="E3218" s="1">
        <v>4.0</v>
      </c>
      <c r="F3218" s="1">
        <v>3.0</v>
      </c>
      <c r="G3218" s="2"/>
    </row>
    <row r="3219" ht="12.75" customHeight="1">
      <c r="A3219" t="s">
        <v>1093</v>
      </c>
      <c r="B3219" s="3" t="str">
        <f>HYPERLINK("https://stackoverflow.com/questions/10808650/")</f>
        <v>https://stackoverflow.com/questions/10808650/</v>
      </c>
      <c r="C3219" s="1">
        <v>4.0</v>
      </c>
      <c r="D3219" s="4">
        <v>5.0</v>
      </c>
      <c r="E3219" s="1">
        <v>4.0</v>
      </c>
      <c r="F3219" s="1">
        <v>5.0</v>
      </c>
      <c r="G3219" s="2"/>
    </row>
    <row r="3220" ht="12.75" customHeight="1">
      <c r="A3220" t="s">
        <v>1093</v>
      </c>
      <c r="B3220" s="3" t="str">
        <f>HYPERLINK("https://stackoverflow.com/questions/13438052/")</f>
        <v>https://stackoverflow.com/questions/13438052/</v>
      </c>
      <c r="C3220" s="1">
        <v>3.0</v>
      </c>
      <c r="D3220" s="4">
        <v>2.0</v>
      </c>
      <c r="E3220" s="1">
        <v>3.0</v>
      </c>
      <c r="F3220" s="1">
        <v>2.0</v>
      </c>
      <c r="G3220" s="2"/>
    </row>
    <row r="3221" ht="12.75" customHeight="1">
      <c r="A3221" t="s">
        <v>1093</v>
      </c>
      <c r="B3221" s="3" t="str">
        <f>HYPERLINK("https://stackoverflow.com/questions/14795215/")</f>
        <v>https://stackoverflow.com/questions/14795215/</v>
      </c>
      <c r="C3221" s="1">
        <v>4.0</v>
      </c>
      <c r="D3221" s="4">
        <v>5.0</v>
      </c>
      <c r="E3221" s="1">
        <v>4.0</v>
      </c>
      <c r="F3221" s="1">
        <v>5.0</v>
      </c>
      <c r="G3221" s="2"/>
    </row>
    <row r="3222" ht="12.75" customHeight="1">
      <c r="A3222" t="s">
        <v>1093</v>
      </c>
      <c r="B3222" s="3" t="str">
        <f>HYPERLINK("https://stackoverflow.com/questions/17904414/")</f>
        <v>https://stackoverflow.com/questions/17904414/</v>
      </c>
      <c r="C3222" s="1">
        <v>4.0</v>
      </c>
      <c r="D3222" s="4">
        <v>4.0</v>
      </c>
      <c r="E3222" s="1">
        <v>4.0</v>
      </c>
      <c r="F3222" s="1">
        <v>4.0</v>
      </c>
      <c r="G3222" s="2"/>
    </row>
    <row r="3223" ht="12.75" customHeight="1">
      <c r="A3223" t="s">
        <v>1093</v>
      </c>
      <c r="B3223" s="3" t="str">
        <f>HYPERLINK("https://stackoverflow.com/questions/20089342/")</f>
        <v>https://stackoverflow.com/questions/20089342/</v>
      </c>
      <c r="C3223" s="1">
        <v>4.0</v>
      </c>
      <c r="D3223" s="4">
        <v>1.0</v>
      </c>
      <c r="E3223" s="1">
        <v>4.0</v>
      </c>
      <c r="F3223" s="1">
        <v>4.0</v>
      </c>
      <c r="G3223" s="2" t="s">
        <v>260</v>
      </c>
    </row>
    <row r="3224" ht="12.75" customHeight="1">
      <c r="A3224" t="s">
        <v>1093</v>
      </c>
      <c r="B3224" s="3" t="str">
        <f>HYPERLINK("https://stackoverflow.com/questions/22132422/")</f>
        <v>https://stackoverflow.com/questions/22132422/</v>
      </c>
      <c r="C3224" s="1">
        <v>5.0</v>
      </c>
      <c r="D3224" s="4">
        <v>5.0</v>
      </c>
      <c r="E3224" s="1">
        <v>5.0</v>
      </c>
      <c r="F3224" s="1">
        <v>5.0</v>
      </c>
      <c r="G3224" s="2"/>
    </row>
    <row r="3225" ht="12.75" customHeight="1">
      <c r="A3225" t="s">
        <v>1093</v>
      </c>
      <c r="B3225" s="3" t="str">
        <f>HYPERLINK("https://stackoverflow.com/questions/23215184/")</f>
        <v>https://stackoverflow.com/questions/23215184/</v>
      </c>
      <c r="C3225" s="1">
        <v>4.0</v>
      </c>
      <c r="D3225" s="4">
        <v>3.0</v>
      </c>
      <c r="E3225" s="1">
        <v>4.0</v>
      </c>
      <c r="F3225" s="1">
        <v>3.0</v>
      </c>
      <c r="G3225" s="2"/>
    </row>
    <row r="3226" ht="12.75" customHeight="1">
      <c r="A3226" t="s">
        <v>1093</v>
      </c>
      <c r="B3226" s="3" t="str">
        <f>HYPERLINK("https://stackoverflow.com/questions/23846961/")</f>
        <v>https://stackoverflow.com/questions/23846961/</v>
      </c>
      <c r="C3226" s="1">
        <v>4.0</v>
      </c>
      <c r="D3226" s="4">
        <v>5.0</v>
      </c>
      <c r="E3226" s="1">
        <v>4.0</v>
      </c>
      <c r="F3226" s="1">
        <v>5.0</v>
      </c>
      <c r="G3226" s="2"/>
    </row>
    <row r="3227" ht="12.75" customHeight="1">
      <c r="A3227" t="s">
        <v>1093</v>
      </c>
      <c r="B3227" s="3" t="str">
        <f>HYPERLINK("https://stackoverflow.com/questions/33801276/")</f>
        <v>https://stackoverflow.com/questions/33801276/</v>
      </c>
      <c r="C3227" s="1">
        <v>4.0</v>
      </c>
      <c r="D3227" s="4">
        <v>3.0</v>
      </c>
      <c r="E3227" s="1">
        <v>4.0</v>
      </c>
      <c r="F3227" s="1">
        <v>3.0</v>
      </c>
      <c r="G3227" s="2"/>
    </row>
    <row r="3228" ht="12.75" customHeight="1">
      <c r="A3228" t="s">
        <v>1093</v>
      </c>
      <c r="B3228" s="3" t="str">
        <f>HYPERLINK("https://stackoverflow.com/questions/36819520/")</f>
        <v>https://stackoverflow.com/questions/36819520/</v>
      </c>
      <c r="C3228" s="1">
        <v>4.0</v>
      </c>
      <c r="D3228" s="4">
        <v>3.0</v>
      </c>
      <c r="E3228" s="1">
        <v>4.0</v>
      </c>
      <c r="F3228" s="1">
        <v>3.0</v>
      </c>
      <c r="G3228" s="2"/>
    </row>
    <row r="3229" ht="12.75" customHeight="1">
      <c r="A3229" t="s">
        <v>1093</v>
      </c>
      <c r="B3229" s="3" t="str">
        <f>HYPERLINK("https://stackoverflow.com/questions/39659333/")</f>
        <v>https://stackoverflow.com/questions/39659333/</v>
      </c>
      <c r="C3229" s="1">
        <v>3.0</v>
      </c>
      <c r="D3229" s="4">
        <v>3.0</v>
      </c>
      <c r="E3229" s="1">
        <v>3.0</v>
      </c>
      <c r="F3229" s="1">
        <v>3.0</v>
      </c>
      <c r="G3229" s="2"/>
    </row>
    <row r="3230" ht="12.75" customHeight="1">
      <c r="A3230" t="s">
        <v>1093</v>
      </c>
      <c r="B3230" s="3" t="str">
        <f>HYPERLINK("https://stackoverflow.com/questions/50406218/")</f>
        <v>https://stackoverflow.com/questions/50406218/</v>
      </c>
      <c r="C3230" s="1">
        <v>4.0</v>
      </c>
      <c r="D3230" s="4">
        <v>5.0</v>
      </c>
      <c r="E3230" s="1">
        <v>4.0</v>
      </c>
      <c r="F3230" s="1">
        <v>5.0</v>
      </c>
      <c r="G3230" s="2"/>
    </row>
    <row r="3231" ht="12.75" customHeight="1">
      <c r="A3231" t="s">
        <v>1094</v>
      </c>
      <c r="B3231" s="3" t="str">
        <f>HYPERLINK("https://stackoverflow.com/questions/780576/")</f>
        <v>https://stackoverflow.com/questions/780576/</v>
      </c>
      <c r="C3231" s="1">
        <v>3.0</v>
      </c>
      <c r="D3231" s="4">
        <v>3.0</v>
      </c>
      <c r="E3231" s="1">
        <v>3.0</v>
      </c>
      <c r="F3231" s="1">
        <v>3.0</v>
      </c>
      <c r="G3231" s="2"/>
    </row>
    <row r="3232" ht="12.75" customHeight="1">
      <c r="A3232" t="s">
        <v>1094</v>
      </c>
      <c r="B3232" s="3" t="str">
        <f>HYPERLINK("https://stackoverflow.com/questions/780943/")</f>
        <v>https://stackoverflow.com/questions/780943/</v>
      </c>
      <c r="C3232" s="1">
        <v>3.0</v>
      </c>
      <c r="D3232" s="4">
        <v>2.0</v>
      </c>
      <c r="E3232" s="1">
        <v>3.0</v>
      </c>
      <c r="F3232" s="1">
        <v>2.0</v>
      </c>
      <c r="G3232" s="2"/>
    </row>
    <row r="3233" ht="12.75" customHeight="1">
      <c r="A3233" t="s">
        <v>1094</v>
      </c>
      <c r="B3233" s="3" t="str">
        <f>HYPERLINK("https://stackoverflow.com/questions/14936963/")</f>
        <v>https://stackoverflow.com/questions/14936963/</v>
      </c>
      <c r="C3233" s="1">
        <v>3.0</v>
      </c>
      <c r="D3233" s="4">
        <v>2.0</v>
      </c>
      <c r="E3233" s="1">
        <v>3.0</v>
      </c>
      <c r="F3233" s="1">
        <v>2.0</v>
      </c>
      <c r="G3233" s="2"/>
    </row>
    <row r="3234" ht="12.75" customHeight="1">
      <c r="A3234" t="s">
        <v>1094</v>
      </c>
      <c r="B3234" s="3" t="str">
        <f>HYPERLINK("https://stackoverflow.com/questions/15455817/")</f>
        <v>https://stackoverflow.com/questions/15455817/</v>
      </c>
      <c r="C3234" s="1">
        <v>3.0</v>
      </c>
      <c r="D3234" s="4">
        <v>5.0</v>
      </c>
      <c r="E3234" s="1">
        <v>5.0</v>
      </c>
      <c r="F3234" s="1">
        <v>5.0</v>
      </c>
      <c r="G3234" s="2" t="s">
        <v>430</v>
      </c>
    </row>
    <row r="3235" ht="12.75" customHeight="1">
      <c r="A3235" t="s">
        <v>1094</v>
      </c>
      <c r="B3235" s="3" t="str">
        <f>HYPERLINK("https://stackoverflow.com/questions/16745398/")</f>
        <v>https://stackoverflow.com/questions/16745398/</v>
      </c>
      <c r="C3235" s="1">
        <v>3.0</v>
      </c>
      <c r="D3235" s="4">
        <v>1.0</v>
      </c>
      <c r="E3235" s="1">
        <v>3.0</v>
      </c>
      <c r="F3235" s="1">
        <v>1.0</v>
      </c>
      <c r="G3235" s="2"/>
    </row>
    <row r="3236" ht="12.75" customHeight="1">
      <c r="A3236" t="s">
        <v>1094</v>
      </c>
      <c r="B3236" s="3" t="str">
        <f>HYPERLINK("https://stackoverflow.com/questions/28856660/")</f>
        <v>https://stackoverflow.com/questions/28856660/</v>
      </c>
      <c r="C3236" s="1">
        <v>3.0</v>
      </c>
      <c r="D3236" s="4">
        <v>3.0</v>
      </c>
      <c r="E3236" s="1">
        <v>3.0</v>
      </c>
      <c r="F3236" s="1">
        <v>3.0</v>
      </c>
      <c r="G3236" s="2"/>
    </row>
    <row r="3237" ht="12.75" customHeight="1">
      <c r="A3237" t="s">
        <v>1094</v>
      </c>
      <c r="B3237" s="3" t="str">
        <f>HYPERLINK("https://stackoverflow.com/questions/31546227/")</f>
        <v>https://stackoverflow.com/questions/31546227/</v>
      </c>
      <c r="C3237" s="1">
        <v>3.0</v>
      </c>
      <c r="D3237" s="4">
        <v>2.0</v>
      </c>
      <c r="E3237" s="1">
        <v>3.0</v>
      </c>
      <c r="F3237" s="1">
        <v>2.0</v>
      </c>
      <c r="G3237" s="2"/>
    </row>
    <row r="3238" ht="12.75" customHeight="1">
      <c r="A3238" t="s">
        <v>1094</v>
      </c>
      <c r="B3238" s="3" t="str">
        <f>HYPERLINK("https://stackoverflow.com/questions/35433641/")</f>
        <v>https://stackoverflow.com/questions/35433641/</v>
      </c>
      <c r="C3238" s="1">
        <v>3.0</v>
      </c>
      <c r="D3238" s="4">
        <v>2.0</v>
      </c>
      <c r="E3238" s="1">
        <v>3.0</v>
      </c>
      <c r="F3238" s="1">
        <v>2.0</v>
      </c>
      <c r="G3238" s="2"/>
    </row>
    <row r="3239" ht="12.75" customHeight="1">
      <c r="A3239" t="s">
        <v>1095</v>
      </c>
      <c r="B3239" s="3" t="str">
        <f>HYPERLINK("https://stackoverflow.com/questions/922533/")</f>
        <v>https://stackoverflow.com/questions/922533/</v>
      </c>
      <c r="C3239" s="1">
        <v>3.0</v>
      </c>
      <c r="D3239" s="4">
        <v>2.0</v>
      </c>
      <c r="E3239" s="1">
        <v>3.0</v>
      </c>
      <c r="F3239" s="1">
        <v>2.0</v>
      </c>
      <c r="G3239" s="2"/>
    </row>
    <row r="3240" ht="12.75" customHeight="1">
      <c r="A3240" t="s">
        <v>1095</v>
      </c>
      <c r="B3240" s="3" t="str">
        <f>HYPERLINK("https://stackoverflow.com/questions/922624/")</f>
        <v>https://stackoverflow.com/questions/922624/</v>
      </c>
      <c r="C3240" s="1">
        <v>3.0</v>
      </c>
      <c r="D3240" s="4">
        <v>2.0</v>
      </c>
      <c r="E3240" s="1">
        <v>3.0</v>
      </c>
      <c r="F3240" s="1">
        <v>2.0</v>
      </c>
      <c r="G3240" s="2"/>
    </row>
    <row r="3241" ht="12.75" customHeight="1">
      <c r="A3241" t="s">
        <v>1095</v>
      </c>
      <c r="B3241" s="3" t="str">
        <f>HYPERLINK("https://stackoverflow.com/questions/8035899/")</f>
        <v>https://stackoverflow.com/questions/8035899/</v>
      </c>
      <c r="C3241" s="1">
        <v>3.0</v>
      </c>
      <c r="D3241" s="4">
        <v>2.0</v>
      </c>
      <c r="E3241" s="1">
        <v>3.0</v>
      </c>
      <c r="F3241" s="1">
        <v>2.0</v>
      </c>
      <c r="G3241" s="2"/>
    </row>
    <row r="3242" ht="12.75" customHeight="1">
      <c r="A3242" t="s">
        <v>1095</v>
      </c>
      <c r="B3242" s="3" t="str">
        <f>HYPERLINK("https://stackoverflow.com/questions/8035932/")</f>
        <v>https://stackoverflow.com/questions/8035932/</v>
      </c>
      <c r="C3242" s="1">
        <v>3.0</v>
      </c>
      <c r="D3242" s="4">
        <v>2.0</v>
      </c>
      <c r="E3242" s="1">
        <v>3.0</v>
      </c>
      <c r="F3242" s="1">
        <v>2.0</v>
      </c>
      <c r="G3242" s="2"/>
    </row>
    <row r="3243" ht="12.75" customHeight="1">
      <c r="A3243" t="s">
        <v>1095</v>
      </c>
      <c r="B3243" s="3" t="str">
        <f>HYPERLINK("https://stackoverflow.com/questions/8036079/")</f>
        <v>https://stackoverflow.com/questions/8036079/</v>
      </c>
      <c r="C3243" s="1">
        <v>3.0</v>
      </c>
      <c r="D3243" s="4">
        <v>2.0</v>
      </c>
      <c r="E3243" s="1">
        <v>3.0</v>
      </c>
      <c r="F3243" s="1">
        <v>2.0</v>
      </c>
      <c r="G3243" s="2"/>
    </row>
    <row r="3244" ht="12.75" customHeight="1">
      <c r="A3244" t="s">
        <v>1095</v>
      </c>
      <c r="B3244" s="3" t="str">
        <f>HYPERLINK("https://stackoverflow.com/questions/18349840/")</f>
        <v>https://stackoverflow.com/questions/18349840/</v>
      </c>
      <c r="C3244" s="1">
        <v>3.0</v>
      </c>
      <c r="D3244" s="4">
        <v>2.0</v>
      </c>
      <c r="E3244" s="1">
        <v>3.0</v>
      </c>
      <c r="F3244" s="1">
        <v>2.0</v>
      </c>
      <c r="G3244" s="2"/>
    </row>
    <row r="3245" ht="12.75" customHeight="1">
      <c r="A3245" t="s">
        <v>1095</v>
      </c>
      <c r="B3245" s="3" t="str">
        <f>HYPERLINK("https://stackoverflow.com/questions/28586236/")</f>
        <v>https://stackoverflow.com/questions/28586236/</v>
      </c>
      <c r="C3245" s="1">
        <v>3.0</v>
      </c>
      <c r="D3245" s="4">
        <v>2.0</v>
      </c>
      <c r="E3245" s="1">
        <v>3.0</v>
      </c>
      <c r="F3245" s="1">
        <v>2.0</v>
      </c>
      <c r="G3245" s="2"/>
    </row>
    <row r="3246" ht="12.75" customHeight="1">
      <c r="A3246" t="s">
        <v>1095</v>
      </c>
      <c r="B3246" s="3" t="str">
        <f>HYPERLINK("https://stackoverflow.com/questions/33903633/")</f>
        <v>https://stackoverflow.com/questions/33903633/</v>
      </c>
      <c r="C3246" s="1">
        <v>3.0</v>
      </c>
      <c r="D3246" s="4">
        <v>2.0</v>
      </c>
      <c r="E3246" s="1">
        <v>3.0</v>
      </c>
      <c r="F3246" s="1">
        <v>2.0</v>
      </c>
      <c r="G3246" s="2"/>
    </row>
    <row r="3247" ht="12.75" customHeight="1">
      <c r="A3247" t="s">
        <v>1095</v>
      </c>
      <c r="B3247" s="3" t="str">
        <f>HYPERLINK("https://stackoverflow.com/questions/40649809/")</f>
        <v>https://stackoverflow.com/questions/40649809/</v>
      </c>
      <c r="C3247" s="1">
        <v>3.0</v>
      </c>
      <c r="D3247" s="4">
        <v>2.0</v>
      </c>
      <c r="E3247" s="1">
        <v>3.0</v>
      </c>
      <c r="F3247" s="1">
        <v>2.0</v>
      </c>
      <c r="G3247" s="2"/>
    </row>
    <row r="3248" ht="12.75" customHeight="1">
      <c r="A3248" t="s">
        <v>1095</v>
      </c>
      <c r="B3248" s="3" t="str">
        <f>HYPERLINK("https://stackoverflow.com/questions/49833590/")</f>
        <v>https://stackoverflow.com/questions/49833590/</v>
      </c>
      <c r="C3248" s="1">
        <v>3.0</v>
      </c>
      <c r="D3248" s="4">
        <v>2.0</v>
      </c>
      <c r="E3248" s="1">
        <v>3.0</v>
      </c>
      <c r="F3248" s="1">
        <v>2.0</v>
      </c>
      <c r="G3248" s="2"/>
    </row>
    <row r="3249" ht="12.75" customHeight="1">
      <c r="A3249" t="s">
        <v>1096</v>
      </c>
      <c r="B3249" s="3" t="str">
        <f>HYPERLINK("https://stackoverflow.com/questions/1448374/")</f>
        <v>https://stackoverflow.com/questions/1448374/</v>
      </c>
      <c r="C3249" s="1">
        <v>4.0</v>
      </c>
      <c r="D3249" s="4">
        <v>2.0</v>
      </c>
      <c r="E3249" s="1">
        <v>4.0</v>
      </c>
      <c r="F3249" s="1">
        <v>4.0</v>
      </c>
      <c r="G3249" s="2" t="s">
        <v>260</v>
      </c>
    </row>
    <row r="3250" ht="12.75" customHeight="1">
      <c r="A3250" t="s">
        <v>1096</v>
      </c>
      <c r="B3250" s="3" t="str">
        <f>HYPERLINK("https://stackoverflow.com/questions/2112786/")</f>
        <v>https://stackoverflow.com/questions/2112786/</v>
      </c>
      <c r="C3250" s="1">
        <v>5.0</v>
      </c>
      <c r="D3250" s="4">
        <v>2.0</v>
      </c>
      <c r="E3250" s="1">
        <v>5.0</v>
      </c>
      <c r="F3250" s="1">
        <v>5.0</v>
      </c>
      <c r="G3250" s="2" t="s">
        <v>260</v>
      </c>
    </row>
    <row r="3251" ht="12.75" customHeight="1">
      <c r="A3251" t="s">
        <v>1096</v>
      </c>
      <c r="B3251" s="3" t="str">
        <f>HYPERLINK("https://stackoverflow.com/questions/13913315/")</f>
        <v>https://stackoverflow.com/questions/13913315/</v>
      </c>
      <c r="C3251" s="1">
        <v>4.0</v>
      </c>
      <c r="D3251" s="4">
        <v>2.0</v>
      </c>
      <c r="E3251" s="1">
        <v>4.0</v>
      </c>
      <c r="F3251" s="1">
        <v>4.0</v>
      </c>
      <c r="G3251" s="2" t="s">
        <v>260</v>
      </c>
    </row>
    <row r="3252" ht="12.75" customHeight="1">
      <c r="A3252" t="s">
        <v>1097</v>
      </c>
      <c r="B3252" s="3" t="str">
        <f>HYPERLINK("https://stackoverflow.com/questions/2864923/")</f>
        <v>https://stackoverflow.com/questions/2864923/</v>
      </c>
      <c r="C3252" s="1">
        <v>4.0</v>
      </c>
      <c r="D3252" s="4">
        <v>5.0</v>
      </c>
      <c r="E3252" s="1">
        <v>4.0</v>
      </c>
      <c r="F3252" s="1">
        <v>5.0</v>
      </c>
      <c r="G3252" s="2"/>
    </row>
    <row r="3253" ht="12.75" customHeight="1">
      <c r="A3253" t="s">
        <v>1097</v>
      </c>
      <c r="B3253" s="3" t="str">
        <f>HYPERLINK("https://stackoverflow.com/questions/4702335/")</f>
        <v>https://stackoverflow.com/questions/4702335/</v>
      </c>
      <c r="C3253" s="1">
        <v>4.0</v>
      </c>
      <c r="D3253" s="4">
        <v>1.0</v>
      </c>
      <c r="E3253" s="1">
        <v>3.0</v>
      </c>
      <c r="F3253" s="1">
        <v>1.0</v>
      </c>
      <c r="G3253" s="2" t="s">
        <v>430</v>
      </c>
    </row>
    <row r="3254" ht="12.75" customHeight="1">
      <c r="A3254" t="s">
        <v>1097</v>
      </c>
      <c r="B3254" s="3" t="str">
        <f>HYPERLINK("https://stackoverflow.com/questions/14428302/")</f>
        <v>https://stackoverflow.com/questions/14428302/</v>
      </c>
      <c r="C3254" s="1">
        <v>3.0</v>
      </c>
      <c r="D3254" s="4">
        <v>2.0</v>
      </c>
      <c r="E3254" s="1">
        <v>3.0</v>
      </c>
      <c r="F3254" s="1">
        <v>2.0</v>
      </c>
      <c r="G3254" s="2"/>
    </row>
    <row r="3255" ht="12.75" customHeight="1">
      <c r="A3255" t="s">
        <v>1097</v>
      </c>
      <c r="B3255" s="3" t="str">
        <f>HYPERLINK("https://stackoverflow.com/questions/14824200/")</f>
        <v>https://stackoverflow.com/questions/14824200/</v>
      </c>
      <c r="C3255" s="1">
        <v>4.0</v>
      </c>
      <c r="D3255" s="4">
        <v>2.0</v>
      </c>
      <c r="E3255" s="1">
        <v>4.0</v>
      </c>
      <c r="F3255" s="1">
        <v>4.0</v>
      </c>
      <c r="G3255" s="2" t="s">
        <v>291</v>
      </c>
    </row>
    <row r="3256" ht="12.75" customHeight="1">
      <c r="A3256" t="s">
        <v>1097</v>
      </c>
      <c r="B3256" s="3" t="str">
        <f>HYPERLINK("https://stackoverflow.com/questions/19671828/")</f>
        <v>https://stackoverflow.com/questions/19671828/</v>
      </c>
      <c r="C3256" s="1">
        <v>5.0</v>
      </c>
      <c r="D3256" s="4">
        <v>5.0</v>
      </c>
      <c r="E3256" s="1">
        <v>5.0</v>
      </c>
      <c r="F3256" s="1">
        <v>5.0</v>
      </c>
      <c r="G3256" s="2"/>
    </row>
    <row r="3257" ht="12.75" customHeight="1">
      <c r="A3257" t="s">
        <v>1097</v>
      </c>
      <c r="B3257" s="3" t="str">
        <f>HYPERLINK("https://stackoverflow.com/questions/24687666/")</f>
        <v>https://stackoverflow.com/questions/24687666/</v>
      </c>
      <c r="C3257" s="1">
        <v>3.0</v>
      </c>
      <c r="D3257" s="4">
        <v>1.0</v>
      </c>
      <c r="E3257" s="1">
        <v>3.0</v>
      </c>
      <c r="F3257" s="1">
        <v>1.0</v>
      </c>
      <c r="G3257" s="2"/>
    </row>
    <row r="3258" ht="12.75" customHeight="1">
      <c r="A3258" t="s">
        <v>1098</v>
      </c>
      <c r="B3258" s="3" t="str">
        <f>HYPERLINK("https://stackoverflow.com/questions/2903573/")</f>
        <v>https://stackoverflow.com/questions/2903573/</v>
      </c>
      <c r="C3258" s="1">
        <v>2.0</v>
      </c>
      <c r="D3258" s="4">
        <v>1.0</v>
      </c>
      <c r="E3258" s="1">
        <v>2.0</v>
      </c>
      <c r="F3258" s="1">
        <v>1.0</v>
      </c>
      <c r="G3258" s="2"/>
    </row>
    <row r="3259" ht="12.75" customHeight="1">
      <c r="A3259" t="s">
        <v>1099</v>
      </c>
      <c r="B3259" s="3" t="str">
        <f>HYPERLINK("https://stackoverflow.com/questions/6353210/")</f>
        <v>https://stackoverflow.com/questions/6353210/</v>
      </c>
      <c r="C3259" s="1">
        <v>2.0</v>
      </c>
      <c r="D3259" s="4">
        <v>3.0</v>
      </c>
      <c r="E3259" s="1">
        <v>2.0</v>
      </c>
      <c r="F3259" s="1">
        <v>3.0</v>
      </c>
      <c r="G3259" s="2"/>
    </row>
    <row r="3260" ht="12.75" customHeight="1">
      <c r="A3260" t="s">
        <v>1100</v>
      </c>
      <c r="B3260" s="3" t="str">
        <f>HYPERLINK("https://stackoverflow.com/questions/6546884/")</f>
        <v>https://stackoverflow.com/questions/6546884/</v>
      </c>
      <c r="C3260" s="1">
        <v>2.0</v>
      </c>
      <c r="D3260" s="4">
        <v>1.0</v>
      </c>
      <c r="E3260" s="1">
        <v>2.0</v>
      </c>
      <c r="F3260" s="1">
        <v>1.0</v>
      </c>
      <c r="G3260" s="2"/>
    </row>
    <row r="3261" ht="12.75" customHeight="1">
      <c r="A3261" t="s">
        <v>1100</v>
      </c>
      <c r="B3261" s="3" t="str">
        <f>HYPERLINK("https://stackoverflow.com/questions/6547931/")</f>
        <v>https://stackoverflow.com/questions/6547931/</v>
      </c>
      <c r="C3261" s="1">
        <v>3.0</v>
      </c>
      <c r="D3261" s="4">
        <v>1.0</v>
      </c>
      <c r="E3261" s="1">
        <v>3.0</v>
      </c>
      <c r="F3261" s="1">
        <v>1.0</v>
      </c>
      <c r="G3261" s="2"/>
    </row>
    <row r="3262" ht="12.75" customHeight="1">
      <c r="A3262" t="s">
        <v>1101</v>
      </c>
      <c r="B3262" s="3" t="str">
        <f>HYPERLINK("https://stackoverflow.com/questions/8119406/")</f>
        <v>https://stackoverflow.com/questions/8119406/</v>
      </c>
      <c r="C3262" s="1">
        <v>4.0</v>
      </c>
      <c r="D3262" s="4">
        <v>2.0</v>
      </c>
      <c r="E3262" s="1">
        <v>4.0</v>
      </c>
      <c r="F3262" s="1">
        <v>4.0</v>
      </c>
      <c r="G3262" s="2" t="s">
        <v>1007</v>
      </c>
    </row>
    <row r="3263" ht="12.75" customHeight="1">
      <c r="A3263" t="s">
        <v>1101</v>
      </c>
      <c r="B3263" s="3" t="str">
        <f>HYPERLINK("https://stackoverflow.com/questions/13913206/")</f>
        <v>https://stackoverflow.com/questions/13913206/</v>
      </c>
      <c r="C3263" s="1">
        <v>4.0</v>
      </c>
      <c r="D3263" s="4">
        <v>3.0</v>
      </c>
      <c r="E3263" s="1">
        <v>4.0</v>
      </c>
      <c r="F3263" s="1">
        <v>3.0</v>
      </c>
      <c r="G3263" s="2"/>
    </row>
    <row r="3264" ht="12.75" customHeight="1">
      <c r="A3264" t="s">
        <v>1101</v>
      </c>
      <c r="B3264" s="3" t="str">
        <f>HYPERLINK("https://stackoverflow.com/questions/19671853/")</f>
        <v>https://stackoverflow.com/questions/19671853/</v>
      </c>
      <c r="C3264" s="1">
        <v>5.0</v>
      </c>
      <c r="D3264" s="4">
        <v>5.0</v>
      </c>
      <c r="E3264" s="1">
        <v>5.0</v>
      </c>
      <c r="F3264" s="1">
        <v>5.0</v>
      </c>
      <c r="G3264" s="2"/>
    </row>
    <row r="3265" ht="12.75" customHeight="1">
      <c r="A3265" t="s">
        <v>1101</v>
      </c>
      <c r="B3265" s="3" t="str">
        <f>HYPERLINK("https://stackoverflow.com/questions/24846609/")</f>
        <v>https://stackoverflow.com/questions/24846609/</v>
      </c>
      <c r="C3265" s="1">
        <v>4.0</v>
      </c>
      <c r="D3265" s="4">
        <v>2.0</v>
      </c>
      <c r="E3265" s="1">
        <v>4.0</v>
      </c>
      <c r="F3265" s="1">
        <v>4.0</v>
      </c>
      <c r="G3265" s="2"/>
    </row>
    <row r="3266" ht="12.75" customHeight="1">
      <c r="A3266" t="s">
        <v>1101</v>
      </c>
      <c r="B3266" s="3" t="str">
        <f>HYPERLINK("https://stackoverflow.com/questions/26026154/")</f>
        <v>https://stackoverflow.com/questions/26026154/</v>
      </c>
      <c r="C3266" s="1">
        <v>5.0</v>
      </c>
      <c r="D3266" s="4">
        <v>4.0</v>
      </c>
      <c r="E3266" s="1">
        <v>5.0</v>
      </c>
      <c r="F3266" s="1">
        <v>4.0</v>
      </c>
      <c r="G3266" s="2"/>
    </row>
    <row r="3267" ht="12.75" customHeight="1">
      <c r="A3267" t="s">
        <v>1101</v>
      </c>
      <c r="B3267" s="3" t="str">
        <f>HYPERLINK("https://stackoverflow.com/questions/32891575/")</f>
        <v>https://stackoverflow.com/questions/32891575/</v>
      </c>
      <c r="C3267" s="1">
        <v>4.0</v>
      </c>
      <c r="D3267" s="4">
        <v>3.0</v>
      </c>
      <c r="E3267" s="1">
        <v>4.0</v>
      </c>
      <c r="F3267" s="1">
        <v>3.0</v>
      </c>
      <c r="G3267" s="2"/>
    </row>
    <row r="3268" ht="12.75" customHeight="1">
      <c r="A3268" t="s">
        <v>1101</v>
      </c>
      <c r="B3268" s="3" t="str">
        <f>HYPERLINK("https://stackoverflow.com/questions/33552682/")</f>
        <v>https://stackoverflow.com/questions/33552682/</v>
      </c>
      <c r="C3268" s="1">
        <v>5.0</v>
      </c>
      <c r="D3268" s="4">
        <v>5.0</v>
      </c>
      <c r="E3268" s="1">
        <v>5.0</v>
      </c>
      <c r="F3268" s="1">
        <v>5.0</v>
      </c>
      <c r="G3268" s="2"/>
    </row>
    <row r="3269" ht="12.75" customHeight="1">
      <c r="A3269" t="s">
        <v>1101</v>
      </c>
      <c r="B3269" s="3" t="str">
        <f>HYPERLINK("https://stackoverflow.com/questions/34048136/")</f>
        <v>https://stackoverflow.com/questions/34048136/</v>
      </c>
      <c r="C3269" s="1">
        <v>3.0</v>
      </c>
      <c r="D3269" s="4">
        <v>4.0</v>
      </c>
      <c r="E3269" s="1">
        <v>3.0</v>
      </c>
      <c r="F3269" s="1">
        <v>4.0</v>
      </c>
      <c r="G3269" s="2"/>
    </row>
    <row r="3270" ht="12.75" customHeight="1">
      <c r="A3270" t="s">
        <v>1102</v>
      </c>
      <c r="B3270" s="3" t="str">
        <f>HYPERLINK("https://stackoverflow.com/questions/9008961/")</f>
        <v>https://stackoverflow.com/questions/9008961/</v>
      </c>
      <c r="C3270" s="1">
        <v>2.0</v>
      </c>
      <c r="D3270" s="4">
        <v>1.0</v>
      </c>
      <c r="E3270" s="1">
        <v>2.0</v>
      </c>
      <c r="F3270" s="1">
        <v>1.0</v>
      </c>
      <c r="G3270" s="2"/>
    </row>
    <row r="3271" ht="12.75" customHeight="1">
      <c r="A3271" t="s">
        <v>1102</v>
      </c>
      <c r="B3271" s="3" t="str">
        <f>HYPERLINK("https://stackoverflow.com/questions/9011026/")</f>
        <v>https://stackoverflow.com/questions/9011026/</v>
      </c>
      <c r="C3271" s="1">
        <v>3.0</v>
      </c>
      <c r="D3271" s="4">
        <v>1.0</v>
      </c>
      <c r="E3271" s="1">
        <v>3.0</v>
      </c>
      <c r="F3271" s="1">
        <v>1.0</v>
      </c>
      <c r="G3271" s="2"/>
    </row>
    <row r="3272" ht="12.75" customHeight="1">
      <c r="A3272" t="s">
        <v>1103</v>
      </c>
      <c r="B3272" s="3" t="str">
        <f>HYPERLINK("https://stackoverflow.com/questions/10214234/")</f>
        <v>https://stackoverflow.com/questions/10214234/</v>
      </c>
      <c r="C3272" s="1">
        <v>5.0</v>
      </c>
      <c r="D3272" s="4">
        <v>2.0</v>
      </c>
      <c r="E3272" s="1">
        <v>5.0</v>
      </c>
      <c r="F3272" s="1">
        <v>5.0</v>
      </c>
      <c r="G3272" s="2" t="s">
        <v>291</v>
      </c>
    </row>
    <row r="3273" ht="12.75" customHeight="1">
      <c r="A3273" t="s">
        <v>1103</v>
      </c>
      <c r="B3273" s="3" t="str">
        <f>HYPERLINK("https://stackoverflow.com/questions/10214243/")</f>
        <v>https://stackoverflow.com/questions/10214243/</v>
      </c>
      <c r="C3273" s="1">
        <v>3.0</v>
      </c>
      <c r="D3273" s="4">
        <v>1.0</v>
      </c>
      <c r="E3273" s="1">
        <v>3.0</v>
      </c>
      <c r="F3273" s="1">
        <v>1.0</v>
      </c>
      <c r="G3273" s="2"/>
    </row>
    <row r="3274" ht="12.75" customHeight="1">
      <c r="A3274" t="s">
        <v>1104</v>
      </c>
      <c r="B3274" s="3" t="str">
        <f>HYPERLINK("https://stackoverflow.com/questions/11648106/")</f>
        <v>https://stackoverflow.com/questions/11648106/</v>
      </c>
      <c r="C3274" s="1">
        <v>5.0</v>
      </c>
      <c r="D3274" s="4">
        <v>1.0</v>
      </c>
      <c r="E3274" s="1">
        <v>5.0</v>
      </c>
      <c r="F3274" s="1">
        <v>5.0</v>
      </c>
      <c r="G3274" s="2" t="s">
        <v>1027</v>
      </c>
    </row>
    <row r="3275" ht="12.75" customHeight="1">
      <c r="A3275" t="s">
        <v>1104</v>
      </c>
      <c r="B3275" s="3" t="str">
        <f>HYPERLINK("https://stackoverflow.com/questions/11648152/")</f>
        <v>https://stackoverflow.com/questions/11648152/</v>
      </c>
      <c r="C3275" s="1">
        <v>4.0</v>
      </c>
      <c r="D3275" s="4">
        <v>1.0</v>
      </c>
      <c r="E3275" s="1">
        <v>4.0</v>
      </c>
      <c r="F3275" s="1">
        <v>4.0</v>
      </c>
      <c r="G3275" s="2" t="s">
        <v>291</v>
      </c>
    </row>
    <row r="3276" ht="12.75" customHeight="1">
      <c r="A3276" t="s">
        <v>1105</v>
      </c>
      <c r="B3276" s="3" t="str">
        <f>HYPERLINK("https://stackoverflow.com/questions/12184443/")</f>
        <v>https://stackoverflow.com/questions/12184443/</v>
      </c>
      <c r="C3276" s="1">
        <v>4.0</v>
      </c>
      <c r="D3276" s="4">
        <v>5.0</v>
      </c>
      <c r="E3276" s="1">
        <v>4.0</v>
      </c>
      <c r="F3276" s="1">
        <v>5.0</v>
      </c>
      <c r="G3276" s="2"/>
    </row>
    <row r="3277" ht="12.75" customHeight="1">
      <c r="A3277" t="s">
        <v>1105</v>
      </c>
      <c r="B3277" s="3" t="str">
        <f>HYPERLINK("https://stackoverflow.com/questions/27860358/")</f>
        <v>https://stackoverflow.com/questions/27860358/</v>
      </c>
      <c r="C3277" s="1">
        <v>3.0</v>
      </c>
      <c r="D3277" s="4">
        <v>4.0</v>
      </c>
      <c r="E3277" s="1">
        <v>3.0</v>
      </c>
      <c r="F3277" s="1">
        <v>4.0</v>
      </c>
      <c r="G3277" s="2"/>
    </row>
    <row r="3278" ht="12.75" customHeight="1">
      <c r="A3278" t="s">
        <v>1105</v>
      </c>
      <c r="B3278" s="3" t="str">
        <f>HYPERLINK("https://stackoverflow.com/questions/46034890/")</f>
        <v>https://stackoverflow.com/questions/46034890/</v>
      </c>
      <c r="C3278" s="1">
        <v>4.0</v>
      </c>
      <c r="D3278" s="4">
        <v>3.0</v>
      </c>
      <c r="E3278" s="1">
        <v>4.0</v>
      </c>
      <c r="F3278" s="1">
        <v>3.0</v>
      </c>
      <c r="G3278" s="2"/>
    </row>
    <row r="3279" ht="12.75" customHeight="1">
      <c r="A3279" t="s">
        <v>1106</v>
      </c>
      <c r="B3279" s="3" t="str">
        <f>HYPERLINK("https://stackoverflow.com/questions/40986470/")</f>
        <v>https://stackoverflow.com/questions/40986470/</v>
      </c>
      <c r="C3279" s="1">
        <v>3.0</v>
      </c>
      <c r="D3279" s="4">
        <v>2.0</v>
      </c>
      <c r="E3279" s="1">
        <v>3.0</v>
      </c>
      <c r="F3279" s="1">
        <v>2.0</v>
      </c>
      <c r="G3279" s="2"/>
    </row>
    <row r="3280" ht="12.75" customHeight="1">
      <c r="A3280" t="s">
        <v>1107</v>
      </c>
      <c r="B3280" s="3" t="str">
        <f>HYPERLINK("https://stackoverflow.com/questions/13674917/")</f>
        <v>https://stackoverflow.com/questions/13674917/</v>
      </c>
      <c r="C3280" s="1">
        <v>5.0</v>
      </c>
      <c r="D3280" s="4">
        <v>3.0</v>
      </c>
      <c r="E3280" s="1">
        <v>4.0</v>
      </c>
      <c r="F3280" s="1">
        <v>4.0</v>
      </c>
      <c r="G3280" s="2" t="s">
        <v>291</v>
      </c>
    </row>
    <row r="3281" ht="12.75" customHeight="1">
      <c r="A3281" t="s">
        <v>1107</v>
      </c>
      <c r="B3281" s="3" t="str">
        <f>HYPERLINK("https://stackoverflow.com/questions/13674923/")</f>
        <v>https://stackoverflow.com/questions/13674923/</v>
      </c>
      <c r="C3281" s="1">
        <v>4.0</v>
      </c>
      <c r="D3281" s="4">
        <v>1.0</v>
      </c>
      <c r="E3281" s="1">
        <v>4.0</v>
      </c>
      <c r="F3281" s="1">
        <v>4.0</v>
      </c>
      <c r="G3281" s="2" t="s">
        <v>260</v>
      </c>
    </row>
    <row r="3282" ht="12.75" customHeight="1">
      <c r="A3282" t="s">
        <v>1108</v>
      </c>
      <c r="B3282" s="3" t="str">
        <f>HYPERLINK("https://stackoverflow.com/questions/13852742/")</f>
        <v>https://stackoverflow.com/questions/13852742/</v>
      </c>
      <c r="C3282" s="1">
        <v>2.0</v>
      </c>
      <c r="D3282" s="4">
        <v>1.0</v>
      </c>
      <c r="E3282" s="1">
        <v>2.0</v>
      </c>
      <c r="F3282" s="1">
        <v>1.0</v>
      </c>
      <c r="G3282" s="2"/>
    </row>
    <row r="3283" ht="12.75" customHeight="1">
      <c r="A3283" t="s">
        <v>1108</v>
      </c>
      <c r="B3283" s="3" t="str">
        <f>HYPERLINK("https://stackoverflow.com/questions/13852859/")</f>
        <v>https://stackoverflow.com/questions/13852859/</v>
      </c>
      <c r="C3283" s="1">
        <v>3.0</v>
      </c>
      <c r="D3283" s="4">
        <v>1.0</v>
      </c>
      <c r="E3283" s="1">
        <v>3.0</v>
      </c>
      <c r="F3283" s="1">
        <v>1.0</v>
      </c>
      <c r="G3283" s="2"/>
    </row>
    <row r="3284" ht="12.75" customHeight="1">
      <c r="A3284" t="s">
        <v>1108</v>
      </c>
      <c r="B3284" s="3" t="str">
        <f>HYPERLINK("https://stackoverflow.com/questions/13852861/")</f>
        <v>https://stackoverflow.com/questions/13852861/</v>
      </c>
      <c r="C3284" s="1">
        <v>5.0</v>
      </c>
      <c r="D3284" s="4">
        <v>2.0</v>
      </c>
      <c r="E3284" s="1">
        <v>4.0</v>
      </c>
      <c r="F3284" s="1">
        <v>4.0</v>
      </c>
      <c r="G3284" s="2" t="s">
        <v>260</v>
      </c>
    </row>
    <row r="3285" ht="12.75" customHeight="1">
      <c r="A3285" t="s">
        <v>1108</v>
      </c>
      <c r="B3285" s="3" t="str">
        <f>HYPERLINK("https://stackoverflow.com/questions/13852968/")</f>
        <v>https://stackoverflow.com/questions/13852968/</v>
      </c>
      <c r="C3285" s="1">
        <v>3.0</v>
      </c>
      <c r="D3285" s="4">
        <v>1.0</v>
      </c>
      <c r="E3285" s="1">
        <v>3.0</v>
      </c>
      <c r="F3285" s="1">
        <v>1.0</v>
      </c>
      <c r="G3285" s="2"/>
    </row>
    <row r="3286" ht="12.75" customHeight="1">
      <c r="A3286" t="s">
        <v>1109</v>
      </c>
      <c r="B3286" s="3" t="str">
        <f>HYPERLINK("https://stackoverflow.com/questions/13910112/")</f>
        <v>https://stackoverflow.com/questions/13910112/</v>
      </c>
      <c r="C3286" s="1">
        <v>4.0</v>
      </c>
      <c r="D3286" s="4">
        <v>5.0</v>
      </c>
      <c r="E3286" s="1">
        <v>4.0</v>
      </c>
      <c r="F3286" s="1">
        <v>5.0</v>
      </c>
      <c r="G3286" s="2"/>
    </row>
    <row r="3287" ht="12.75" customHeight="1">
      <c r="A3287" t="s">
        <v>1110</v>
      </c>
      <c r="B3287" s="3" t="str">
        <f>HYPERLINK("https://stackoverflow.com/questions/18923308/")</f>
        <v>https://stackoverflow.com/questions/18923308/</v>
      </c>
      <c r="C3287" s="1">
        <v>5.0</v>
      </c>
      <c r="D3287" s="4">
        <v>1.0</v>
      </c>
      <c r="E3287" s="1">
        <v>4.0</v>
      </c>
      <c r="F3287" s="1">
        <v>4.0</v>
      </c>
      <c r="G3287" s="2" t="s">
        <v>291</v>
      </c>
    </row>
    <row r="3288" ht="12.75" customHeight="1">
      <c r="A3288" t="s">
        <v>1110</v>
      </c>
      <c r="B3288" s="3" t="str">
        <f>HYPERLINK("https://stackoverflow.com/questions/18923559/")</f>
        <v>https://stackoverflow.com/questions/18923559/</v>
      </c>
      <c r="C3288" s="1">
        <v>2.0</v>
      </c>
      <c r="D3288" s="4">
        <v>1.0</v>
      </c>
      <c r="E3288" s="1">
        <v>2.0</v>
      </c>
      <c r="F3288" s="1">
        <v>1.0</v>
      </c>
      <c r="G3288" s="2"/>
    </row>
    <row r="3289" ht="12.75" customHeight="1">
      <c r="A3289" t="s">
        <v>1110</v>
      </c>
      <c r="B3289" s="3" t="str">
        <f>HYPERLINK("https://stackoverflow.com/questions/26192721/")</f>
        <v>https://stackoverflow.com/questions/26192721/</v>
      </c>
      <c r="C3289" s="1">
        <v>3.0</v>
      </c>
      <c r="D3289" s="4">
        <v>1.0</v>
      </c>
      <c r="E3289" s="1">
        <v>3.0</v>
      </c>
      <c r="F3289" s="1">
        <v>1.0</v>
      </c>
      <c r="G3289" s="2"/>
    </row>
    <row r="3290" ht="12.75" customHeight="1">
      <c r="A3290" t="s">
        <v>1110</v>
      </c>
      <c r="B3290" s="3" t="str">
        <f>HYPERLINK("https://stackoverflow.com/questions/44207030/")</f>
        <v>https://stackoverflow.com/questions/44207030/</v>
      </c>
      <c r="C3290" s="1">
        <v>3.0</v>
      </c>
      <c r="D3290" s="4">
        <v>1.0</v>
      </c>
      <c r="E3290" s="1">
        <v>3.0</v>
      </c>
      <c r="F3290" s="1">
        <v>1.0</v>
      </c>
      <c r="G3290" s="2"/>
    </row>
    <row r="3291" ht="12.75" customHeight="1">
      <c r="A3291" t="s">
        <v>1111</v>
      </c>
      <c r="B3291" s="3" t="str">
        <f>HYPERLINK("https://stackoverflow.com/questions/21054536/")</f>
        <v>https://stackoverflow.com/questions/21054536/</v>
      </c>
      <c r="C3291" s="1">
        <v>3.0</v>
      </c>
      <c r="D3291" s="4">
        <v>1.0</v>
      </c>
      <c r="E3291" s="1">
        <v>3.0</v>
      </c>
      <c r="F3291" s="1">
        <v>1.0</v>
      </c>
      <c r="G3291" s="2"/>
    </row>
    <row r="3292" ht="12.75" customHeight="1">
      <c r="A3292" t="s">
        <v>1111</v>
      </c>
      <c r="B3292" s="3" t="str">
        <f>HYPERLINK("https://stackoverflow.com/questions/21054661/")</f>
        <v>https://stackoverflow.com/questions/21054661/</v>
      </c>
      <c r="C3292" s="1">
        <v>4.0</v>
      </c>
      <c r="D3292" s="4">
        <v>4.0</v>
      </c>
      <c r="E3292" s="1">
        <v>4.0</v>
      </c>
      <c r="F3292" s="1">
        <v>4.0</v>
      </c>
      <c r="G3292" s="2"/>
    </row>
    <row r="3293" ht="12.75" customHeight="1">
      <c r="A3293" t="s">
        <v>1112</v>
      </c>
      <c r="B3293" s="3" t="str">
        <f>HYPERLINK("https://stackoverflow.com/questions/29567964/")</f>
        <v>https://stackoverflow.com/questions/29567964/</v>
      </c>
      <c r="C3293" s="1">
        <v>5.0</v>
      </c>
      <c r="D3293" s="4">
        <v>5.0</v>
      </c>
      <c r="E3293" s="1">
        <v>5.0</v>
      </c>
      <c r="F3293" s="1">
        <v>5.0</v>
      </c>
      <c r="G3293" s="2"/>
    </row>
    <row r="3294" ht="12.75" customHeight="1">
      <c r="A3294" t="s">
        <v>1112</v>
      </c>
      <c r="B3294" s="3" t="str">
        <f>HYPERLINK("https://stackoverflow.com/questions/33969589/")</f>
        <v>https://stackoverflow.com/questions/33969589/</v>
      </c>
      <c r="C3294" s="1">
        <v>3.0</v>
      </c>
      <c r="D3294" s="4">
        <v>2.0</v>
      </c>
      <c r="E3294" s="1">
        <v>3.0</v>
      </c>
      <c r="F3294" s="1">
        <v>2.0</v>
      </c>
      <c r="G3294" s="2"/>
    </row>
    <row r="3295" ht="12.75" customHeight="1">
      <c r="A3295" t="s">
        <v>1112</v>
      </c>
      <c r="B3295" s="3" t="str">
        <f>HYPERLINK("https://stackoverflow.com/questions/37224797/")</f>
        <v>https://stackoverflow.com/questions/37224797/</v>
      </c>
      <c r="C3295" s="1">
        <v>5.0</v>
      </c>
      <c r="D3295" s="4">
        <v>3.0</v>
      </c>
      <c r="E3295" s="1">
        <v>5.0</v>
      </c>
      <c r="F3295" s="1">
        <v>5.0</v>
      </c>
      <c r="G3295" s="2" t="s">
        <v>1113</v>
      </c>
    </row>
    <row r="3296" ht="12.75" customHeight="1">
      <c r="A3296" t="s">
        <v>1112</v>
      </c>
      <c r="B3296" s="3" t="str">
        <f>HYPERLINK("https://stackoverflow.com/questions/49428204/")</f>
        <v>https://stackoverflow.com/questions/49428204/</v>
      </c>
      <c r="C3296" s="1">
        <v>4.0</v>
      </c>
      <c r="D3296" s="4">
        <v>3.0</v>
      </c>
      <c r="E3296" s="1">
        <v>4.0</v>
      </c>
      <c r="F3296" s="1">
        <v>3.0</v>
      </c>
      <c r="G3296" s="2"/>
    </row>
    <row r="3297" ht="12.75" customHeight="1">
      <c r="A3297" t="s">
        <v>1114</v>
      </c>
      <c r="B3297" s="3" t="str">
        <f>HYPERLINK("https://stackoverflow.com/questions/29739219/")</f>
        <v>https://stackoverflow.com/questions/29739219/</v>
      </c>
      <c r="C3297" s="1">
        <v>3.0</v>
      </c>
      <c r="D3297" s="4">
        <v>3.0</v>
      </c>
      <c r="E3297" s="1">
        <v>3.0</v>
      </c>
      <c r="F3297" s="1">
        <v>3.0</v>
      </c>
      <c r="G3297" s="2"/>
    </row>
    <row r="3298" ht="12.75" customHeight="1">
      <c r="A3298" t="s">
        <v>1115</v>
      </c>
      <c r="B3298" s="3" t="str">
        <f>HYPERLINK("https://stackoverflow.com/questions/29860706/")</f>
        <v>https://stackoverflow.com/questions/29860706/</v>
      </c>
      <c r="C3298" s="1">
        <v>5.0</v>
      </c>
      <c r="D3298" s="4">
        <v>5.0</v>
      </c>
      <c r="E3298" s="1">
        <v>5.0</v>
      </c>
      <c r="F3298" s="1">
        <v>5.0</v>
      </c>
      <c r="G3298" s="2"/>
    </row>
    <row r="3299" ht="12.75" customHeight="1">
      <c r="A3299" t="s">
        <v>1115</v>
      </c>
      <c r="B3299" s="3" t="str">
        <f>HYPERLINK("https://stackoverflow.com/questions/29861270/")</f>
        <v>https://stackoverflow.com/questions/29861270/</v>
      </c>
      <c r="C3299" s="1">
        <v>5.0</v>
      </c>
      <c r="D3299" s="4">
        <v>5.0</v>
      </c>
      <c r="E3299" s="1">
        <v>5.0</v>
      </c>
      <c r="F3299" s="1">
        <v>5.0</v>
      </c>
      <c r="G3299" s="2"/>
    </row>
    <row r="3300" ht="12.75" customHeight="1">
      <c r="A3300" t="s">
        <v>1115</v>
      </c>
      <c r="B3300" s="3" t="str">
        <f>HYPERLINK("https://stackoverflow.com/questions/29875484/")</f>
        <v>https://stackoverflow.com/questions/29875484/</v>
      </c>
      <c r="C3300" s="1">
        <v>3.0</v>
      </c>
      <c r="D3300" s="4">
        <v>4.0</v>
      </c>
      <c r="E3300" s="1">
        <v>3.0</v>
      </c>
      <c r="F3300" s="1">
        <v>4.0</v>
      </c>
      <c r="G3300" s="2"/>
    </row>
    <row r="3301" ht="12.75" customHeight="1">
      <c r="A3301" t="s">
        <v>1116</v>
      </c>
      <c r="B3301" s="3" t="str">
        <f>HYPERLINK("https://stackoverflow.com/questions/32959369/")</f>
        <v>https://stackoverflow.com/questions/32959369/</v>
      </c>
      <c r="C3301" s="1">
        <v>5.0</v>
      </c>
      <c r="D3301" s="4">
        <v>4.0</v>
      </c>
      <c r="E3301" s="1">
        <v>5.0</v>
      </c>
      <c r="F3301" s="1">
        <v>4.0</v>
      </c>
      <c r="G3301" s="2"/>
    </row>
    <row r="3302" ht="12.75" customHeight="1">
      <c r="A3302" t="s">
        <v>1117</v>
      </c>
      <c r="B3302" s="3" t="str">
        <f>HYPERLINK("https://stackoverflow.com/questions/34964068/")</f>
        <v>https://stackoverflow.com/questions/34964068/</v>
      </c>
      <c r="C3302" s="1">
        <v>2.0</v>
      </c>
      <c r="D3302" s="4">
        <v>1.0</v>
      </c>
      <c r="E3302" s="1">
        <v>2.0</v>
      </c>
      <c r="F3302" s="1">
        <v>1.0</v>
      </c>
      <c r="G3302" s="2"/>
    </row>
    <row r="3303" ht="12.75" customHeight="1">
      <c r="A3303" t="s">
        <v>1118</v>
      </c>
      <c r="B3303" s="3" t="str">
        <f>HYPERLINK("https://stackoverflow.com/questions/42252556/")</f>
        <v>https://stackoverflow.com/questions/42252556/</v>
      </c>
      <c r="C3303" s="1">
        <v>3.0</v>
      </c>
      <c r="D3303" s="4">
        <v>1.0</v>
      </c>
      <c r="E3303" s="1">
        <v>3.0</v>
      </c>
      <c r="F3303" s="1">
        <v>1.0</v>
      </c>
      <c r="G3303" s="2"/>
    </row>
    <row r="3304" ht="12.75" customHeight="1">
      <c r="A3304" t="s">
        <v>1118</v>
      </c>
      <c r="B3304" s="3" t="str">
        <f>HYPERLINK("https://stackoverflow.com/questions/42252583/")</f>
        <v>https://stackoverflow.com/questions/42252583/</v>
      </c>
      <c r="C3304" s="1">
        <v>3.0</v>
      </c>
      <c r="D3304" s="4">
        <v>1.0</v>
      </c>
      <c r="E3304" s="1">
        <v>3.0</v>
      </c>
      <c r="F3304" s="1">
        <v>1.0</v>
      </c>
      <c r="G3304" s="2"/>
    </row>
    <row r="3305" ht="12.75" customHeight="1">
      <c r="A3305" t="s">
        <v>1118</v>
      </c>
      <c r="B3305" s="3" t="str">
        <f>HYPERLINK("https://stackoverflow.com/questions/42253132/")</f>
        <v>https://stackoverflow.com/questions/42253132/</v>
      </c>
      <c r="C3305" s="1">
        <v>5.0</v>
      </c>
      <c r="D3305" s="4">
        <v>5.0</v>
      </c>
      <c r="E3305" s="1">
        <v>5.0</v>
      </c>
      <c r="F3305" s="1">
        <v>5.0</v>
      </c>
      <c r="G3305" s="2"/>
    </row>
    <row r="3306" ht="12.75" customHeight="1">
      <c r="C3306" s="1"/>
      <c r="D3306" s="1"/>
      <c r="E3306" s="1"/>
      <c r="F3306" s="1"/>
      <c r="G3306" s="2"/>
    </row>
    <row r="3307" ht="12.75" customHeight="1">
      <c r="C3307" s="1"/>
      <c r="D3307" s="1"/>
      <c r="E3307" s="1"/>
      <c r="F3307" s="1"/>
      <c r="G3307" s="2"/>
    </row>
    <row r="3308" ht="12.75" customHeight="1">
      <c r="C3308" s="1"/>
      <c r="D3308" s="1"/>
      <c r="E3308" s="1"/>
      <c r="F3308" s="1"/>
      <c r="G3308" s="2"/>
    </row>
    <row r="3309" ht="12.75" customHeight="1">
      <c r="A3309" t="s">
        <v>1119</v>
      </c>
      <c r="C3309" s="1"/>
      <c r="D3309" s="1"/>
      <c r="E3309" s="1"/>
      <c r="F3309" s="1"/>
      <c r="G3309" s="2"/>
    </row>
    <row r="3310" ht="12.75" customHeight="1">
      <c r="C3310" s="1"/>
      <c r="D3310" s="1"/>
      <c r="E3310" s="1"/>
      <c r="F3310" s="1"/>
      <c r="G3310" s="2"/>
    </row>
    <row r="3311" ht="12.75" customHeight="1">
      <c r="A3311" t="s">
        <v>1120</v>
      </c>
      <c r="B3311" s="3" t="str">
        <f>HYPERLINK("https://stackoverflow.com/questions/9046373/")</f>
        <v>https://stackoverflow.com/questions/9046373/</v>
      </c>
      <c r="C3311" s="1">
        <v>5.0</v>
      </c>
      <c r="D3311" s="4">
        <v>4.0</v>
      </c>
      <c r="E3311" s="1">
        <v>5.0</v>
      </c>
      <c r="F3311" s="1">
        <v>4.0</v>
      </c>
      <c r="G3311" s="2"/>
    </row>
    <row r="3312" ht="12.75" customHeight="1">
      <c r="A3312" t="s">
        <v>1120</v>
      </c>
      <c r="B3312" s="3" t="str">
        <f>HYPERLINK("https://stackoverflow.com/questions/17839510/")</f>
        <v>https://stackoverflow.com/questions/17839510/</v>
      </c>
      <c r="C3312" s="1">
        <v>3.0</v>
      </c>
      <c r="D3312" s="4">
        <v>4.0</v>
      </c>
      <c r="E3312" s="1">
        <v>3.0</v>
      </c>
      <c r="F3312" s="1">
        <v>4.0</v>
      </c>
      <c r="G3312" s="2"/>
    </row>
    <row r="3313" ht="12.75" customHeight="1">
      <c r="A3313" t="s">
        <v>1121</v>
      </c>
      <c r="B3313" s="3" t="str">
        <f>HYPERLINK("https://stackoverflow.com/questions/971686/")</f>
        <v>https://stackoverflow.com/questions/971686/</v>
      </c>
      <c r="C3313" s="1">
        <v>5.0</v>
      </c>
      <c r="D3313" s="4">
        <v>5.0</v>
      </c>
      <c r="E3313" s="1">
        <v>5.0</v>
      </c>
      <c r="F3313" s="1">
        <v>5.0</v>
      </c>
      <c r="G3313" s="2"/>
    </row>
    <row r="3314" ht="12.75" customHeight="1">
      <c r="A3314" t="s">
        <v>1121</v>
      </c>
      <c r="B3314" s="3" t="str">
        <f>HYPERLINK("https://stackoverflow.com/questions/4383406/")</f>
        <v>https://stackoverflow.com/questions/4383406/</v>
      </c>
      <c r="C3314" s="1">
        <v>3.0</v>
      </c>
      <c r="D3314" s="4">
        <v>3.0</v>
      </c>
      <c r="E3314" s="1">
        <v>3.0</v>
      </c>
      <c r="F3314" s="1">
        <v>3.0</v>
      </c>
      <c r="G3314" s="2"/>
    </row>
    <row r="3315" ht="12.75" customHeight="1">
      <c r="A3315" t="s">
        <v>1121</v>
      </c>
      <c r="B3315" s="3" t="str">
        <f>HYPERLINK("https://stackoverflow.com/questions/8185050/")</f>
        <v>https://stackoverflow.com/questions/8185050/</v>
      </c>
      <c r="C3315" s="1">
        <v>4.0</v>
      </c>
      <c r="D3315" s="4">
        <v>3.0</v>
      </c>
      <c r="E3315" s="1">
        <v>4.0</v>
      </c>
      <c r="F3315" s="1">
        <v>3.0</v>
      </c>
      <c r="G3315" s="2"/>
    </row>
    <row r="3316" ht="12.75" customHeight="1">
      <c r="A3316" t="s">
        <v>1121</v>
      </c>
      <c r="B3316" s="3" t="str">
        <f>HYPERLINK("https://stackoverflow.com/questions/9046345/")</f>
        <v>https://stackoverflow.com/questions/9046345/</v>
      </c>
      <c r="C3316" s="1">
        <v>5.0</v>
      </c>
      <c r="D3316" s="4">
        <v>4.0</v>
      </c>
      <c r="E3316" s="1">
        <v>5.0</v>
      </c>
      <c r="F3316" s="1">
        <v>4.0</v>
      </c>
      <c r="G3316" s="2"/>
    </row>
    <row r="3317" ht="12.75" customHeight="1">
      <c r="A3317" t="s">
        <v>1121</v>
      </c>
      <c r="B3317" s="3" t="str">
        <f>HYPERLINK("https://stackoverflow.com/questions/13347845/")</f>
        <v>https://stackoverflow.com/questions/13347845/</v>
      </c>
      <c r="C3317" s="1">
        <v>5.0</v>
      </c>
      <c r="D3317" s="4">
        <v>4.0</v>
      </c>
      <c r="E3317" s="1">
        <v>5.0</v>
      </c>
      <c r="F3317" s="1">
        <v>4.0</v>
      </c>
      <c r="G3317" s="2"/>
    </row>
    <row r="3318" ht="12.75" customHeight="1">
      <c r="A3318" t="s">
        <v>1121</v>
      </c>
      <c r="B3318" s="3" t="str">
        <f>HYPERLINK("https://stackoverflow.com/questions/15982047/")</f>
        <v>https://stackoverflow.com/questions/15982047/</v>
      </c>
      <c r="C3318" s="1">
        <v>4.0</v>
      </c>
      <c r="D3318" s="4">
        <v>3.0</v>
      </c>
      <c r="E3318" s="1">
        <v>4.0</v>
      </c>
      <c r="F3318" s="1">
        <v>3.0</v>
      </c>
      <c r="G3318" s="2"/>
    </row>
    <row r="3319" ht="12.75" customHeight="1">
      <c r="A3319" t="s">
        <v>1121</v>
      </c>
      <c r="B3319" s="3" t="str">
        <f>HYPERLINK("https://stackoverflow.com/questions/46145364/")</f>
        <v>https://stackoverflow.com/questions/46145364/</v>
      </c>
      <c r="C3319" s="1">
        <v>3.0</v>
      </c>
      <c r="D3319" s="4">
        <v>3.0</v>
      </c>
      <c r="E3319" s="1">
        <v>3.0</v>
      </c>
      <c r="F3319" s="1">
        <v>3.0</v>
      </c>
      <c r="G3319" s="2"/>
    </row>
    <row r="3320" ht="12.75" customHeight="1">
      <c r="A3320" t="s">
        <v>1122</v>
      </c>
      <c r="B3320" s="3" t="str">
        <f>HYPERLINK("https://stackoverflow.com/questions/3049343/")</f>
        <v>https://stackoverflow.com/questions/3049343/</v>
      </c>
      <c r="C3320" s="1">
        <v>3.0</v>
      </c>
      <c r="D3320" s="4">
        <v>3.0</v>
      </c>
      <c r="E3320" s="1">
        <v>3.0</v>
      </c>
      <c r="F3320" s="1">
        <v>3.0</v>
      </c>
      <c r="G3320" s="2"/>
    </row>
    <row r="3321" ht="12.75" customHeight="1">
      <c r="A3321" t="s">
        <v>1123</v>
      </c>
      <c r="B3321" s="3" t="str">
        <f>HYPERLINK("https://stackoverflow.com/questions/9046360/")</f>
        <v>https://stackoverflow.com/questions/9046360/</v>
      </c>
      <c r="C3321" s="1">
        <v>4.0</v>
      </c>
      <c r="D3321" s="4">
        <v>4.0</v>
      </c>
      <c r="E3321" s="1">
        <v>4.0</v>
      </c>
      <c r="F3321" s="1">
        <v>4.0</v>
      </c>
      <c r="G3321" s="2"/>
    </row>
    <row r="3322" ht="12.75" customHeight="1">
      <c r="A3322" t="s">
        <v>1124</v>
      </c>
      <c r="B3322" s="3" t="str">
        <f>HYPERLINK("https://stackoverflow.com/questions/37231688/")</f>
        <v>https://stackoverflow.com/questions/37231688/</v>
      </c>
      <c r="C3322" s="1">
        <v>5.0</v>
      </c>
      <c r="D3322" s="4">
        <v>3.0</v>
      </c>
      <c r="E3322" s="1">
        <v>5.0</v>
      </c>
      <c r="F3322" s="1">
        <v>5.0</v>
      </c>
      <c r="G3322" s="2" t="s">
        <v>1027</v>
      </c>
    </row>
    <row r="3323" ht="12.75" customHeight="1">
      <c r="A3323" t="s">
        <v>1125</v>
      </c>
      <c r="B3323" s="3" t="str">
        <f>HYPERLINK("https://stackoverflow.com/questions/10696643/")</f>
        <v>https://stackoverflow.com/questions/10696643/</v>
      </c>
      <c r="C3323" s="1">
        <v>4.0</v>
      </c>
      <c r="D3323" s="4">
        <v>4.0</v>
      </c>
      <c r="E3323" s="1">
        <v>4.0</v>
      </c>
      <c r="F3323" s="1">
        <v>4.0</v>
      </c>
      <c r="G3323" s="2"/>
    </row>
    <row r="3324" ht="12.75" customHeight="1">
      <c r="A3324" t="s">
        <v>1125</v>
      </c>
      <c r="B3324" s="3" t="str">
        <f>HYPERLINK("https://stackoverflow.com/questions/14744937/")</f>
        <v>https://stackoverflow.com/questions/14744937/</v>
      </c>
      <c r="C3324" s="1">
        <v>3.0</v>
      </c>
      <c r="D3324" s="4">
        <v>3.0</v>
      </c>
      <c r="E3324" s="1">
        <v>3.0</v>
      </c>
      <c r="F3324" s="1">
        <v>3.0</v>
      </c>
      <c r="G3324" s="2"/>
    </row>
    <row r="3325" ht="12.75" customHeight="1">
      <c r="A3325" t="s">
        <v>1126</v>
      </c>
      <c r="B3325" s="3" t="str">
        <f>HYPERLINK("https://stackoverflow.com/questions/11094696/")</f>
        <v>https://stackoverflow.com/questions/11094696/</v>
      </c>
      <c r="C3325" s="1">
        <v>2.0</v>
      </c>
      <c r="D3325" s="4">
        <v>1.0</v>
      </c>
      <c r="E3325" s="1">
        <v>2.0</v>
      </c>
      <c r="F3325" s="1">
        <v>1.0</v>
      </c>
      <c r="G3325" s="2"/>
    </row>
    <row r="3326" ht="12.75" customHeight="1">
      <c r="A3326" t="s">
        <v>1126</v>
      </c>
      <c r="B3326" s="3" t="str">
        <f>HYPERLINK("https://stackoverflow.com/questions/11094891/")</f>
        <v>https://stackoverflow.com/questions/11094891/</v>
      </c>
      <c r="C3326" s="1">
        <v>2.0</v>
      </c>
      <c r="D3326" s="4">
        <v>1.0</v>
      </c>
      <c r="E3326" s="1">
        <v>2.0</v>
      </c>
      <c r="F3326" s="1">
        <v>1.0</v>
      </c>
      <c r="G3326" s="2"/>
    </row>
    <row r="3327" ht="12.75" customHeight="1">
      <c r="A3327" t="s">
        <v>1126</v>
      </c>
      <c r="B3327" s="3" t="str">
        <f>HYPERLINK("https://stackoverflow.com/questions/20009888/")</f>
        <v>https://stackoverflow.com/questions/20009888/</v>
      </c>
      <c r="C3327" s="1">
        <v>5.0</v>
      </c>
      <c r="D3327" s="4">
        <v>3.0</v>
      </c>
      <c r="E3327" s="1">
        <v>5.0</v>
      </c>
      <c r="F3327" s="1">
        <v>5.0</v>
      </c>
      <c r="G3327" s="2" t="s">
        <v>260</v>
      </c>
    </row>
    <row r="3328" ht="12.75" customHeight="1">
      <c r="A3328" t="s">
        <v>1126</v>
      </c>
      <c r="B3328" s="3" t="str">
        <f>HYPERLINK("https://stackoverflow.com/questions/37568776/")</f>
        <v>https://stackoverflow.com/questions/37568776/</v>
      </c>
      <c r="C3328" s="1">
        <v>2.0</v>
      </c>
      <c r="D3328" s="4">
        <v>1.0</v>
      </c>
      <c r="E3328" s="1">
        <v>2.0</v>
      </c>
      <c r="F3328" s="1">
        <v>1.0</v>
      </c>
      <c r="G3328" s="2"/>
    </row>
    <row r="3329" ht="12.75" customHeight="1">
      <c r="A3329" t="s">
        <v>1127</v>
      </c>
      <c r="B3329" s="3" t="str">
        <f>HYPERLINK("https://stackoverflow.com/questions/20010310/")</f>
        <v>https://stackoverflow.com/questions/20010310/</v>
      </c>
      <c r="C3329" s="1">
        <v>5.0</v>
      </c>
      <c r="D3329" s="4">
        <v>3.0</v>
      </c>
      <c r="E3329" s="1">
        <v>5.0</v>
      </c>
      <c r="F3329" s="1">
        <v>5.0</v>
      </c>
      <c r="G3329" s="2" t="s">
        <v>260</v>
      </c>
    </row>
    <row r="3330" ht="12.75" customHeight="1">
      <c r="A3330" t="s">
        <v>1128</v>
      </c>
      <c r="B3330" s="3" t="str">
        <f>HYPERLINK("https://stackoverflow.com/questions/14081658/")</f>
        <v>https://stackoverflow.com/questions/14081658/</v>
      </c>
      <c r="C3330" s="1">
        <v>3.0</v>
      </c>
      <c r="D3330" s="4">
        <v>4.0</v>
      </c>
      <c r="E3330" s="1">
        <v>3.0</v>
      </c>
      <c r="F3330" s="1">
        <v>4.0</v>
      </c>
      <c r="G3330" s="2"/>
    </row>
    <row r="3331" ht="12.75" customHeight="1">
      <c r="A3331" t="s">
        <v>1129</v>
      </c>
      <c r="B3331" s="3" t="str">
        <f>HYPERLINK("https://stackoverflow.com/questions/25233736/")</f>
        <v>https://stackoverflow.com/questions/25233736/</v>
      </c>
      <c r="C3331" s="1">
        <v>3.0</v>
      </c>
      <c r="D3331" s="4">
        <v>1.0</v>
      </c>
      <c r="E3331" s="1">
        <v>3.0</v>
      </c>
      <c r="F3331" s="1">
        <v>1.0</v>
      </c>
      <c r="G3331" s="2"/>
    </row>
    <row r="3332" ht="12.75" customHeight="1">
      <c r="A3332" t="s">
        <v>1130</v>
      </c>
      <c r="B3332" s="3" t="str">
        <f>HYPERLINK("https://stackoverflow.com/questions/21347856/")</f>
        <v>https://stackoverflow.com/questions/21347856/</v>
      </c>
      <c r="C3332" s="1">
        <v>4.0</v>
      </c>
      <c r="D3332" s="4">
        <v>1.0</v>
      </c>
      <c r="E3332" s="1">
        <v>4.0</v>
      </c>
      <c r="F3332" s="1">
        <v>4.0</v>
      </c>
      <c r="G3332" s="2" t="s">
        <v>844</v>
      </c>
    </row>
    <row r="3333" ht="12.75" customHeight="1">
      <c r="A3333" t="s">
        <v>1131</v>
      </c>
      <c r="B3333" s="3" t="str">
        <f>HYPERLINK("https://stackoverflow.com/questions/25645825/")</f>
        <v>https://stackoverflow.com/questions/25645825/</v>
      </c>
      <c r="C3333" s="1">
        <v>3.0</v>
      </c>
      <c r="D3333" s="4">
        <v>4.0</v>
      </c>
      <c r="E3333" s="1">
        <v>3.0</v>
      </c>
      <c r="F3333" s="1">
        <v>4.0</v>
      </c>
      <c r="G3333" s="2"/>
    </row>
    <row r="3334" ht="12.75" customHeight="1">
      <c r="A3334" t="s">
        <v>1131</v>
      </c>
      <c r="B3334" s="3" t="str">
        <f>HYPERLINK("https://stackoverflow.com/questions/26064532/")</f>
        <v>https://stackoverflow.com/questions/26064532/</v>
      </c>
      <c r="C3334" s="1">
        <v>3.0</v>
      </c>
      <c r="D3334" s="4">
        <v>3.0</v>
      </c>
      <c r="E3334" s="1">
        <v>3.0</v>
      </c>
      <c r="F3334" s="1">
        <v>3.0</v>
      </c>
      <c r="G3334" s="2"/>
    </row>
    <row r="3335" ht="12.75" customHeight="1">
      <c r="A3335" t="s">
        <v>1132</v>
      </c>
      <c r="B3335" s="3" t="str">
        <f>HYPERLINK("https://stackoverflow.com/questions/38282933/")</f>
        <v>https://stackoverflow.com/questions/38282933/</v>
      </c>
      <c r="C3335" s="1">
        <v>3.0</v>
      </c>
      <c r="D3335" s="4">
        <v>4.0</v>
      </c>
      <c r="E3335" s="1">
        <v>3.0</v>
      </c>
      <c r="F3335" s="1">
        <v>4.0</v>
      </c>
      <c r="G3335" s="2"/>
    </row>
    <row r="3336" ht="12.75" customHeight="1">
      <c r="C3336" s="1"/>
      <c r="D3336" s="1"/>
      <c r="E3336" s="1"/>
      <c r="F3336" s="1"/>
      <c r="G3336" s="2"/>
    </row>
    <row r="3337" ht="12.75" customHeight="1">
      <c r="C3337" s="1"/>
      <c r="D3337" s="1"/>
      <c r="E3337" s="1"/>
      <c r="F3337" s="1"/>
      <c r="G3337" s="2"/>
    </row>
    <row r="3338" ht="12.75" customHeight="1">
      <c r="C3338" s="1"/>
      <c r="D3338" s="1"/>
      <c r="E3338" s="1"/>
      <c r="F3338" s="1"/>
      <c r="G3338" s="2"/>
    </row>
    <row r="3339" ht="12.75" customHeight="1">
      <c r="A3339" t="s">
        <v>1133</v>
      </c>
      <c r="C3339" s="1"/>
      <c r="D3339" s="1"/>
      <c r="E3339" s="1"/>
      <c r="F3339" s="1"/>
      <c r="G3339" s="2"/>
    </row>
    <row r="3340" ht="12.75" customHeight="1">
      <c r="C3340" s="1"/>
      <c r="D3340" s="1"/>
      <c r="E3340" s="1"/>
      <c r="F3340" s="1"/>
      <c r="G3340" s="2"/>
    </row>
    <row r="3341" ht="12.75" customHeight="1">
      <c r="A3341" t="s">
        <v>1134</v>
      </c>
      <c r="B3341" s="3" t="str">
        <f>HYPERLINK("https://stackoverflow.com/questions/1009715/")</f>
        <v>https://stackoverflow.com/questions/1009715/</v>
      </c>
      <c r="C3341" s="1">
        <v>3.0</v>
      </c>
      <c r="D3341" s="4">
        <v>1.0</v>
      </c>
      <c r="E3341" s="1">
        <v>3.0</v>
      </c>
      <c r="F3341" s="1">
        <v>1.0</v>
      </c>
      <c r="G3341" s="2"/>
    </row>
    <row r="3342" ht="12.75" customHeight="1">
      <c r="A3342" t="s">
        <v>1134</v>
      </c>
      <c r="B3342" s="3" t="str">
        <f>HYPERLINK("https://stackoverflow.com/questions/1010347/")</f>
        <v>https://stackoverflow.com/questions/1010347/</v>
      </c>
      <c r="C3342" s="1">
        <v>4.0</v>
      </c>
      <c r="D3342" s="4">
        <v>1.0</v>
      </c>
      <c r="E3342" s="1">
        <v>3.0</v>
      </c>
      <c r="F3342" s="1">
        <v>1.0</v>
      </c>
      <c r="G3342" s="2" t="s">
        <v>430</v>
      </c>
    </row>
    <row r="3343" ht="12.75" customHeight="1">
      <c r="A3343" t="s">
        <v>1135</v>
      </c>
      <c r="B3343" s="3" t="str">
        <f>HYPERLINK("https://stackoverflow.com/questions/2658663/")</f>
        <v>https://stackoverflow.com/questions/2658663/</v>
      </c>
      <c r="C3343" s="1">
        <v>4.0</v>
      </c>
      <c r="D3343" s="4">
        <v>4.0</v>
      </c>
      <c r="E3343" s="1">
        <v>4.0</v>
      </c>
      <c r="F3343" s="1">
        <v>4.0</v>
      </c>
      <c r="G3343" s="2"/>
    </row>
    <row r="3344" ht="12.75" customHeight="1">
      <c r="A3344" t="s">
        <v>1136</v>
      </c>
      <c r="B3344" s="3" t="str">
        <f>HYPERLINK("https://stackoverflow.com/questions/17802477/")</f>
        <v>https://stackoverflow.com/questions/17802477/</v>
      </c>
      <c r="C3344" s="1">
        <v>4.0</v>
      </c>
      <c r="D3344" s="4">
        <v>5.0</v>
      </c>
      <c r="E3344" s="1">
        <v>4.0</v>
      </c>
      <c r="F3344" s="1">
        <v>5.0</v>
      </c>
      <c r="G3344" s="2"/>
    </row>
    <row r="3345" ht="12.75" customHeight="1">
      <c r="A3345" t="s">
        <v>389</v>
      </c>
      <c r="B3345" s="3" t="str">
        <f>HYPERLINK("https://stackoverflow.com/questions/2885224/")</f>
        <v>https://stackoverflow.com/questions/2885224/</v>
      </c>
      <c r="C3345" s="1">
        <v>1.0</v>
      </c>
      <c r="D3345" s="4">
        <v>1.0</v>
      </c>
      <c r="E3345" s="1">
        <v>1.0</v>
      </c>
      <c r="F3345" s="1">
        <v>1.0</v>
      </c>
      <c r="G3345" s="2"/>
    </row>
    <row r="3346" ht="12.75" customHeight="1">
      <c r="A3346" t="s">
        <v>389</v>
      </c>
      <c r="B3346" s="3" t="str">
        <f>HYPERLINK("https://stackoverflow.com/questions/2885241/")</f>
        <v>https://stackoverflow.com/questions/2885241/</v>
      </c>
      <c r="C3346" s="1">
        <v>1.0</v>
      </c>
      <c r="D3346" s="4">
        <v>1.0</v>
      </c>
      <c r="E3346" s="1">
        <v>1.0</v>
      </c>
      <c r="F3346" s="1">
        <v>1.0</v>
      </c>
      <c r="G3346" s="2"/>
    </row>
    <row r="3347" ht="12.75" customHeight="1">
      <c r="A3347" t="s">
        <v>389</v>
      </c>
      <c r="B3347" s="3" t="str">
        <f>HYPERLINK("https://stackoverflow.com/questions/2885243/")</f>
        <v>https://stackoverflow.com/questions/2885243/</v>
      </c>
      <c r="C3347" s="1">
        <v>1.0</v>
      </c>
      <c r="D3347" s="4">
        <v>1.0</v>
      </c>
      <c r="E3347" s="1">
        <v>1.0</v>
      </c>
      <c r="F3347" s="1">
        <v>1.0</v>
      </c>
      <c r="G3347" s="2"/>
    </row>
    <row r="3348" ht="12.75" customHeight="1">
      <c r="A3348" t="s">
        <v>389</v>
      </c>
      <c r="B3348" s="3" t="str">
        <f>HYPERLINK("https://stackoverflow.com/questions/2885261/")</f>
        <v>https://stackoverflow.com/questions/2885261/</v>
      </c>
      <c r="C3348" s="1">
        <v>1.0</v>
      </c>
      <c r="D3348" s="4">
        <v>1.0</v>
      </c>
      <c r="E3348" s="1">
        <v>1.0</v>
      </c>
      <c r="F3348" s="1">
        <v>1.0</v>
      </c>
      <c r="G3348" s="2"/>
    </row>
    <row r="3349" ht="12.75" customHeight="1">
      <c r="A3349" t="s">
        <v>389</v>
      </c>
      <c r="B3349" s="3" t="str">
        <f>HYPERLINK("https://stackoverflow.com/questions/15909287/")</f>
        <v>https://stackoverflow.com/questions/15909287/</v>
      </c>
      <c r="C3349" s="1">
        <v>1.0</v>
      </c>
      <c r="D3349" s="4">
        <v>1.0</v>
      </c>
      <c r="E3349" s="1">
        <v>1.0</v>
      </c>
      <c r="F3349" s="1">
        <v>1.0</v>
      </c>
      <c r="G3349" s="2"/>
    </row>
    <row r="3350" ht="12.75" customHeight="1">
      <c r="A3350" t="s">
        <v>389</v>
      </c>
      <c r="B3350" s="3" t="str">
        <f>HYPERLINK("https://stackoverflow.com/questions/16107128/")</f>
        <v>https://stackoverflow.com/questions/16107128/</v>
      </c>
      <c r="C3350" s="1">
        <v>1.0</v>
      </c>
      <c r="D3350" s="4">
        <v>1.0</v>
      </c>
      <c r="E3350" s="1">
        <v>1.0</v>
      </c>
      <c r="F3350" s="1">
        <v>1.0</v>
      </c>
      <c r="G3350" s="2"/>
    </row>
    <row r="3351" ht="12.75" customHeight="1">
      <c r="A3351" t="s">
        <v>389</v>
      </c>
      <c r="B3351" s="3" t="str">
        <f>HYPERLINK("https://stackoverflow.com/questions/23221771/")</f>
        <v>https://stackoverflow.com/questions/23221771/</v>
      </c>
      <c r="C3351" s="1">
        <v>1.0</v>
      </c>
      <c r="D3351" s="4">
        <v>1.0</v>
      </c>
      <c r="E3351" s="1">
        <v>1.0</v>
      </c>
      <c r="F3351" s="1">
        <v>1.0</v>
      </c>
      <c r="G3351" s="2"/>
    </row>
    <row r="3352" ht="12.75" customHeight="1">
      <c r="A3352" t="s">
        <v>389</v>
      </c>
      <c r="B3352" s="3" t="str">
        <f>HYPERLINK("https://stackoverflow.com/questions/24140343/")</f>
        <v>https://stackoverflow.com/questions/24140343/</v>
      </c>
      <c r="C3352" s="1">
        <v>1.0</v>
      </c>
      <c r="D3352" s="4">
        <v>1.0</v>
      </c>
      <c r="E3352" s="1">
        <v>1.0</v>
      </c>
      <c r="F3352" s="1">
        <v>1.0</v>
      </c>
      <c r="G3352" s="2"/>
    </row>
    <row r="3353" ht="12.75" customHeight="1">
      <c r="A3353" t="s">
        <v>389</v>
      </c>
      <c r="B3353" s="3" t="str">
        <f>HYPERLINK("https://stackoverflow.com/questions/24476204/")</f>
        <v>https://stackoverflow.com/questions/24476204/</v>
      </c>
      <c r="C3353" s="1">
        <v>1.0</v>
      </c>
      <c r="D3353" s="4">
        <v>1.0</v>
      </c>
      <c r="E3353" s="1">
        <v>1.0</v>
      </c>
      <c r="F3353" s="1">
        <v>1.0</v>
      </c>
      <c r="G3353" s="2"/>
    </row>
    <row r="3354" ht="12.75" customHeight="1">
      <c r="A3354" t="s">
        <v>389</v>
      </c>
      <c r="B3354" s="3" t="str">
        <f>HYPERLINK("https://stackoverflow.com/questions/24761200/")</f>
        <v>https://stackoverflow.com/questions/24761200/</v>
      </c>
      <c r="C3354" s="1">
        <v>1.0</v>
      </c>
      <c r="D3354" s="4">
        <v>1.0</v>
      </c>
      <c r="E3354" s="1">
        <v>1.0</v>
      </c>
      <c r="F3354" s="1">
        <v>1.0</v>
      </c>
      <c r="G3354" s="2"/>
    </row>
    <row r="3355" ht="12.75" customHeight="1">
      <c r="A3355" t="s">
        <v>389</v>
      </c>
      <c r="B3355" s="3" t="str">
        <f>HYPERLINK("https://stackoverflow.com/questions/26805827/")</f>
        <v>https://stackoverflow.com/questions/26805827/</v>
      </c>
      <c r="C3355" s="1">
        <v>1.0</v>
      </c>
      <c r="D3355" s="4">
        <v>1.0</v>
      </c>
      <c r="E3355" s="1">
        <v>1.0</v>
      </c>
      <c r="F3355" s="1">
        <v>1.0</v>
      </c>
      <c r="G3355" s="2"/>
    </row>
    <row r="3356" ht="12.75" customHeight="1">
      <c r="A3356" t="s">
        <v>389</v>
      </c>
      <c r="B3356" s="3" t="str">
        <f>HYPERLINK("https://stackoverflow.com/questions/26809552/")</f>
        <v>https://stackoverflow.com/questions/26809552/</v>
      </c>
      <c r="C3356" s="1">
        <v>1.0</v>
      </c>
      <c r="D3356" s="4">
        <v>1.0</v>
      </c>
      <c r="E3356" s="1">
        <v>1.0</v>
      </c>
      <c r="F3356" s="1">
        <v>1.0</v>
      </c>
      <c r="G3356" s="2"/>
    </row>
    <row r="3357" ht="12.75" customHeight="1">
      <c r="A3357" t="s">
        <v>389</v>
      </c>
      <c r="B3357" s="3" t="str">
        <f>HYPERLINK("https://stackoverflow.com/questions/26941784/")</f>
        <v>https://stackoverflow.com/questions/26941784/</v>
      </c>
      <c r="C3357" s="1">
        <v>1.0</v>
      </c>
      <c r="D3357" s="4">
        <v>1.0</v>
      </c>
      <c r="E3357" s="1">
        <v>1.0</v>
      </c>
      <c r="F3357" s="1">
        <v>1.0</v>
      </c>
      <c r="G3357" s="2"/>
    </row>
    <row r="3358" ht="12.75" customHeight="1">
      <c r="A3358" t="s">
        <v>389</v>
      </c>
      <c r="B3358" s="3" t="str">
        <f>HYPERLINK("https://stackoverflow.com/questions/27417013/")</f>
        <v>https://stackoverflow.com/questions/27417013/</v>
      </c>
      <c r="C3358" s="1">
        <v>1.0</v>
      </c>
      <c r="D3358" s="4">
        <v>1.0</v>
      </c>
      <c r="E3358" s="1">
        <v>1.0</v>
      </c>
      <c r="F3358" s="1">
        <v>1.0</v>
      </c>
      <c r="G3358" s="2"/>
    </row>
    <row r="3359" ht="12.75" customHeight="1">
      <c r="A3359" t="s">
        <v>389</v>
      </c>
      <c r="B3359" s="3" t="str">
        <f>HYPERLINK("https://stackoverflow.com/questions/27520244/")</f>
        <v>https://stackoverflow.com/questions/27520244/</v>
      </c>
      <c r="C3359" s="1">
        <v>1.0</v>
      </c>
      <c r="D3359" s="4">
        <v>1.0</v>
      </c>
      <c r="E3359" s="1">
        <v>1.0</v>
      </c>
      <c r="F3359" s="1">
        <v>1.0</v>
      </c>
      <c r="G3359" s="2"/>
    </row>
    <row r="3360" ht="12.75" customHeight="1">
      <c r="A3360" t="s">
        <v>389</v>
      </c>
      <c r="B3360" s="3" t="str">
        <f>HYPERLINK("https://stackoverflow.com/questions/30153312/")</f>
        <v>https://stackoverflow.com/questions/30153312/</v>
      </c>
      <c r="C3360" s="1">
        <v>1.0</v>
      </c>
      <c r="D3360" s="4">
        <v>1.0</v>
      </c>
      <c r="E3360" s="1">
        <v>1.0</v>
      </c>
      <c r="F3360" s="1">
        <v>1.0</v>
      </c>
      <c r="G3360" s="2"/>
    </row>
    <row r="3361" ht="12.75" customHeight="1">
      <c r="A3361" t="s">
        <v>389</v>
      </c>
      <c r="B3361" s="3" t="str">
        <f>HYPERLINK("https://stackoverflow.com/questions/30205812/")</f>
        <v>https://stackoverflow.com/questions/30205812/</v>
      </c>
      <c r="C3361" s="1">
        <v>1.0</v>
      </c>
      <c r="D3361" s="4">
        <v>1.0</v>
      </c>
      <c r="E3361" s="1">
        <v>1.0</v>
      </c>
      <c r="F3361" s="1">
        <v>1.0</v>
      </c>
      <c r="G3361" s="2"/>
    </row>
    <row r="3362" ht="12.75" customHeight="1">
      <c r="A3362" t="s">
        <v>389</v>
      </c>
      <c r="B3362" s="3" t="str">
        <f>HYPERLINK("https://stackoverflow.com/questions/30712566/")</f>
        <v>https://stackoverflow.com/questions/30712566/</v>
      </c>
      <c r="C3362" s="1">
        <v>1.0</v>
      </c>
      <c r="D3362" s="4">
        <v>1.0</v>
      </c>
      <c r="E3362" s="1">
        <v>1.0</v>
      </c>
      <c r="F3362" s="1">
        <v>1.0</v>
      </c>
      <c r="G3362" s="2"/>
    </row>
    <row r="3363" ht="12.75" customHeight="1">
      <c r="A3363" t="s">
        <v>389</v>
      </c>
      <c r="B3363" s="3" t="str">
        <f>HYPERLINK("https://stackoverflow.com/questions/30962080/")</f>
        <v>https://stackoverflow.com/questions/30962080/</v>
      </c>
      <c r="C3363" s="1">
        <v>1.0</v>
      </c>
      <c r="D3363" s="4">
        <v>1.0</v>
      </c>
      <c r="E3363" s="1">
        <v>1.0</v>
      </c>
      <c r="F3363" s="1">
        <v>1.0</v>
      </c>
      <c r="G3363" s="2"/>
    </row>
    <row r="3364" ht="12.75" customHeight="1">
      <c r="A3364" t="s">
        <v>389</v>
      </c>
      <c r="B3364" s="3" t="str">
        <f>HYPERLINK("https://stackoverflow.com/questions/33116800/")</f>
        <v>https://stackoverflow.com/questions/33116800/</v>
      </c>
      <c r="C3364" s="1">
        <v>1.0</v>
      </c>
      <c r="D3364" s="4">
        <v>1.0</v>
      </c>
      <c r="E3364" s="1">
        <v>1.0</v>
      </c>
      <c r="F3364" s="1">
        <v>1.0</v>
      </c>
      <c r="G3364" s="2"/>
    </row>
    <row r="3365" ht="12.75" customHeight="1">
      <c r="A3365" t="s">
        <v>389</v>
      </c>
      <c r="B3365" s="3" t="str">
        <f>HYPERLINK("https://stackoverflow.com/questions/33808856/")</f>
        <v>https://stackoverflow.com/questions/33808856/</v>
      </c>
      <c r="C3365" s="1">
        <v>1.0</v>
      </c>
      <c r="D3365" s="4">
        <v>1.0</v>
      </c>
      <c r="E3365" s="1">
        <v>1.0</v>
      </c>
      <c r="F3365" s="1">
        <v>1.0</v>
      </c>
      <c r="G3365" s="2"/>
    </row>
    <row r="3366" ht="12.75" customHeight="1">
      <c r="A3366" t="s">
        <v>389</v>
      </c>
      <c r="B3366" s="3" t="str">
        <f>HYPERLINK("https://stackoverflow.com/questions/35817523/")</f>
        <v>https://stackoverflow.com/questions/35817523/</v>
      </c>
      <c r="C3366" s="1">
        <v>1.0</v>
      </c>
      <c r="D3366" s="4">
        <v>1.0</v>
      </c>
      <c r="E3366" s="1">
        <v>1.0</v>
      </c>
      <c r="F3366" s="1">
        <v>1.0</v>
      </c>
      <c r="G3366" s="2"/>
    </row>
    <row r="3367" ht="12.75" customHeight="1">
      <c r="A3367" t="s">
        <v>389</v>
      </c>
      <c r="B3367" s="3" t="str">
        <f>HYPERLINK("https://stackoverflow.com/questions/37522808/")</f>
        <v>https://stackoverflow.com/questions/37522808/</v>
      </c>
      <c r="C3367" s="1">
        <v>1.0</v>
      </c>
      <c r="D3367" s="4">
        <v>1.0</v>
      </c>
      <c r="E3367" s="1">
        <v>1.0</v>
      </c>
      <c r="F3367" s="1">
        <v>1.0</v>
      </c>
      <c r="G3367" s="2"/>
    </row>
    <row r="3368" ht="12.75" customHeight="1">
      <c r="A3368" t="s">
        <v>389</v>
      </c>
      <c r="B3368" s="3" t="str">
        <f>HYPERLINK("https://stackoverflow.com/questions/37559588/")</f>
        <v>https://stackoverflow.com/questions/37559588/</v>
      </c>
      <c r="C3368" s="1">
        <v>1.0</v>
      </c>
      <c r="D3368" s="4">
        <v>1.0</v>
      </c>
      <c r="E3368" s="1">
        <v>1.0</v>
      </c>
      <c r="F3368" s="1">
        <v>1.0</v>
      </c>
      <c r="G3368" s="2"/>
    </row>
    <row r="3369" ht="12.75" customHeight="1">
      <c r="A3369" t="s">
        <v>389</v>
      </c>
      <c r="B3369" s="3" t="str">
        <f>HYPERLINK("https://stackoverflow.com/questions/38956193/")</f>
        <v>https://stackoverflow.com/questions/38956193/</v>
      </c>
      <c r="C3369" s="1">
        <v>1.0</v>
      </c>
      <c r="D3369" s="4">
        <v>1.0</v>
      </c>
      <c r="E3369" s="1">
        <v>1.0</v>
      </c>
      <c r="F3369" s="1">
        <v>1.0</v>
      </c>
      <c r="G3369" s="2"/>
    </row>
    <row r="3370" ht="12.75" customHeight="1">
      <c r="A3370" t="s">
        <v>389</v>
      </c>
      <c r="B3370" s="3" t="str">
        <f>HYPERLINK("https://stackoverflow.com/questions/39015112/")</f>
        <v>https://stackoverflow.com/questions/39015112/</v>
      </c>
      <c r="C3370" s="1">
        <v>1.0</v>
      </c>
      <c r="D3370" s="4">
        <v>1.0</v>
      </c>
      <c r="E3370" s="1">
        <v>1.0</v>
      </c>
      <c r="F3370" s="1">
        <v>1.0</v>
      </c>
      <c r="G3370" s="2"/>
    </row>
    <row r="3371" ht="12.75" customHeight="1">
      <c r="A3371" t="s">
        <v>389</v>
      </c>
      <c r="B3371" s="3" t="str">
        <f>HYPERLINK("https://stackoverflow.com/questions/49655398/")</f>
        <v>https://stackoverflow.com/questions/49655398/</v>
      </c>
      <c r="C3371" s="1">
        <v>1.0</v>
      </c>
      <c r="D3371" s="4">
        <v>1.0</v>
      </c>
      <c r="E3371" s="1">
        <v>1.0</v>
      </c>
      <c r="F3371" s="1">
        <v>1.0</v>
      </c>
      <c r="G3371" s="2"/>
    </row>
    <row r="3372" ht="12.75" customHeight="1">
      <c r="A3372" t="s">
        <v>202</v>
      </c>
      <c r="B3372" s="3" t="str">
        <f>HYPERLINK("https://stackoverflow.com/questions/4716556/")</f>
        <v>https://stackoverflow.com/questions/4716556/</v>
      </c>
      <c r="C3372" s="1">
        <v>1.0</v>
      </c>
      <c r="D3372" s="4">
        <v>1.0</v>
      </c>
      <c r="E3372" s="1">
        <v>1.0</v>
      </c>
      <c r="F3372" s="1">
        <v>1.0</v>
      </c>
      <c r="G3372" s="2"/>
    </row>
    <row r="3373" ht="12.75" customHeight="1">
      <c r="A3373" t="s">
        <v>202</v>
      </c>
      <c r="B3373" s="3" t="str">
        <f>HYPERLINK("https://stackoverflow.com/questions/4716623/")</f>
        <v>https://stackoverflow.com/questions/4716623/</v>
      </c>
      <c r="C3373" s="1">
        <v>1.0</v>
      </c>
      <c r="D3373" s="4">
        <v>1.0</v>
      </c>
      <c r="E3373" s="1">
        <v>1.0</v>
      </c>
      <c r="F3373" s="1">
        <v>1.0</v>
      </c>
      <c r="G3373" s="2"/>
    </row>
    <row r="3374" ht="12.75" customHeight="1">
      <c r="A3374" t="s">
        <v>202</v>
      </c>
      <c r="B3374" s="3" t="str">
        <f>HYPERLINK("https://stackoverflow.com/questions/4716651/")</f>
        <v>https://stackoverflow.com/questions/4716651/</v>
      </c>
      <c r="C3374" s="1">
        <v>1.0</v>
      </c>
      <c r="D3374" s="4">
        <v>1.0</v>
      </c>
      <c r="E3374" s="1">
        <v>1.0</v>
      </c>
      <c r="F3374" s="1">
        <v>1.0</v>
      </c>
      <c r="G3374" s="2"/>
    </row>
    <row r="3375" ht="12.75" customHeight="1">
      <c r="A3375" t="s">
        <v>202</v>
      </c>
      <c r="B3375" s="3" t="str">
        <f>HYPERLINK("https://stackoverflow.com/questions/4718651/")</f>
        <v>https://stackoverflow.com/questions/4718651/</v>
      </c>
      <c r="C3375" s="1">
        <v>1.0</v>
      </c>
      <c r="D3375" s="4">
        <v>1.0</v>
      </c>
      <c r="E3375" s="1">
        <v>1.0</v>
      </c>
      <c r="F3375" s="1">
        <v>1.0</v>
      </c>
      <c r="G3375" s="2"/>
    </row>
    <row r="3376" ht="12.75" customHeight="1">
      <c r="A3376" t="s">
        <v>202</v>
      </c>
      <c r="B3376" s="3" t="str">
        <f>HYPERLINK("https://stackoverflow.com/questions/10710115/")</f>
        <v>https://stackoverflow.com/questions/10710115/</v>
      </c>
      <c r="C3376" s="1">
        <v>1.0</v>
      </c>
      <c r="D3376" s="4">
        <v>1.0</v>
      </c>
      <c r="E3376" s="1">
        <v>1.0</v>
      </c>
      <c r="F3376" s="1">
        <v>1.0</v>
      </c>
      <c r="G3376" s="2"/>
    </row>
    <row r="3377" ht="12.75" customHeight="1">
      <c r="A3377" t="s">
        <v>202</v>
      </c>
      <c r="B3377" s="3" t="str">
        <f>HYPERLINK("https://stackoverflow.com/questions/27721509/")</f>
        <v>https://stackoverflow.com/questions/27721509/</v>
      </c>
      <c r="C3377" s="1">
        <v>1.0</v>
      </c>
      <c r="D3377" s="4">
        <v>1.0</v>
      </c>
      <c r="E3377" s="1">
        <v>1.0</v>
      </c>
      <c r="F3377" s="1">
        <v>1.0</v>
      </c>
      <c r="G3377" s="2"/>
    </row>
    <row r="3378" ht="12.75" customHeight="1">
      <c r="A3378" t="s">
        <v>202</v>
      </c>
      <c r="B3378" s="3" t="str">
        <f>HYPERLINK("https://stackoverflow.com/questions/28219618/")</f>
        <v>https://stackoverflow.com/questions/28219618/</v>
      </c>
      <c r="C3378" s="1">
        <v>1.0</v>
      </c>
      <c r="D3378" s="4">
        <v>1.0</v>
      </c>
      <c r="E3378" s="1">
        <v>1.0</v>
      </c>
      <c r="F3378" s="1">
        <v>1.0</v>
      </c>
      <c r="G3378" s="2"/>
    </row>
    <row r="3379" ht="12.75" customHeight="1">
      <c r="A3379" t="s">
        <v>202</v>
      </c>
      <c r="B3379" s="3" t="str">
        <f>HYPERLINK("https://stackoverflow.com/questions/28280318/")</f>
        <v>https://stackoverflow.com/questions/28280318/</v>
      </c>
      <c r="C3379" s="1">
        <v>1.0</v>
      </c>
      <c r="D3379" s="4">
        <v>1.0</v>
      </c>
      <c r="E3379" s="1">
        <v>1.0</v>
      </c>
      <c r="F3379" s="1">
        <v>1.0</v>
      </c>
      <c r="G3379" s="2"/>
    </row>
    <row r="3380" ht="12.75" customHeight="1">
      <c r="A3380" t="s">
        <v>202</v>
      </c>
      <c r="B3380" s="3" t="str">
        <f>HYPERLINK("https://stackoverflow.com/questions/29575580/")</f>
        <v>https://stackoverflow.com/questions/29575580/</v>
      </c>
      <c r="C3380" s="1">
        <v>1.0</v>
      </c>
      <c r="D3380" s="4">
        <v>1.0</v>
      </c>
      <c r="E3380" s="1">
        <v>1.0</v>
      </c>
      <c r="F3380" s="1">
        <v>1.0</v>
      </c>
      <c r="G3380" s="2"/>
    </row>
    <row r="3381" ht="12.75" customHeight="1">
      <c r="A3381" t="s">
        <v>202</v>
      </c>
      <c r="B3381" s="3" t="str">
        <f>HYPERLINK("https://stackoverflow.com/questions/34474897/")</f>
        <v>https://stackoverflow.com/questions/34474897/</v>
      </c>
      <c r="C3381" s="1">
        <v>1.0</v>
      </c>
      <c r="D3381" s="4">
        <v>1.0</v>
      </c>
      <c r="E3381" s="1">
        <v>1.0</v>
      </c>
      <c r="F3381" s="1">
        <v>1.0</v>
      </c>
      <c r="G3381" s="2"/>
    </row>
    <row r="3382" ht="12.75" customHeight="1">
      <c r="A3382" t="s">
        <v>202</v>
      </c>
      <c r="B3382" s="3" t="str">
        <f>HYPERLINK("https://stackoverflow.com/questions/38450021/")</f>
        <v>https://stackoverflow.com/questions/38450021/</v>
      </c>
      <c r="C3382" s="1">
        <v>1.0</v>
      </c>
      <c r="D3382" s="4">
        <v>1.0</v>
      </c>
      <c r="E3382" s="1">
        <v>1.0</v>
      </c>
      <c r="F3382" s="1">
        <v>1.0</v>
      </c>
      <c r="G3382" s="2"/>
    </row>
    <row r="3383" ht="12.75" customHeight="1">
      <c r="A3383" t="s">
        <v>202</v>
      </c>
      <c r="B3383" s="3" t="str">
        <f>HYPERLINK("https://stackoverflow.com/questions/39992469/")</f>
        <v>https://stackoverflow.com/questions/39992469/</v>
      </c>
      <c r="C3383" s="1">
        <v>1.0</v>
      </c>
      <c r="D3383" s="4">
        <v>1.0</v>
      </c>
      <c r="E3383" s="1">
        <v>1.0</v>
      </c>
      <c r="F3383" s="1">
        <v>1.0</v>
      </c>
      <c r="G3383" s="2"/>
    </row>
    <row r="3384" ht="12.75" customHeight="1">
      <c r="A3384" t="s">
        <v>202</v>
      </c>
      <c r="B3384" s="3" t="str">
        <f>HYPERLINK("https://stackoverflow.com/questions/40597140/")</f>
        <v>https://stackoverflow.com/questions/40597140/</v>
      </c>
      <c r="C3384" s="1">
        <v>1.0</v>
      </c>
      <c r="D3384" s="4">
        <v>1.0</v>
      </c>
      <c r="E3384" s="1">
        <v>1.0</v>
      </c>
      <c r="F3384" s="1">
        <v>1.0</v>
      </c>
      <c r="G3384" s="2"/>
    </row>
    <row r="3385" ht="12.75" customHeight="1">
      <c r="A3385" t="s">
        <v>202</v>
      </c>
      <c r="B3385" s="3" t="str">
        <f>HYPERLINK("https://stackoverflow.com/questions/40615706/")</f>
        <v>https://stackoverflow.com/questions/40615706/</v>
      </c>
      <c r="C3385" s="1">
        <v>1.0</v>
      </c>
      <c r="D3385" s="4">
        <v>1.0</v>
      </c>
      <c r="E3385" s="1">
        <v>1.0</v>
      </c>
      <c r="F3385" s="1">
        <v>1.0</v>
      </c>
      <c r="G3385" s="2"/>
    </row>
    <row r="3386" ht="12.75" customHeight="1">
      <c r="A3386" t="s">
        <v>202</v>
      </c>
      <c r="B3386" s="3" t="str">
        <f>HYPERLINK("https://stackoverflow.com/questions/41576248/")</f>
        <v>https://stackoverflow.com/questions/41576248/</v>
      </c>
      <c r="C3386" s="1">
        <v>1.0</v>
      </c>
      <c r="D3386" s="4">
        <v>1.0</v>
      </c>
      <c r="E3386" s="1">
        <v>1.0</v>
      </c>
      <c r="F3386" s="1">
        <v>1.0</v>
      </c>
      <c r="G3386" s="2"/>
    </row>
    <row r="3387" ht="12.75" customHeight="1">
      <c r="A3387" t="s">
        <v>202</v>
      </c>
      <c r="B3387" s="3" t="str">
        <f>HYPERLINK("https://stackoverflow.com/questions/44002909/")</f>
        <v>https://stackoverflow.com/questions/44002909/</v>
      </c>
      <c r="C3387" s="1">
        <v>1.0</v>
      </c>
      <c r="D3387" s="4">
        <v>1.0</v>
      </c>
      <c r="E3387" s="1">
        <v>1.0</v>
      </c>
      <c r="F3387" s="1">
        <v>1.0</v>
      </c>
      <c r="G3387" s="2"/>
    </row>
    <row r="3388" ht="12.75" customHeight="1">
      <c r="A3388" t="s">
        <v>202</v>
      </c>
      <c r="B3388" s="3" t="str">
        <f>HYPERLINK("https://stackoverflow.com/questions/45905159/")</f>
        <v>https://stackoverflow.com/questions/45905159/</v>
      </c>
      <c r="C3388" s="1">
        <v>1.0</v>
      </c>
      <c r="D3388" s="4">
        <v>1.0</v>
      </c>
      <c r="E3388" s="1">
        <v>1.0</v>
      </c>
      <c r="F3388" s="1">
        <v>1.0</v>
      </c>
      <c r="G3388" s="2"/>
    </row>
    <row r="3389" ht="12.75" customHeight="1">
      <c r="A3389" t="s">
        <v>202</v>
      </c>
      <c r="B3389" s="3" t="str">
        <f>HYPERLINK("https://stackoverflow.com/questions/49709620/")</f>
        <v>https://stackoverflow.com/questions/49709620/</v>
      </c>
      <c r="C3389" s="1">
        <v>1.0</v>
      </c>
      <c r="D3389" s="4">
        <v>1.0</v>
      </c>
      <c r="E3389" s="1">
        <v>1.0</v>
      </c>
      <c r="F3389" s="1">
        <v>1.0</v>
      </c>
      <c r="G3389" s="2"/>
    </row>
    <row r="3390" ht="12.75" customHeight="1">
      <c r="A3390" t="s">
        <v>1137</v>
      </c>
      <c r="B3390" s="3" t="str">
        <f>HYPERLINK("https://stackoverflow.com/questions/5998015/")</f>
        <v>https://stackoverflow.com/questions/5998015/</v>
      </c>
      <c r="C3390" s="1">
        <v>3.0</v>
      </c>
      <c r="D3390" s="4">
        <v>2.0</v>
      </c>
      <c r="E3390" s="1">
        <v>3.0</v>
      </c>
      <c r="F3390" s="1">
        <v>2.0</v>
      </c>
      <c r="G3390" s="2"/>
    </row>
    <row r="3391" ht="12.75" customHeight="1">
      <c r="A3391" t="s">
        <v>1137</v>
      </c>
      <c r="B3391" s="3" t="str">
        <f>HYPERLINK("https://stackoverflow.com/questions/6019108/")</f>
        <v>https://stackoverflow.com/questions/6019108/</v>
      </c>
      <c r="C3391" s="1">
        <v>3.0</v>
      </c>
      <c r="D3391" s="4">
        <v>2.0</v>
      </c>
      <c r="E3391" s="1">
        <v>3.0</v>
      </c>
      <c r="F3391" s="1">
        <v>2.0</v>
      </c>
      <c r="G3391" s="2"/>
    </row>
    <row r="3392" ht="12.75" customHeight="1">
      <c r="A3392" t="s">
        <v>1138</v>
      </c>
      <c r="B3392" s="3" t="str">
        <f>HYPERLINK("https://stackoverflow.com/questions/6080617/")</f>
        <v>https://stackoverflow.com/questions/6080617/</v>
      </c>
      <c r="C3392" s="1">
        <v>2.0</v>
      </c>
      <c r="D3392" s="4">
        <v>1.0</v>
      </c>
      <c r="E3392" s="1">
        <v>2.0</v>
      </c>
      <c r="F3392" s="1">
        <v>1.0</v>
      </c>
      <c r="G3392" s="2"/>
    </row>
    <row r="3393" ht="12.75" customHeight="1">
      <c r="A3393" t="s">
        <v>1138</v>
      </c>
      <c r="B3393" s="3" t="str">
        <f>HYPERLINK("https://stackoverflow.com/questions/6087710/")</f>
        <v>https://stackoverflow.com/questions/6087710/</v>
      </c>
      <c r="C3393" s="1">
        <v>2.0</v>
      </c>
      <c r="D3393" s="4">
        <v>1.0</v>
      </c>
      <c r="E3393" s="1">
        <v>2.0</v>
      </c>
      <c r="F3393" s="1">
        <v>1.0</v>
      </c>
      <c r="G3393" s="2"/>
    </row>
    <row r="3394" ht="12.75" customHeight="1">
      <c r="A3394" t="s">
        <v>1139</v>
      </c>
      <c r="B3394" s="3" t="str">
        <f>HYPERLINK("https://stackoverflow.com/questions/6356168/")</f>
        <v>https://stackoverflow.com/questions/6356168/</v>
      </c>
      <c r="C3394" s="1">
        <v>2.0</v>
      </c>
      <c r="D3394" s="4">
        <v>1.0</v>
      </c>
      <c r="E3394" s="1">
        <v>2.0</v>
      </c>
      <c r="F3394" s="1">
        <v>1.0</v>
      </c>
      <c r="G3394" s="2"/>
    </row>
    <row r="3395" ht="12.75" customHeight="1">
      <c r="A3395" t="s">
        <v>1139</v>
      </c>
      <c r="B3395" s="3" t="str">
        <f>HYPERLINK("https://stackoverflow.com/questions/14014265/")</f>
        <v>https://stackoverflow.com/questions/14014265/</v>
      </c>
      <c r="C3395" s="1">
        <v>2.0</v>
      </c>
      <c r="D3395" s="4">
        <v>1.0</v>
      </c>
      <c r="E3395" s="1">
        <v>2.0</v>
      </c>
      <c r="F3395" s="1">
        <v>1.0</v>
      </c>
      <c r="G3395" s="2"/>
    </row>
    <row r="3396" ht="12.75" customHeight="1">
      <c r="A3396" t="s">
        <v>1140</v>
      </c>
      <c r="B3396" s="3" t="str">
        <f>HYPERLINK("https://stackoverflow.com/questions/6540798/")</f>
        <v>https://stackoverflow.com/questions/6540798/</v>
      </c>
      <c r="C3396" s="1">
        <v>5.0</v>
      </c>
      <c r="D3396" s="4">
        <v>5.0</v>
      </c>
      <c r="E3396" s="1">
        <v>5.0</v>
      </c>
      <c r="F3396" s="1">
        <v>5.0</v>
      </c>
      <c r="G3396" s="2"/>
    </row>
    <row r="3397" ht="12.75" customHeight="1">
      <c r="A3397" t="s">
        <v>1141</v>
      </c>
      <c r="B3397" s="3" t="str">
        <f>HYPERLINK("https://stackoverflow.com/questions/7745390/")</f>
        <v>https://stackoverflow.com/questions/7745390/</v>
      </c>
      <c r="C3397" s="1">
        <v>4.0</v>
      </c>
      <c r="D3397" s="4">
        <v>5.0</v>
      </c>
      <c r="E3397" s="1">
        <v>4.0</v>
      </c>
      <c r="F3397" s="1">
        <v>5.0</v>
      </c>
      <c r="G3397" s="2"/>
    </row>
    <row r="3398" ht="12.75" customHeight="1">
      <c r="A3398" t="s">
        <v>1141</v>
      </c>
      <c r="B3398" s="3" t="str">
        <f>HYPERLINK("https://stackoverflow.com/questions/7745393/")</f>
        <v>https://stackoverflow.com/questions/7745393/</v>
      </c>
      <c r="C3398" s="1">
        <v>3.0</v>
      </c>
      <c r="D3398" s="4">
        <v>1.0</v>
      </c>
      <c r="E3398" s="1">
        <v>3.0</v>
      </c>
      <c r="F3398" s="1">
        <v>1.0</v>
      </c>
      <c r="G3398" s="2"/>
    </row>
    <row r="3399" ht="12.75" customHeight="1">
      <c r="A3399" t="s">
        <v>1141</v>
      </c>
      <c r="B3399" s="3" t="str">
        <f>HYPERLINK("https://stackoverflow.com/questions/7745916/")</f>
        <v>https://stackoverflow.com/questions/7745916/</v>
      </c>
      <c r="C3399" s="1">
        <v>3.0</v>
      </c>
      <c r="D3399" s="4">
        <v>2.0</v>
      </c>
      <c r="E3399" s="1">
        <v>3.0</v>
      </c>
      <c r="F3399" s="1">
        <v>2.0</v>
      </c>
      <c r="G3399" s="2"/>
    </row>
    <row r="3400" ht="12.75" customHeight="1">
      <c r="A3400" t="s">
        <v>1142</v>
      </c>
      <c r="B3400" s="3" t="str">
        <f>HYPERLINK("https://stackoverflow.com/questions/8623747/")</f>
        <v>https://stackoverflow.com/questions/8623747/</v>
      </c>
      <c r="C3400" s="1">
        <v>2.0</v>
      </c>
      <c r="D3400" s="4">
        <v>1.0</v>
      </c>
      <c r="E3400" s="1">
        <v>2.0</v>
      </c>
      <c r="F3400" s="1">
        <v>1.0</v>
      </c>
      <c r="G3400" s="2"/>
    </row>
    <row r="3401" ht="12.75" customHeight="1">
      <c r="A3401" t="s">
        <v>1143</v>
      </c>
      <c r="B3401" s="3" t="str">
        <f>HYPERLINK("https://stackoverflow.com/questions/10929569/")</f>
        <v>https://stackoverflow.com/questions/10929569/</v>
      </c>
      <c r="C3401" s="1">
        <v>5.0</v>
      </c>
      <c r="D3401" s="4">
        <v>5.0</v>
      </c>
      <c r="E3401" s="1">
        <v>5.0</v>
      </c>
      <c r="F3401" s="1">
        <v>5.0</v>
      </c>
      <c r="G3401" s="2"/>
    </row>
    <row r="3402" ht="12.75" customHeight="1">
      <c r="A3402" t="s">
        <v>1144</v>
      </c>
      <c r="B3402" s="3" t="str">
        <f>HYPERLINK("https://stackoverflow.com/questions/11318277/")</f>
        <v>https://stackoverflow.com/questions/11318277/</v>
      </c>
      <c r="C3402" s="1">
        <v>4.0</v>
      </c>
      <c r="D3402" s="4">
        <v>3.0</v>
      </c>
      <c r="E3402" s="1">
        <v>4.0</v>
      </c>
      <c r="F3402" s="1">
        <v>3.0</v>
      </c>
      <c r="G3402" s="2"/>
    </row>
    <row r="3403" ht="12.75" customHeight="1">
      <c r="A3403" t="s">
        <v>1145</v>
      </c>
      <c r="B3403" s="3" t="str">
        <f>HYPERLINK("https://stackoverflow.com/questions/18874671/")</f>
        <v>https://stackoverflow.com/questions/18874671/</v>
      </c>
      <c r="C3403" s="1">
        <v>3.0</v>
      </c>
      <c r="D3403" s="4">
        <v>1.0</v>
      </c>
      <c r="E3403" s="1">
        <v>3.0</v>
      </c>
      <c r="F3403" s="1">
        <v>1.0</v>
      </c>
      <c r="G3403" s="2"/>
    </row>
    <row r="3404" ht="12.75" customHeight="1">
      <c r="A3404" t="s">
        <v>1145</v>
      </c>
      <c r="B3404" s="3" t="str">
        <f>HYPERLINK("https://stackoverflow.com/questions/19682067/")</f>
        <v>https://stackoverflow.com/questions/19682067/</v>
      </c>
      <c r="C3404" s="1">
        <v>2.0</v>
      </c>
      <c r="D3404" s="4">
        <v>1.0</v>
      </c>
      <c r="E3404" s="1">
        <v>2.0</v>
      </c>
      <c r="F3404" s="1">
        <v>1.0</v>
      </c>
      <c r="G3404" s="2"/>
    </row>
    <row r="3405" ht="12.75" customHeight="1">
      <c r="A3405" t="s">
        <v>1146</v>
      </c>
      <c r="B3405" s="3" t="str">
        <f>HYPERLINK("https://stackoverflow.com/questions/24205628/")</f>
        <v>https://stackoverflow.com/questions/24205628/</v>
      </c>
      <c r="C3405" s="1">
        <v>3.0</v>
      </c>
      <c r="D3405" s="4">
        <v>3.0</v>
      </c>
      <c r="E3405" s="1">
        <v>3.0</v>
      </c>
      <c r="F3405" s="1">
        <v>3.0</v>
      </c>
      <c r="G3405" s="2"/>
    </row>
    <row r="3406" ht="12.75" customHeight="1">
      <c r="A3406" t="s">
        <v>1147</v>
      </c>
      <c r="B3406" s="3" t="str">
        <f>HYPERLINK("https://stackoverflow.com/questions/15754658/")</f>
        <v>https://stackoverflow.com/questions/15754658/</v>
      </c>
      <c r="C3406" s="1">
        <v>2.0</v>
      </c>
      <c r="D3406" s="4">
        <v>1.0</v>
      </c>
      <c r="E3406" s="1">
        <v>2.0</v>
      </c>
      <c r="F3406" s="1">
        <v>1.0</v>
      </c>
      <c r="G3406" s="2"/>
    </row>
    <row r="3407" ht="12.75" customHeight="1">
      <c r="A3407" t="s">
        <v>1147</v>
      </c>
      <c r="B3407" s="3" t="str">
        <f>HYPERLINK("https://stackoverflow.com/questions/20371937/")</f>
        <v>https://stackoverflow.com/questions/20371937/</v>
      </c>
      <c r="C3407" s="1">
        <v>2.0</v>
      </c>
      <c r="D3407" s="4">
        <v>1.0</v>
      </c>
      <c r="E3407" s="1">
        <v>2.0</v>
      </c>
      <c r="F3407" s="1">
        <v>1.0</v>
      </c>
      <c r="G3407" s="2"/>
    </row>
    <row r="3408" ht="12.75" customHeight="1">
      <c r="A3408" t="s">
        <v>1147</v>
      </c>
      <c r="B3408" s="3" t="str">
        <f>HYPERLINK("https://stackoverflow.com/questions/22899197/")</f>
        <v>https://stackoverflow.com/questions/22899197/</v>
      </c>
      <c r="C3408" s="1">
        <v>2.0</v>
      </c>
      <c r="D3408" s="4">
        <v>1.0</v>
      </c>
      <c r="E3408" s="1">
        <v>2.0</v>
      </c>
      <c r="F3408" s="1">
        <v>1.0</v>
      </c>
      <c r="G3408" s="2"/>
    </row>
    <row r="3409" ht="12.75" customHeight="1">
      <c r="A3409" t="s">
        <v>1147</v>
      </c>
      <c r="B3409" s="3" t="str">
        <f>HYPERLINK("https://stackoverflow.com/questions/30145538/")</f>
        <v>https://stackoverflow.com/questions/30145538/</v>
      </c>
      <c r="C3409" s="1">
        <v>2.0</v>
      </c>
      <c r="D3409" s="4">
        <v>1.0</v>
      </c>
      <c r="E3409" s="1">
        <v>2.0</v>
      </c>
      <c r="F3409" s="1">
        <v>1.0</v>
      </c>
      <c r="G3409" s="2"/>
    </row>
    <row r="3410" ht="12.75" customHeight="1">
      <c r="A3410" t="s">
        <v>1148</v>
      </c>
      <c r="B3410" s="3" t="str">
        <f>HYPERLINK("https://stackoverflow.com/questions/18800845/")</f>
        <v>https://stackoverflow.com/questions/18800845/</v>
      </c>
      <c r="C3410" s="1">
        <v>3.0</v>
      </c>
      <c r="D3410" s="4">
        <v>1.0</v>
      </c>
      <c r="E3410" s="1">
        <v>3.0</v>
      </c>
      <c r="F3410" s="1">
        <v>1.0</v>
      </c>
      <c r="G3410" s="2"/>
    </row>
    <row r="3411" ht="12.75" customHeight="1">
      <c r="A3411" t="s">
        <v>1148</v>
      </c>
      <c r="B3411" s="3" t="str">
        <f>HYPERLINK("https://stackoverflow.com/questions/18801095/")</f>
        <v>https://stackoverflow.com/questions/18801095/</v>
      </c>
      <c r="C3411" s="1">
        <v>3.0</v>
      </c>
      <c r="D3411" s="4">
        <v>1.0</v>
      </c>
      <c r="E3411" s="1">
        <v>3.0</v>
      </c>
      <c r="F3411" s="1">
        <v>1.0</v>
      </c>
      <c r="G3411" s="2"/>
    </row>
    <row r="3412" ht="12.75" customHeight="1">
      <c r="A3412" t="s">
        <v>1149</v>
      </c>
      <c r="B3412" s="3" t="str">
        <f>HYPERLINK("https://stackoverflow.com/questions/19447416/")</f>
        <v>https://stackoverflow.com/questions/19447416/</v>
      </c>
      <c r="C3412" s="1">
        <v>2.0</v>
      </c>
      <c r="D3412" s="4">
        <v>1.0</v>
      </c>
      <c r="E3412" s="1">
        <v>2.0</v>
      </c>
      <c r="F3412" s="1">
        <v>1.0</v>
      </c>
      <c r="G3412" s="2"/>
    </row>
    <row r="3413" ht="12.75" customHeight="1">
      <c r="A3413" t="s">
        <v>1150</v>
      </c>
      <c r="B3413" s="3" t="str">
        <f>HYPERLINK("https://stackoverflow.com/questions/21494340/")</f>
        <v>https://stackoverflow.com/questions/21494340/</v>
      </c>
      <c r="C3413" s="1">
        <v>2.0</v>
      </c>
      <c r="D3413" s="4">
        <v>1.0</v>
      </c>
      <c r="E3413" s="1">
        <v>2.0</v>
      </c>
      <c r="F3413" s="1">
        <v>1.0</v>
      </c>
      <c r="G3413" s="2"/>
    </row>
    <row r="3414" ht="12.75" customHeight="1">
      <c r="A3414" t="s">
        <v>1151</v>
      </c>
      <c r="B3414" s="3" t="str">
        <f>HYPERLINK("https://stackoverflow.com/questions/21568491/")</f>
        <v>https://stackoverflow.com/questions/21568491/</v>
      </c>
      <c r="C3414" s="1">
        <v>1.0</v>
      </c>
      <c r="D3414" s="4">
        <v>1.0</v>
      </c>
      <c r="E3414" s="1">
        <v>1.0</v>
      </c>
      <c r="F3414" s="1">
        <v>1.0</v>
      </c>
      <c r="G3414" s="2"/>
    </row>
    <row r="3415" ht="12.75" customHeight="1">
      <c r="C3415" s="1"/>
      <c r="D3415" s="1"/>
      <c r="E3415" s="1"/>
      <c r="F3415" s="1"/>
      <c r="G3415" s="2"/>
    </row>
    <row r="3416" ht="12.75" customHeight="1">
      <c r="C3416" s="1"/>
      <c r="D3416" s="1"/>
      <c r="E3416" s="1"/>
      <c r="F3416" s="1"/>
      <c r="G3416" s="2"/>
    </row>
    <row r="3417" ht="12.75" customHeight="1">
      <c r="C3417" s="1"/>
      <c r="D3417" s="1"/>
      <c r="E3417" s="1"/>
      <c r="F3417" s="1"/>
      <c r="G3417" s="2"/>
    </row>
    <row r="3418" ht="12.75" customHeight="1">
      <c r="A3418" t="s">
        <v>1152</v>
      </c>
      <c r="C3418" s="1"/>
      <c r="D3418" s="1"/>
      <c r="E3418" s="1"/>
      <c r="F3418" s="1"/>
      <c r="G3418" s="2"/>
    </row>
    <row r="3419" ht="12.75" customHeight="1">
      <c r="C3419" s="1"/>
      <c r="D3419" s="1"/>
      <c r="E3419" s="1"/>
      <c r="F3419" s="1"/>
      <c r="G3419" s="2"/>
    </row>
    <row r="3420" ht="12.75" customHeight="1">
      <c r="A3420" t="s">
        <v>1153</v>
      </c>
      <c r="B3420" s="3" t="str">
        <f>HYPERLINK("https://stackoverflow.com/questions/1568815/")</f>
        <v>https://stackoverflow.com/questions/1568815/</v>
      </c>
      <c r="C3420" s="1">
        <v>3.0</v>
      </c>
      <c r="D3420" s="4">
        <v>2.0</v>
      </c>
      <c r="E3420" s="1">
        <v>3.0</v>
      </c>
      <c r="F3420" s="1">
        <v>2.0</v>
      </c>
      <c r="G3420" s="2"/>
    </row>
    <row r="3421" ht="12.75" customHeight="1">
      <c r="A3421" t="s">
        <v>1153</v>
      </c>
      <c r="B3421" s="3" t="str">
        <f>HYPERLINK("https://stackoverflow.com/questions/1569033/")</f>
        <v>https://stackoverflow.com/questions/1569033/</v>
      </c>
      <c r="C3421" s="1">
        <v>3.0</v>
      </c>
      <c r="D3421" s="4">
        <v>3.0</v>
      </c>
      <c r="E3421" s="1">
        <v>3.0</v>
      </c>
      <c r="F3421" s="1">
        <v>3.0</v>
      </c>
      <c r="G3421" s="2"/>
    </row>
    <row r="3422" ht="12.75" customHeight="1">
      <c r="A3422" t="s">
        <v>1153</v>
      </c>
      <c r="B3422" s="3" t="str">
        <f>HYPERLINK("https://stackoverflow.com/questions/1710008/")</f>
        <v>https://stackoverflow.com/questions/1710008/</v>
      </c>
      <c r="C3422" s="1">
        <v>5.0</v>
      </c>
      <c r="D3422" s="4">
        <v>4.0</v>
      </c>
      <c r="E3422" s="1">
        <v>5.0</v>
      </c>
      <c r="F3422" s="1">
        <v>4.0</v>
      </c>
      <c r="G3422" s="2"/>
    </row>
    <row r="3423" ht="12.75" customHeight="1">
      <c r="A3423" t="s">
        <v>1153</v>
      </c>
      <c r="B3423" s="3" t="str">
        <f>HYPERLINK("https://stackoverflow.com/questions/44378744/")</f>
        <v>https://stackoverflow.com/questions/44378744/</v>
      </c>
      <c r="C3423" s="1">
        <v>3.0</v>
      </c>
      <c r="D3423" s="4">
        <v>3.0</v>
      </c>
      <c r="E3423" s="1">
        <v>3.0</v>
      </c>
      <c r="F3423" s="1">
        <v>3.0</v>
      </c>
      <c r="G3423" s="2"/>
    </row>
    <row r="3424" ht="12.75" customHeight="1">
      <c r="A3424" t="s">
        <v>1154</v>
      </c>
      <c r="B3424" s="3" t="str">
        <f>HYPERLINK("https://stackoverflow.com/questions/2255296/")</f>
        <v>https://stackoverflow.com/questions/2255296/</v>
      </c>
      <c r="C3424" s="1">
        <v>4.0</v>
      </c>
      <c r="D3424" s="4">
        <v>5.0</v>
      </c>
      <c r="E3424" s="1">
        <v>4.0</v>
      </c>
      <c r="F3424" s="1">
        <v>5.0</v>
      </c>
      <c r="G3424" s="2"/>
    </row>
    <row r="3425" ht="12.75" customHeight="1">
      <c r="A3425" t="s">
        <v>1005</v>
      </c>
      <c r="B3425" s="3" t="str">
        <f>HYPERLINK("https://stackoverflow.com/questions/15049250/")</f>
        <v>https://stackoverflow.com/questions/15049250/</v>
      </c>
      <c r="C3425" s="1">
        <v>3.0</v>
      </c>
      <c r="D3425" s="4">
        <v>2.0</v>
      </c>
      <c r="E3425" s="1">
        <v>3.0</v>
      </c>
      <c r="F3425" s="1">
        <v>2.0</v>
      </c>
      <c r="G3425" s="2"/>
    </row>
    <row r="3426" ht="12.75" customHeight="1">
      <c r="A3426" t="s">
        <v>1005</v>
      </c>
      <c r="B3426" s="3" t="str">
        <f>HYPERLINK("https://stackoverflow.com/questions/18998203/")</f>
        <v>https://stackoverflow.com/questions/18998203/</v>
      </c>
      <c r="C3426" s="1">
        <v>4.0</v>
      </c>
      <c r="D3426" s="4">
        <v>5.0</v>
      </c>
      <c r="E3426" s="1">
        <v>4.0</v>
      </c>
      <c r="F3426" s="1">
        <v>5.0</v>
      </c>
      <c r="G3426" s="2"/>
    </row>
    <row r="3427" ht="12.75" customHeight="1">
      <c r="A3427" t="s">
        <v>1005</v>
      </c>
      <c r="B3427" s="3" t="str">
        <f>HYPERLINK("https://stackoverflow.com/questions/23668021/")</f>
        <v>https://stackoverflow.com/questions/23668021/</v>
      </c>
      <c r="C3427" s="1">
        <v>3.0</v>
      </c>
      <c r="D3427" s="4">
        <v>3.0</v>
      </c>
      <c r="E3427" s="1">
        <v>3.0</v>
      </c>
      <c r="F3427" s="1">
        <v>3.0</v>
      </c>
      <c r="G3427" s="2"/>
    </row>
    <row r="3428" ht="12.75" customHeight="1">
      <c r="A3428" t="s">
        <v>1005</v>
      </c>
      <c r="B3428" s="3" t="str">
        <f>HYPERLINK("https://stackoverflow.com/questions/28596047/")</f>
        <v>https://stackoverflow.com/questions/28596047/</v>
      </c>
      <c r="C3428" s="1">
        <v>4.0</v>
      </c>
      <c r="D3428" s="4">
        <v>5.0</v>
      </c>
      <c r="E3428" s="1">
        <v>4.0</v>
      </c>
      <c r="F3428" s="1">
        <v>5.0</v>
      </c>
      <c r="G3428" s="2"/>
    </row>
    <row r="3429" ht="12.75" customHeight="1">
      <c r="A3429" t="s">
        <v>1005</v>
      </c>
      <c r="B3429" s="3" t="str">
        <f>HYPERLINK("https://stackoverflow.com/questions/31397524/")</f>
        <v>https://stackoverflow.com/questions/31397524/</v>
      </c>
      <c r="C3429" s="1">
        <v>3.0</v>
      </c>
      <c r="D3429" s="4">
        <v>1.0</v>
      </c>
      <c r="E3429" s="1">
        <v>3.0</v>
      </c>
      <c r="F3429" s="1">
        <v>1.0</v>
      </c>
      <c r="G3429" s="2"/>
    </row>
    <row r="3430" ht="12.75" customHeight="1">
      <c r="A3430" t="s">
        <v>1005</v>
      </c>
      <c r="B3430" s="3" t="str">
        <f>HYPERLINK("https://stackoverflow.com/questions/31679576/")</f>
        <v>https://stackoverflow.com/questions/31679576/</v>
      </c>
      <c r="C3430" s="1">
        <v>5.0</v>
      </c>
      <c r="D3430" s="4">
        <v>5.0</v>
      </c>
      <c r="E3430" s="1">
        <v>5.0</v>
      </c>
      <c r="F3430" s="1">
        <v>5.0</v>
      </c>
      <c r="G3430" s="2"/>
    </row>
    <row r="3431" ht="12.75" customHeight="1">
      <c r="A3431" t="s">
        <v>1005</v>
      </c>
      <c r="B3431" s="3" t="str">
        <f>HYPERLINK("https://stackoverflow.com/questions/31743324/")</f>
        <v>https://stackoverflow.com/questions/31743324/</v>
      </c>
      <c r="C3431" s="1">
        <v>3.0</v>
      </c>
      <c r="D3431" s="4">
        <v>1.0</v>
      </c>
      <c r="E3431" s="1">
        <v>3.0</v>
      </c>
      <c r="F3431" s="1">
        <v>1.0</v>
      </c>
      <c r="G3431" s="2"/>
    </row>
    <row r="3432" ht="12.75" customHeight="1">
      <c r="A3432" t="s">
        <v>1005</v>
      </c>
      <c r="B3432" s="3" t="str">
        <f>HYPERLINK("https://stackoverflow.com/questions/32286142/")</f>
        <v>https://stackoverflow.com/questions/32286142/</v>
      </c>
      <c r="C3432" s="1">
        <v>3.0</v>
      </c>
      <c r="D3432" s="4">
        <v>1.0</v>
      </c>
      <c r="E3432" s="1">
        <v>3.0</v>
      </c>
      <c r="F3432" s="1">
        <v>1.0</v>
      </c>
      <c r="G3432" s="2"/>
    </row>
    <row r="3433" ht="12.75" customHeight="1">
      <c r="A3433" t="s">
        <v>1005</v>
      </c>
      <c r="B3433" s="3" t="str">
        <f>HYPERLINK("https://stackoverflow.com/questions/34313816/")</f>
        <v>https://stackoverflow.com/questions/34313816/</v>
      </c>
      <c r="C3433" s="1">
        <v>3.0</v>
      </c>
      <c r="D3433" s="4">
        <v>1.0</v>
      </c>
      <c r="E3433" s="1">
        <v>3.0</v>
      </c>
      <c r="F3433" s="1">
        <v>1.0</v>
      </c>
      <c r="G3433" s="2"/>
    </row>
    <row r="3434" ht="12.75" customHeight="1">
      <c r="A3434" t="s">
        <v>1005</v>
      </c>
      <c r="B3434" s="3" t="str">
        <f>HYPERLINK("https://stackoverflow.com/questions/34322365/")</f>
        <v>https://stackoverflow.com/questions/34322365/</v>
      </c>
      <c r="C3434" s="1">
        <v>3.0</v>
      </c>
      <c r="D3434" s="4">
        <v>1.0</v>
      </c>
      <c r="E3434" s="1">
        <v>3.0</v>
      </c>
      <c r="F3434" s="1">
        <v>1.0</v>
      </c>
      <c r="G3434" s="2"/>
    </row>
    <row r="3435" ht="12.75" customHeight="1">
      <c r="A3435" t="s">
        <v>1005</v>
      </c>
      <c r="B3435" s="3" t="str">
        <f>HYPERLINK("https://stackoverflow.com/questions/35217501/")</f>
        <v>https://stackoverflow.com/questions/35217501/</v>
      </c>
      <c r="C3435" s="1">
        <v>3.0</v>
      </c>
      <c r="D3435" s="4">
        <v>1.0</v>
      </c>
      <c r="E3435" s="1">
        <v>3.0</v>
      </c>
      <c r="F3435" s="1">
        <v>1.0</v>
      </c>
      <c r="G3435" s="2"/>
    </row>
    <row r="3436" ht="12.75" customHeight="1">
      <c r="A3436" t="s">
        <v>1005</v>
      </c>
      <c r="B3436" s="3" t="str">
        <f>HYPERLINK("https://stackoverflow.com/questions/36155967/")</f>
        <v>https://stackoverflow.com/questions/36155967/</v>
      </c>
      <c r="C3436" s="1">
        <v>3.0</v>
      </c>
      <c r="D3436" s="4">
        <v>1.0</v>
      </c>
      <c r="E3436" s="1">
        <v>3.0</v>
      </c>
      <c r="F3436" s="1">
        <v>1.0</v>
      </c>
      <c r="G3436" s="2"/>
    </row>
    <row r="3437" ht="12.75" customHeight="1">
      <c r="A3437" t="s">
        <v>1005</v>
      </c>
      <c r="B3437" s="3" t="str">
        <f>HYPERLINK("https://stackoverflow.com/questions/36992320/")</f>
        <v>https://stackoverflow.com/questions/36992320/</v>
      </c>
      <c r="C3437" s="1">
        <v>5.0</v>
      </c>
      <c r="D3437" s="4">
        <v>5.0</v>
      </c>
      <c r="E3437" s="1">
        <v>5.0</v>
      </c>
      <c r="F3437" s="1">
        <v>5.0</v>
      </c>
      <c r="G3437" s="2"/>
    </row>
    <row r="3438" ht="12.75" customHeight="1">
      <c r="A3438" t="s">
        <v>1005</v>
      </c>
      <c r="B3438" s="3" t="str">
        <f>HYPERLINK("https://stackoverflow.com/questions/37572764/")</f>
        <v>https://stackoverflow.com/questions/37572764/</v>
      </c>
      <c r="C3438" s="1">
        <v>4.0</v>
      </c>
      <c r="D3438" s="4">
        <v>2.0</v>
      </c>
      <c r="E3438" s="1">
        <v>3.0</v>
      </c>
      <c r="F3438" s="1">
        <v>2.0</v>
      </c>
      <c r="G3438" s="2" t="s">
        <v>430</v>
      </c>
    </row>
    <row r="3439" ht="12.75" customHeight="1">
      <c r="A3439" t="s">
        <v>1005</v>
      </c>
      <c r="B3439" s="3" t="str">
        <f>HYPERLINK("https://stackoverflow.com/questions/38062714/")</f>
        <v>https://stackoverflow.com/questions/38062714/</v>
      </c>
      <c r="C3439" s="1">
        <v>3.0</v>
      </c>
      <c r="D3439" s="4">
        <v>1.0</v>
      </c>
      <c r="E3439" s="1">
        <v>3.0</v>
      </c>
      <c r="F3439" s="1">
        <v>1.0</v>
      </c>
      <c r="G3439" s="2"/>
    </row>
    <row r="3440" ht="12.75" customHeight="1">
      <c r="A3440" t="s">
        <v>1005</v>
      </c>
      <c r="B3440" s="3" t="str">
        <f>HYPERLINK("https://stackoverflow.com/questions/38337023/")</f>
        <v>https://stackoverflow.com/questions/38337023/</v>
      </c>
      <c r="C3440" s="1">
        <v>3.0</v>
      </c>
      <c r="D3440" s="4">
        <v>2.0</v>
      </c>
      <c r="E3440" s="1">
        <v>3.0</v>
      </c>
      <c r="F3440" s="1">
        <v>2.0</v>
      </c>
      <c r="G3440" s="2"/>
    </row>
    <row r="3441" ht="12.75" customHeight="1">
      <c r="A3441" t="s">
        <v>1005</v>
      </c>
      <c r="B3441" s="3" t="str">
        <f>HYPERLINK("https://stackoverflow.com/questions/38543017/")</f>
        <v>https://stackoverflow.com/questions/38543017/</v>
      </c>
      <c r="C3441" s="1">
        <v>3.0</v>
      </c>
      <c r="D3441" s="4">
        <v>5.0</v>
      </c>
      <c r="E3441" s="1">
        <v>3.0</v>
      </c>
      <c r="F3441" s="1">
        <v>3.0</v>
      </c>
      <c r="G3441" s="2" t="s">
        <v>1155</v>
      </c>
    </row>
    <row r="3442" ht="12.75" customHeight="1">
      <c r="A3442" t="s">
        <v>1005</v>
      </c>
      <c r="B3442" s="3" t="str">
        <f>HYPERLINK("https://stackoverflow.com/questions/38585739/")</f>
        <v>https://stackoverflow.com/questions/38585739/</v>
      </c>
      <c r="C3442" s="1">
        <v>3.0</v>
      </c>
      <c r="D3442" s="4">
        <v>1.0</v>
      </c>
      <c r="E3442" s="1">
        <v>3.0</v>
      </c>
      <c r="F3442" s="1">
        <v>1.0</v>
      </c>
      <c r="G3442" s="2"/>
    </row>
    <row r="3443" ht="12.75" customHeight="1">
      <c r="A3443" t="s">
        <v>1005</v>
      </c>
      <c r="B3443" s="3" t="str">
        <f>HYPERLINK("https://stackoverflow.com/questions/38962135/")</f>
        <v>https://stackoverflow.com/questions/38962135/</v>
      </c>
      <c r="C3443" s="1">
        <v>4.0</v>
      </c>
      <c r="D3443" s="4">
        <v>5.0</v>
      </c>
      <c r="E3443" s="1">
        <v>4.0</v>
      </c>
      <c r="F3443" s="1">
        <v>5.0</v>
      </c>
      <c r="G3443" s="2"/>
    </row>
    <row r="3444" ht="12.75" customHeight="1">
      <c r="A3444" t="s">
        <v>1005</v>
      </c>
      <c r="B3444" s="3" t="str">
        <f>HYPERLINK("https://stackoverflow.com/questions/39528000/")</f>
        <v>https://stackoverflow.com/questions/39528000/</v>
      </c>
      <c r="C3444" s="1">
        <v>3.0</v>
      </c>
      <c r="D3444" s="4">
        <v>1.0</v>
      </c>
      <c r="E3444" s="1">
        <v>3.0</v>
      </c>
      <c r="F3444" s="1">
        <v>1.0</v>
      </c>
      <c r="G3444" s="2"/>
    </row>
    <row r="3445" ht="12.75" customHeight="1">
      <c r="A3445" t="s">
        <v>1005</v>
      </c>
      <c r="B3445" s="3" t="str">
        <f>HYPERLINK("https://stackoverflow.com/questions/42106801/")</f>
        <v>https://stackoverflow.com/questions/42106801/</v>
      </c>
      <c r="C3445" s="1">
        <v>3.0</v>
      </c>
      <c r="D3445" s="4">
        <v>1.0</v>
      </c>
      <c r="E3445" s="1">
        <v>3.0</v>
      </c>
      <c r="F3445" s="1">
        <v>1.0</v>
      </c>
      <c r="G3445" s="2"/>
    </row>
    <row r="3446" ht="12.75" customHeight="1">
      <c r="A3446" t="s">
        <v>1005</v>
      </c>
      <c r="B3446" s="3" t="str">
        <f>HYPERLINK("https://stackoverflow.com/questions/42578711/")</f>
        <v>https://stackoverflow.com/questions/42578711/</v>
      </c>
      <c r="C3446" s="1">
        <v>3.0</v>
      </c>
      <c r="D3446" s="4">
        <v>1.0</v>
      </c>
      <c r="E3446" s="1">
        <v>3.0</v>
      </c>
      <c r="F3446" s="1">
        <v>1.0</v>
      </c>
      <c r="G3446" s="2"/>
    </row>
    <row r="3447" ht="12.75" customHeight="1">
      <c r="A3447" t="s">
        <v>1005</v>
      </c>
      <c r="B3447" s="3" t="str">
        <f>HYPERLINK("https://stackoverflow.com/questions/46835494/")</f>
        <v>https://stackoverflow.com/questions/46835494/</v>
      </c>
      <c r="C3447" s="1">
        <v>3.0</v>
      </c>
      <c r="D3447" s="4">
        <v>1.0</v>
      </c>
      <c r="E3447" s="1">
        <v>3.0</v>
      </c>
      <c r="F3447" s="1">
        <v>1.0</v>
      </c>
      <c r="G3447" s="2"/>
    </row>
    <row r="3448" ht="12.75" customHeight="1">
      <c r="A3448" t="s">
        <v>1156</v>
      </c>
      <c r="B3448" s="3" t="str">
        <f>HYPERLINK("https://stackoverflow.com/questions/4244952/")</f>
        <v>https://stackoverflow.com/questions/4244952/</v>
      </c>
      <c r="C3448" s="1">
        <v>3.0</v>
      </c>
      <c r="D3448" s="4">
        <v>5.0</v>
      </c>
      <c r="E3448" s="1">
        <v>5.0</v>
      </c>
      <c r="F3448" s="1">
        <v>5.0</v>
      </c>
      <c r="G3448" s="2" t="s">
        <v>430</v>
      </c>
    </row>
    <row r="3449" ht="12.75" customHeight="1">
      <c r="A3449" t="s">
        <v>1156</v>
      </c>
      <c r="B3449" s="3" t="str">
        <f>HYPERLINK("https://stackoverflow.com/questions/4244963/")</f>
        <v>https://stackoverflow.com/questions/4244963/</v>
      </c>
      <c r="C3449" s="1">
        <v>3.0</v>
      </c>
      <c r="D3449" s="4">
        <v>5.0</v>
      </c>
      <c r="E3449" s="1">
        <v>5.0</v>
      </c>
      <c r="F3449" s="1">
        <v>5.0</v>
      </c>
      <c r="G3449" s="2" t="s">
        <v>430</v>
      </c>
    </row>
    <row r="3450" ht="12.75" customHeight="1">
      <c r="A3450" t="s">
        <v>1156</v>
      </c>
      <c r="B3450" s="3" t="str">
        <f>HYPERLINK("https://stackoverflow.com/questions/39071539/")</f>
        <v>https://stackoverflow.com/questions/39071539/</v>
      </c>
      <c r="C3450" s="1">
        <v>3.0</v>
      </c>
      <c r="D3450" s="4">
        <v>5.0</v>
      </c>
      <c r="E3450" s="1">
        <v>4.0</v>
      </c>
      <c r="F3450" s="1">
        <v>5.0</v>
      </c>
      <c r="G3450" s="2" t="s">
        <v>430</v>
      </c>
    </row>
    <row r="3451" ht="12.75" customHeight="1">
      <c r="A3451" t="s">
        <v>1157</v>
      </c>
      <c r="B3451" s="3" t="str">
        <f>HYPERLINK("https://stackoverflow.com/questions/5650265/")</f>
        <v>https://stackoverflow.com/questions/5650265/</v>
      </c>
      <c r="C3451" s="1">
        <v>3.0</v>
      </c>
      <c r="D3451" s="4">
        <v>3.0</v>
      </c>
      <c r="E3451" s="1">
        <v>3.0</v>
      </c>
      <c r="F3451" s="1">
        <v>3.0</v>
      </c>
      <c r="G3451" s="2"/>
    </row>
    <row r="3452" ht="12.75" customHeight="1">
      <c r="A3452" t="s">
        <v>1157</v>
      </c>
      <c r="B3452" s="3" t="str">
        <f>HYPERLINK("https://stackoverflow.com/questions/17382811/")</f>
        <v>https://stackoverflow.com/questions/17382811/</v>
      </c>
      <c r="C3452" s="1">
        <v>3.0</v>
      </c>
      <c r="D3452" s="4">
        <v>3.0</v>
      </c>
      <c r="E3452" s="1">
        <v>3.0</v>
      </c>
      <c r="F3452" s="1">
        <v>3.0</v>
      </c>
      <c r="G3452" s="2"/>
    </row>
    <row r="3453" ht="12.75" customHeight="1">
      <c r="A3453" t="s">
        <v>1158</v>
      </c>
      <c r="B3453" s="3" t="str">
        <f>HYPERLINK("https://stackoverflow.com/questions/6402216/")</f>
        <v>https://stackoverflow.com/questions/6402216/</v>
      </c>
      <c r="C3453" s="1">
        <v>3.0</v>
      </c>
      <c r="D3453" s="4">
        <v>3.0</v>
      </c>
      <c r="E3453" s="1">
        <v>3.0</v>
      </c>
      <c r="F3453" s="1">
        <v>3.0</v>
      </c>
      <c r="G3453" s="2"/>
    </row>
    <row r="3454" ht="12.75" customHeight="1">
      <c r="A3454" t="s">
        <v>1159</v>
      </c>
      <c r="B3454" s="3" t="str">
        <f>HYPERLINK("https://stackoverflow.com/questions/8264751/")</f>
        <v>https://stackoverflow.com/questions/8264751/</v>
      </c>
      <c r="C3454" s="1">
        <v>3.0</v>
      </c>
      <c r="D3454" s="4">
        <v>5.0</v>
      </c>
      <c r="E3454" s="1">
        <v>4.0</v>
      </c>
      <c r="F3454" s="1">
        <v>5.0</v>
      </c>
      <c r="G3454" s="2" t="s">
        <v>430</v>
      </c>
    </row>
    <row r="3455" ht="12.75" customHeight="1">
      <c r="A3455" t="s">
        <v>1015</v>
      </c>
      <c r="B3455" s="3" t="str">
        <f>HYPERLINK("https://stackoverflow.com/questions/10926379/")</f>
        <v>https://stackoverflow.com/questions/10926379/</v>
      </c>
      <c r="C3455" s="1">
        <v>3.0</v>
      </c>
      <c r="D3455" s="4">
        <v>2.0</v>
      </c>
      <c r="E3455" s="1">
        <v>3.0</v>
      </c>
      <c r="F3455" s="1">
        <v>2.0</v>
      </c>
      <c r="G3455" s="2"/>
    </row>
    <row r="3456" ht="12.75" customHeight="1">
      <c r="A3456" t="s">
        <v>1015</v>
      </c>
      <c r="B3456" s="3" t="str">
        <f>HYPERLINK("https://stackoverflow.com/questions/15999290/")</f>
        <v>https://stackoverflow.com/questions/15999290/</v>
      </c>
      <c r="C3456" s="1">
        <v>3.0</v>
      </c>
      <c r="D3456" s="4">
        <v>1.0</v>
      </c>
      <c r="E3456" s="1">
        <v>3.0</v>
      </c>
      <c r="F3456" s="1">
        <v>1.0</v>
      </c>
      <c r="G3456" s="2"/>
    </row>
    <row r="3457" ht="12.75" customHeight="1">
      <c r="A3457" t="s">
        <v>1015</v>
      </c>
      <c r="B3457" s="3" t="str">
        <f>HYPERLINK("https://stackoverflow.com/questions/30211720/")</f>
        <v>https://stackoverflow.com/questions/30211720/</v>
      </c>
      <c r="C3457" s="1">
        <v>3.0</v>
      </c>
      <c r="D3457" s="4">
        <v>3.0</v>
      </c>
      <c r="E3457" s="1">
        <v>3.0</v>
      </c>
      <c r="F3457" s="1">
        <v>3.0</v>
      </c>
      <c r="G3457" s="2"/>
    </row>
    <row r="3458" ht="12.75" customHeight="1">
      <c r="A3458" t="s">
        <v>1015</v>
      </c>
      <c r="B3458" s="3" t="str">
        <f>HYPERLINK("https://stackoverflow.com/questions/36290229/")</f>
        <v>https://stackoverflow.com/questions/36290229/</v>
      </c>
      <c r="C3458" s="1">
        <v>3.0</v>
      </c>
      <c r="D3458" s="4">
        <v>5.0</v>
      </c>
      <c r="E3458" s="1">
        <v>4.0</v>
      </c>
      <c r="F3458" s="1">
        <v>5.0</v>
      </c>
      <c r="G3458" s="2" t="s">
        <v>430</v>
      </c>
    </row>
    <row r="3459" ht="12.75" customHeight="1">
      <c r="A3459" t="s">
        <v>1015</v>
      </c>
      <c r="B3459" s="3" t="str">
        <f>HYPERLINK("https://stackoverflow.com/questions/42440060/")</f>
        <v>https://stackoverflow.com/questions/42440060/</v>
      </c>
      <c r="C3459" s="1">
        <v>3.0</v>
      </c>
      <c r="D3459" s="4">
        <v>1.0</v>
      </c>
      <c r="E3459" s="1">
        <v>3.0</v>
      </c>
      <c r="F3459" s="1">
        <v>1.0</v>
      </c>
      <c r="G3459" s="2"/>
    </row>
    <row r="3460" ht="12.75" customHeight="1">
      <c r="A3460" t="s">
        <v>1015</v>
      </c>
      <c r="B3460" s="3" t="str">
        <f>HYPERLINK("https://stackoverflow.com/questions/43045241/")</f>
        <v>https://stackoverflow.com/questions/43045241/</v>
      </c>
      <c r="C3460" s="1">
        <v>3.0</v>
      </c>
      <c r="D3460" s="4">
        <v>1.0</v>
      </c>
      <c r="E3460" s="1">
        <v>3.0</v>
      </c>
      <c r="F3460" s="1">
        <v>1.0</v>
      </c>
      <c r="G3460" s="2"/>
    </row>
    <row r="3461" ht="12.75" customHeight="1">
      <c r="A3461" t="s">
        <v>1160</v>
      </c>
      <c r="B3461" s="3" t="str">
        <f>HYPERLINK("https://stackoverflow.com/questions/11202441/")</f>
        <v>https://stackoverflow.com/questions/11202441/</v>
      </c>
      <c r="C3461" s="1">
        <v>3.0</v>
      </c>
      <c r="D3461" s="4">
        <v>5.0</v>
      </c>
      <c r="E3461" s="1">
        <v>4.0</v>
      </c>
      <c r="F3461" s="1">
        <v>5.0</v>
      </c>
      <c r="G3461" s="2" t="s">
        <v>430</v>
      </c>
    </row>
    <row r="3462" ht="12.75" customHeight="1">
      <c r="A3462" t="s">
        <v>1161</v>
      </c>
      <c r="B3462" s="3" t="str">
        <f>HYPERLINK("https://stackoverflow.com/questions/14515845/")</f>
        <v>https://stackoverflow.com/questions/14515845/</v>
      </c>
      <c r="C3462" s="1">
        <v>3.0</v>
      </c>
      <c r="D3462" s="4">
        <v>3.0</v>
      </c>
      <c r="E3462" s="1">
        <v>3.0</v>
      </c>
      <c r="F3462" s="1">
        <v>3.0</v>
      </c>
      <c r="G3462" s="2"/>
    </row>
    <row r="3463" ht="12.75" customHeight="1">
      <c r="A3463" t="s">
        <v>1161</v>
      </c>
      <c r="B3463" s="3" t="str">
        <f>HYPERLINK("https://stackoverflow.com/questions/14515918/")</f>
        <v>https://stackoverflow.com/questions/14515918/</v>
      </c>
      <c r="C3463" s="1">
        <v>3.0</v>
      </c>
      <c r="D3463" s="4">
        <v>4.0</v>
      </c>
      <c r="E3463" s="1">
        <v>3.0</v>
      </c>
      <c r="F3463" s="1">
        <v>4.0</v>
      </c>
      <c r="G3463" s="2"/>
    </row>
    <row r="3464" ht="12.75" customHeight="1">
      <c r="A3464" t="s">
        <v>1161</v>
      </c>
      <c r="B3464" s="3" t="str">
        <f>HYPERLINK("https://stackoverflow.com/questions/14516438/")</f>
        <v>https://stackoverflow.com/questions/14516438/</v>
      </c>
      <c r="C3464" s="1">
        <v>3.0</v>
      </c>
      <c r="D3464" s="4">
        <v>4.0</v>
      </c>
      <c r="E3464" s="1">
        <v>3.0</v>
      </c>
      <c r="F3464" s="1">
        <v>4.0</v>
      </c>
      <c r="G3464" s="2"/>
    </row>
    <row r="3465" ht="12.75" customHeight="1">
      <c r="A3465" t="s">
        <v>1162</v>
      </c>
      <c r="B3465" s="3" t="str">
        <f>HYPERLINK("https://stackoverflow.com/questions/18832157/")</f>
        <v>https://stackoverflow.com/questions/18832157/</v>
      </c>
      <c r="C3465" s="1">
        <v>3.0</v>
      </c>
      <c r="D3465" s="4">
        <v>1.0</v>
      </c>
      <c r="E3465" s="1">
        <v>3.0</v>
      </c>
      <c r="F3465" s="1">
        <v>1.0</v>
      </c>
      <c r="G3465" s="2"/>
    </row>
    <row r="3466" ht="12.75" customHeight="1">
      <c r="A3466" t="s">
        <v>1162</v>
      </c>
      <c r="B3466" s="3" t="str">
        <f>HYPERLINK("https://stackoverflow.com/questions/18849651/")</f>
        <v>https://stackoverflow.com/questions/18849651/</v>
      </c>
      <c r="C3466" s="1">
        <v>3.0</v>
      </c>
      <c r="D3466" s="4">
        <v>3.0</v>
      </c>
      <c r="E3466" s="1">
        <v>3.0</v>
      </c>
      <c r="F3466" s="1">
        <v>3.0</v>
      </c>
      <c r="G3466" s="2"/>
    </row>
    <row r="3467" ht="12.75" customHeight="1">
      <c r="A3467" t="s">
        <v>1163</v>
      </c>
      <c r="B3467" s="3" t="str">
        <f>HYPERLINK("https://stackoverflow.com/questions/18977220/")</f>
        <v>https://stackoverflow.com/questions/18977220/</v>
      </c>
      <c r="C3467" s="1">
        <v>3.0</v>
      </c>
      <c r="D3467" s="4">
        <v>5.0</v>
      </c>
      <c r="E3467" s="1">
        <v>5.0</v>
      </c>
      <c r="F3467" s="1">
        <v>5.0</v>
      </c>
      <c r="G3467" s="2" t="s">
        <v>430</v>
      </c>
    </row>
    <row r="3468" ht="12.75" customHeight="1">
      <c r="A3468" t="s">
        <v>1163</v>
      </c>
      <c r="B3468" s="3" t="str">
        <f>HYPERLINK("https://stackoverflow.com/questions/18977257/")</f>
        <v>https://stackoverflow.com/questions/18977257/</v>
      </c>
      <c r="C3468" s="1">
        <v>3.0</v>
      </c>
      <c r="D3468" s="4">
        <v>2.0</v>
      </c>
      <c r="E3468" s="1">
        <v>3.0</v>
      </c>
      <c r="F3468" s="1">
        <v>2.0</v>
      </c>
      <c r="G3468" s="2"/>
    </row>
    <row r="3469" ht="12.75" customHeight="1">
      <c r="A3469" t="s">
        <v>1163</v>
      </c>
      <c r="B3469" s="3" t="str">
        <f>HYPERLINK("https://stackoverflow.com/questions/18977283/")</f>
        <v>https://stackoverflow.com/questions/18977283/</v>
      </c>
      <c r="C3469" s="1">
        <v>3.0</v>
      </c>
      <c r="D3469" s="4">
        <v>2.0</v>
      </c>
      <c r="E3469" s="1">
        <v>3.0</v>
      </c>
      <c r="F3469" s="1">
        <v>2.0</v>
      </c>
      <c r="G3469" s="2"/>
    </row>
    <row r="3470" ht="12.75" customHeight="1">
      <c r="A3470" t="s">
        <v>1163</v>
      </c>
      <c r="B3470" s="3" t="str">
        <f>HYPERLINK("https://stackoverflow.com/questions/18977292/")</f>
        <v>https://stackoverflow.com/questions/18977292/</v>
      </c>
      <c r="C3470" s="1">
        <v>3.0</v>
      </c>
      <c r="D3470" s="4">
        <v>5.0</v>
      </c>
      <c r="E3470" s="1">
        <v>5.0</v>
      </c>
      <c r="F3470" s="1">
        <v>5.0</v>
      </c>
      <c r="G3470" s="2" t="s">
        <v>430</v>
      </c>
    </row>
    <row r="3471" ht="12.75" customHeight="1">
      <c r="A3471" t="s">
        <v>1163</v>
      </c>
      <c r="B3471" s="3" t="str">
        <f>HYPERLINK("https://stackoverflow.com/questions/18977340/")</f>
        <v>https://stackoverflow.com/questions/18977340/</v>
      </c>
      <c r="C3471" s="1">
        <v>3.0</v>
      </c>
      <c r="D3471" s="4">
        <v>5.0</v>
      </c>
      <c r="E3471" s="1">
        <v>5.0</v>
      </c>
      <c r="F3471" s="1">
        <v>5.0</v>
      </c>
      <c r="G3471" s="2" t="s">
        <v>430</v>
      </c>
    </row>
    <row r="3472" ht="12.75" customHeight="1">
      <c r="A3472" t="s">
        <v>1163</v>
      </c>
      <c r="B3472" s="3" t="str">
        <f>HYPERLINK("https://stackoverflow.com/questions/18978486/")</f>
        <v>https://stackoverflow.com/questions/18978486/</v>
      </c>
      <c r="C3472" s="1">
        <v>3.0</v>
      </c>
      <c r="D3472" s="4">
        <v>1.0</v>
      </c>
      <c r="E3472" s="1">
        <v>3.0</v>
      </c>
      <c r="F3472" s="1">
        <v>1.0</v>
      </c>
      <c r="G3472" s="2"/>
    </row>
    <row r="3473" ht="12.75" customHeight="1">
      <c r="A3473" t="s">
        <v>1163</v>
      </c>
      <c r="B3473" s="3" t="str">
        <f>HYPERLINK("https://stackoverflow.com/questions/33516494/")</f>
        <v>https://stackoverflow.com/questions/33516494/</v>
      </c>
      <c r="C3473" s="1">
        <v>3.0</v>
      </c>
      <c r="D3473" s="4">
        <v>5.0</v>
      </c>
      <c r="E3473" s="1">
        <v>5.0</v>
      </c>
      <c r="F3473" s="1">
        <v>5.0</v>
      </c>
      <c r="G3473" s="2" t="s">
        <v>430</v>
      </c>
    </row>
    <row r="3474" ht="12.75" customHeight="1">
      <c r="A3474" t="s">
        <v>1164</v>
      </c>
      <c r="B3474" s="3" t="str">
        <f>HYPERLINK("https://stackoverflow.com/questions/20706862/")</f>
        <v>https://stackoverflow.com/questions/20706862/</v>
      </c>
      <c r="C3474" s="1">
        <v>3.0</v>
      </c>
      <c r="D3474" s="4">
        <v>1.0</v>
      </c>
      <c r="E3474" s="1">
        <v>3.0</v>
      </c>
      <c r="F3474" s="1">
        <v>1.0</v>
      </c>
      <c r="G3474" s="2"/>
    </row>
    <row r="3475" ht="12.75" customHeight="1">
      <c r="A3475" t="s">
        <v>1164</v>
      </c>
      <c r="B3475" s="3" t="str">
        <f>HYPERLINK("https://stackoverflow.com/questions/20706988/")</f>
        <v>https://stackoverflow.com/questions/20706988/</v>
      </c>
      <c r="C3475" s="1">
        <v>3.0</v>
      </c>
      <c r="D3475" s="4">
        <v>1.0</v>
      </c>
      <c r="E3475" s="1">
        <v>3.0</v>
      </c>
      <c r="F3475" s="1">
        <v>1.0</v>
      </c>
      <c r="G3475" s="2"/>
    </row>
    <row r="3476" ht="12.75" customHeight="1">
      <c r="A3476" t="s">
        <v>1165</v>
      </c>
      <c r="B3476" s="3" t="str">
        <f>HYPERLINK("https://stackoverflow.com/questions/21275318/")</f>
        <v>https://stackoverflow.com/questions/21275318/</v>
      </c>
      <c r="C3476" s="1">
        <v>3.0</v>
      </c>
      <c r="D3476" s="4">
        <v>1.0</v>
      </c>
      <c r="E3476" s="1">
        <v>3.0</v>
      </c>
      <c r="F3476" s="1">
        <v>1.0</v>
      </c>
      <c r="G3476" s="2"/>
    </row>
    <row r="3477" ht="12.75" customHeight="1">
      <c r="A3477" t="s">
        <v>1166</v>
      </c>
      <c r="B3477" s="3" t="str">
        <f>HYPERLINK("https://stackoverflow.com/questions/21970784/")</f>
        <v>https://stackoverflow.com/questions/21970784/</v>
      </c>
      <c r="C3477" s="1">
        <v>3.0</v>
      </c>
      <c r="D3477" s="4">
        <v>5.0</v>
      </c>
      <c r="E3477" s="1">
        <v>5.0</v>
      </c>
      <c r="F3477" s="1">
        <v>5.0</v>
      </c>
      <c r="G3477" s="2" t="s">
        <v>430</v>
      </c>
    </row>
    <row r="3478" ht="12.75" customHeight="1">
      <c r="A3478" t="s">
        <v>1166</v>
      </c>
      <c r="B3478" s="3" t="str">
        <f>HYPERLINK("https://stackoverflow.com/questions/40136324/")</f>
        <v>https://stackoverflow.com/questions/40136324/</v>
      </c>
      <c r="C3478" s="1">
        <v>3.0</v>
      </c>
      <c r="D3478" s="4">
        <v>2.0</v>
      </c>
      <c r="E3478" s="1">
        <v>3.0</v>
      </c>
      <c r="F3478" s="1">
        <v>2.0</v>
      </c>
      <c r="G3478" s="2"/>
    </row>
    <row r="3479" ht="12.75" customHeight="1">
      <c r="A3479" t="s">
        <v>1167</v>
      </c>
      <c r="B3479" s="3" t="str">
        <f>HYPERLINK("https://stackoverflow.com/questions/23759034/")</f>
        <v>https://stackoverflow.com/questions/23759034/</v>
      </c>
      <c r="C3479" s="1">
        <v>4.0</v>
      </c>
      <c r="D3479" s="4">
        <v>5.0</v>
      </c>
      <c r="E3479" s="1">
        <v>4.0</v>
      </c>
      <c r="F3479" s="1">
        <v>5.0</v>
      </c>
      <c r="G3479" s="2"/>
    </row>
    <row r="3480" ht="12.75" customHeight="1">
      <c r="A3480" t="s">
        <v>1167</v>
      </c>
      <c r="B3480" s="3" t="str">
        <f>HYPERLINK("https://stackoverflow.com/questions/23759569/")</f>
        <v>https://stackoverflow.com/questions/23759569/</v>
      </c>
      <c r="C3480" s="1">
        <v>3.0</v>
      </c>
      <c r="D3480" s="4">
        <v>1.0</v>
      </c>
      <c r="E3480" s="1">
        <v>3.0</v>
      </c>
      <c r="F3480" s="1">
        <v>1.0</v>
      </c>
      <c r="G3480" s="2"/>
    </row>
    <row r="3481" ht="12.75" customHeight="1">
      <c r="A3481" t="s">
        <v>1168</v>
      </c>
      <c r="B3481" s="3" t="str">
        <f>HYPERLINK("https://stackoverflow.com/questions/23825166/")</f>
        <v>https://stackoverflow.com/questions/23825166/</v>
      </c>
      <c r="C3481" s="1">
        <v>2.0</v>
      </c>
      <c r="D3481" s="4">
        <v>3.0</v>
      </c>
      <c r="E3481" s="1">
        <v>2.0</v>
      </c>
      <c r="F3481" s="1">
        <v>3.0</v>
      </c>
      <c r="G3481" s="2"/>
    </row>
    <row r="3482" ht="12.75" customHeight="1">
      <c r="A3482" t="s">
        <v>1169</v>
      </c>
      <c r="B3482" s="3" t="str">
        <f>HYPERLINK("https://stackoverflow.com/questions/31148424/")</f>
        <v>https://stackoverflow.com/questions/31148424/</v>
      </c>
      <c r="C3482" s="1">
        <v>3.0</v>
      </c>
      <c r="D3482" s="4">
        <v>1.0</v>
      </c>
      <c r="E3482" s="1">
        <v>3.0</v>
      </c>
      <c r="F3482" s="1">
        <v>1.0</v>
      </c>
      <c r="G3482" s="2"/>
    </row>
    <row r="3483" ht="12.75" customHeight="1">
      <c r="A3483" t="s">
        <v>1170</v>
      </c>
      <c r="B3483" s="3" t="str">
        <f>HYPERLINK("https://stackoverflow.com/questions/32624277/")</f>
        <v>https://stackoverflow.com/questions/32624277/</v>
      </c>
      <c r="C3483" s="1">
        <v>5.0</v>
      </c>
      <c r="D3483" s="4">
        <v>4.0</v>
      </c>
      <c r="E3483" s="1">
        <v>5.0</v>
      </c>
      <c r="F3483" s="1">
        <v>4.0</v>
      </c>
      <c r="G3483" s="2"/>
    </row>
    <row r="3484" ht="12.75" customHeight="1">
      <c r="A3484" t="s">
        <v>1170</v>
      </c>
      <c r="B3484" s="3" t="str">
        <f>HYPERLINK("https://stackoverflow.com/questions/32624372/")</f>
        <v>https://stackoverflow.com/questions/32624372/</v>
      </c>
      <c r="C3484" s="1">
        <v>4.0</v>
      </c>
      <c r="D3484" s="4">
        <v>4.0</v>
      </c>
      <c r="E3484" s="1">
        <v>4.0</v>
      </c>
      <c r="F3484" s="1">
        <v>4.0</v>
      </c>
      <c r="G3484" s="2"/>
    </row>
    <row r="3485" ht="12.75" customHeight="1">
      <c r="A3485" t="s">
        <v>1170</v>
      </c>
      <c r="B3485" s="3" t="str">
        <f>HYPERLINK("https://stackoverflow.com/questions/32624376/")</f>
        <v>https://stackoverflow.com/questions/32624376/</v>
      </c>
      <c r="C3485" s="1">
        <v>4.0</v>
      </c>
      <c r="D3485" s="4">
        <v>4.0</v>
      </c>
      <c r="E3485" s="1">
        <v>4.0</v>
      </c>
      <c r="F3485" s="1">
        <v>4.0</v>
      </c>
      <c r="G3485" s="2"/>
    </row>
    <row r="3486" ht="12.75" customHeight="1">
      <c r="A3486" t="s">
        <v>1171</v>
      </c>
      <c r="B3486" s="3" t="str">
        <f>HYPERLINK("https://stackoverflow.com/questions/33486481/")</f>
        <v>https://stackoverflow.com/questions/33486481/</v>
      </c>
      <c r="C3486" s="1">
        <v>3.0</v>
      </c>
      <c r="D3486" s="4">
        <v>3.0</v>
      </c>
      <c r="E3486" s="1">
        <v>3.0</v>
      </c>
      <c r="F3486" s="1">
        <v>3.0</v>
      </c>
      <c r="G3486" s="2"/>
    </row>
    <row r="3487" ht="12.75" customHeight="1">
      <c r="A3487" t="s">
        <v>1171</v>
      </c>
      <c r="B3487" s="3" t="str">
        <f>HYPERLINK("https://stackoverflow.com/questions/33488031/")</f>
        <v>https://stackoverflow.com/questions/33488031/</v>
      </c>
      <c r="C3487" s="1">
        <v>3.0</v>
      </c>
      <c r="D3487" s="4">
        <v>1.0</v>
      </c>
      <c r="E3487" s="1">
        <v>3.0</v>
      </c>
      <c r="F3487" s="1">
        <v>1.0</v>
      </c>
      <c r="G3487" s="2"/>
    </row>
    <row r="3488" ht="12.75" customHeight="1">
      <c r="C3488" s="1"/>
      <c r="D3488" s="1"/>
      <c r="E3488" s="1"/>
      <c r="F3488" s="1"/>
      <c r="G3488" s="2"/>
    </row>
    <row r="3489" ht="12.75" customHeight="1">
      <c r="C3489" s="1"/>
      <c r="D3489" s="1"/>
      <c r="E3489" s="1"/>
      <c r="F3489" s="1"/>
      <c r="G3489" s="2"/>
    </row>
    <row r="3490" ht="12.75" customHeight="1">
      <c r="C3490" s="1"/>
      <c r="D3490" s="1"/>
      <c r="E3490" s="1"/>
      <c r="F3490" s="1"/>
      <c r="G3490" s="2"/>
    </row>
    <row r="3491" ht="12.75" customHeight="1">
      <c r="A3491" t="s">
        <v>1172</v>
      </c>
      <c r="C3491" s="1"/>
      <c r="D3491" s="1"/>
      <c r="E3491" s="1"/>
      <c r="F3491" s="1"/>
      <c r="G3491" s="2"/>
    </row>
    <row r="3492" ht="12.75" customHeight="1">
      <c r="C3492" s="1"/>
      <c r="D3492" s="1"/>
      <c r="E3492" s="1"/>
      <c r="F3492" s="1"/>
      <c r="G3492" s="2"/>
    </row>
    <row r="3493" ht="12.75" customHeight="1">
      <c r="A3493" t="s">
        <v>450</v>
      </c>
      <c r="B3493" s="3" t="str">
        <f>HYPERLINK("https://stackoverflow.com/questions/858991/")</f>
        <v>https://stackoverflow.com/questions/858991/</v>
      </c>
      <c r="C3493" s="1">
        <v>5.0</v>
      </c>
      <c r="D3493" s="4">
        <v>4.0</v>
      </c>
      <c r="E3493" s="1">
        <v>5.0</v>
      </c>
      <c r="F3493" s="1">
        <v>4.0</v>
      </c>
      <c r="G3493" s="2"/>
    </row>
    <row r="3494" ht="12.75" customHeight="1">
      <c r="A3494" t="s">
        <v>450</v>
      </c>
      <c r="B3494" s="3" t="str">
        <f>HYPERLINK("https://stackoverflow.com/questions/859139/")</f>
        <v>https://stackoverflow.com/questions/859139/</v>
      </c>
      <c r="C3494" s="1">
        <v>5.0</v>
      </c>
      <c r="D3494" s="4">
        <v>2.0</v>
      </c>
      <c r="E3494" s="1">
        <v>5.0</v>
      </c>
      <c r="F3494" s="1">
        <v>5.0</v>
      </c>
      <c r="G3494" s="2" t="s">
        <v>619</v>
      </c>
    </row>
    <row r="3495" ht="12.75" customHeight="1">
      <c r="A3495" t="s">
        <v>450</v>
      </c>
      <c r="B3495" s="3" t="str">
        <f>HYPERLINK("https://stackoverflow.com/questions/859208/")</f>
        <v>https://stackoverflow.com/questions/859208/</v>
      </c>
      <c r="C3495" s="1">
        <v>4.0</v>
      </c>
      <c r="D3495" s="4">
        <v>5.0</v>
      </c>
      <c r="E3495" s="1">
        <v>4.0</v>
      </c>
      <c r="F3495" s="1">
        <v>5.0</v>
      </c>
      <c r="G3495" s="2"/>
    </row>
    <row r="3496" ht="12.75" customHeight="1">
      <c r="A3496" t="s">
        <v>450</v>
      </c>
      <c r="B3496" s="3" t="str">
        <f>HYPERLINK("https://stackoverflow.com/questions/859233/")</f>
        <v>https://stackoverflow.com/questions/859233/</v>
      </c>
      <c r="C3496" s="1">
        <v>4.0</v>
      </c>
      <c r="D3496" s="4">
        <v>4.0</v>
      </c>
      <c r="E3496" s="1">
        <v>4.0</v>
      </c>
      <c r="F3496" s="1">
        <v>4.0</v>
      </c>
      <c r="G3496" s="2"/>
    </row>
    <row r="3497" ht="12.75" customHeight="1">
      <c r="A3497" t="s">
        <v>450</v>
      </c>
      <c r="B3497" s="3" t="str">
        <f>HYPERLINK("https://stackoverflow.com/questions/859483/")</f>
        <v>https://stackoverflow.com/questions/859483/</v>
      </c>
      <c r="C3497" s="1">
        <v>4.0</v>
      </c>
      <c r="D3497" s="4">
        <v>3.0</v>
      </c>
      <c r="E3497" s="1">
        <v>4.0</v>
      </c>
      <c r="F3497" s="1">
        <v>3.0</v>
      </c>
      <c r="G3497" s="2"/>
    </row>
    <row r="3498" ht="12.75" customHeight="1">
      <c r="A3498" t="s">
        <v>450</v>
      </c>
      <c r="B3498" s="3" t="str">
        <f>HYPERLINK("https://stackoverflow.com/questions/5083666/")</f>
        <v>https://stackoverflow.com/questions/5083666/</v>
      </c>
      <c r="C3498" s="1">
        <v>4.0</v>
      </c>
      <c r="D3498" s="4">
        <v>4.0</v>
      </c>
      <c r="E3498" s="1">
        <v>4.0</v>
      </c>
      <c r="F3498" s="1">
        <v>4.0</v>
      </c>
      <c r="G3498" s="2"/>
    </row>
    <row r="3499" ht="12.75" customHeight="1">
      <c r="A3499" t="s">
        <v>450</v>
      </c>
      <c r="B3499" s="3" t="str">
        <f>HYPERLINK("https://stackoverflow.com/questions/8432074/")</f>
        <v>https://stackoverflow.com/questions/8432074/</v>
      </c>
      <c r="C3499" s="1">
        <v>4.0</v>
      </c>
      <c r="D3499" s="4">
        <v>5.0</v>
      </c>
      <c r="E3499" s="1">
        <v>4.0</v>
      </c>
      <c r="F3499" s="1">
        <v>5.0</v>
      </c>
      <c r="G3499" s="2"/>
    </row>
    <row r="3500" ht="12.75" customHeight="1">
      <c r="A3500" t="s">
        <v>450</v>
      </c>
      <c r="B3500" s="3" t="str">
        <f>HYPERLINK("https://stackoverflow.com/questions/9431216/")</f>
        <v>https://stackoverflow.com/questions/9431216/</v>
      </c>
      <c r="C3500" s="1">
        <v>4.0</v>
      </c>
      <c r="D3500" s="4">
        <v>4.0</v>
      </c>
      <c r="E3500" s="1">
        <v>4.0</v>
      </c>
      <c r="F3500" s="1">
        <v>4.0</v>
      </c>
      <c r="G3500" s="2"/>
    </row>
    <row r="3501" ht="12.75" customHeight="1">
      <c r="A3501" t="s">
        <v>450</v>
      </c>
      <c r="B3501" s="3" t="str">
        <f>HYPERLINK("https://stackoverflow.com/questions/13342961/")</f>
        <v>https://stackoverflow.com/questions/13342961/</v>
      </c>
      <c r="C3501" s="1">
        <v>4.0</v>
      </c>
      <c r="D3501" s="4">
        <v>4.0</v>
      </c>
      <c r="E3501" s="1">
        <v>4.0</v>
      </c>
      <c r="F3501" s="1">
        <v>4.0</v>
      </c>
      <c r="G3501" s="2"/>
    </row>
    <row r="3502" ht="12.75" customHeight="1">
      <c r="A3502" t="s">
        <v>450</v>
      </c>
      <c r="B3502" s="3" t="str">
        <f>HYPERLINK("https://stackoverflow.com/questions/21303540/")</f>
        <v>https://stackoverflow.com/questions/21303540/</v>
      </c>
      <c r="C3502" s="1">
        <v>5.0</v>
      </c>
      <c r="D3502" s="4">
        <v>4.0</v>
      </c>
      <c r="E3502" s="1">
        <v>5.0</v>
      </c>
      <c r="F3502" s="1">
        <v>4.0</v>
      </c>
      <c r="G3502" s="2"/>
    </row>
    <row r="3503" ht="12.75" customHeight="1">
      <c r="A3503" t="s">
        <v>450</v>
      </c>
      <c r="B3503" s="3" t="str">
        <f>HYPERLINK("https://stackoverflow.com/questions/22837166/")</f>
        <v>https://stackoverflow.com/questions/22837166/</v>
      </c>
      <c r="C3503" s="1">
        <v>4.0</v>
      </c>
      <c r="D3503" s="4">
        <v>5.0</v>
      </c>
      <c r="E3503" s="1">
        <v>4.0</v>
      </c>
      <c r="F3503" s="1">
        <v>5.0</v>
      </c>
      <c r="G3503" s="2"/>
    </row>
    <row r="3504" ht="12.75" customHeight="1">
      <c r="A3504" t="s">
        <v>450</v>
      </c>
      <c r="B3504" s="3" t="str">
        <f>HYPERLINK("https://stackoverflow.com/questions/27124142/")</f>
        <v>https://stackoverflow.com/questions/27124142/</v>
      </c>
      <c r="C3504" s="1">
        <v>4.0</v>
      </c>
      <c r="D3504" s="4">
        <v>2.0</v>
      </c>
      <c r="E3504" s="1">
        <v>4.0</v>
      </c>
      <c r="F3504" s="1">
        <v>4.0</v>
      </c>
      <c r="G3504" s="2" t="s">
        <v>260</v>
      </c>
    </row>
    <row r="3505" ht="12.75" customHeight="1">
      <c r="A3505" t="s">
        <v>450</v>
      </c>
      <c r="B3505" s="3" t="str">
        <f>HYPERLINK("https://stackoverflow.com/questions/29668999/")</f>
        <v>https://stackoverflow.com/questions/29668999/</v>
      </c>
      <c r="C3505" s="1">
        <v>4.0</v>
      </c>
      <c r="D3505" s="4">
        <v>5.0</v>
      </c>
      <c r="E3505" s="1">
        <v>4.0</v>
      </c>
      <c r="F3505" s="1">
        <v>5.0</v>
      </c>
      <c r="G3505" s="2"/>
    </row>
    <row r="3506" ht="12.75" customHeight="1">
      <c r="A3506" t="s">
        <v>450</v>
      </c>
      <c r="B3506" s="3" t="str">
        <f>HYPERLINK("https://stackoverflow.com/questions/31186393/")</f>
        <v>https://stackoverflow.com/questions/31186393/</v>
      </c>
      <c r="C3506" s="1">
        <v>4.0</v>
      </c>
      <c r="D3506" s="4">
        <v>5.0</v>
      </c>
      <c r="E3506" s="1">
        <v>4.0</v>
      </c>
      <c r="F3506" s="1">
        <v>5.0</v>
      </c>
      <c r="G3506" s="2"/>
    </row>
    <row r="3507" ht="12.75" customHeight="1">
      <c r="A3507" t="s">
        <v>450</v>
      </c>
      <c r="B3507" s="3" t="str">
        <f>HYPERLINK("https://stackoverflow.com/questions/38235210/")</f>
        <v>https://stackoverflow.com/questions/38235210/</v>
      </c>
      <c r="C3507" s="1">
        <v>4.0</v>
      </c>
      <c r="D3507" s="4">
        <v>4.0</v>
      </c>
      <c r="E3507" s="1">
        <v>4.0</v>
      </c>
      <c r="F3507" s="1">
        <v>4.0</v>
      </c>
      <c r="G3507" s="2"/>
    </row>
    <row r="3508" ht="12.75" customHeight="1">
      <c r="A3508" t="s">
        <v>450</v>
      </c>
      <c r="B3508" s="3" t="str">
        <f>HYPERLINK("https://stackoverflow.com/questions/39296468/")</f>
        <v>https://stackoverflow.com/questions/39296468/</v>
      </c>
      <c r="C3508" s="1">
        <v>4.0</v>
      </c>
      <c r="D3508" s="4">
        <v>5.0</v>
      </c>
      <c r="E3508" s="1">
        <v>4.0</v>
      </c>
      <c r="F3508" s="1">
        <v>5.0</v>
      </c>
      <c r="G3508" s="2"/>
    </row>
    <row r="3509" ht="12.75" customHeight="1">
      <c r="A3509" t="s">
        <v>450</v>
      </c>
      <c r="B3509" s="3" t="str">
        <f>HYPERLINK("https://stackoverflow.com/questions/42416924/")</f>
        <v>https://stackoverflow.com/questions/42416924/</v>
      </c>
      <c r="C3509" s="1">
        <v>4.0</v>
      </c>
      <c r="D3509" s="4">
        <v>5.0</v>
      </c>
      <c r="E3509" s="1">
        <v>4.0</v>
      </c>
      <c r="F3509" s="1">
        <v>5.0</v>
      </c>
      <c r="G3509" s="2"/>
    </row>
    <row r="3510" ht="12.75" customHeight="1">
      <c r="A3510" t="s">
        <v>1173</v>
      </c>
      <c r="B3510" s="3" t="str">
        <f>HYPERLINK("https://stackoverflow.com/questions/1264737/")</f>
        <v>https://stackoverflow.com/questions/1264737/</v>
      </c>
      <c r="C3510" s="1">
        <v>3.0</v>
      </c>
      <c r="D3510" s="4">
        <v>4.0</v>
      </c>
      <c r="E3510" s="1">
        <v>3.0</v>
      </c>
      <c r="F3510" s="1">
        <v>4.0</v>
      </c>
      <c r="G3510" s="2"/>
    </row>
    <row r="3511" ht="12.75" customHeight="1">
      <c r="A3511" t="s">
        <v>1173</v>
      </c>
      <c r="B3511" s="3" t="str">
        <f>HYPERLINK("https://stackoverflow.com/questions/1264756/")</f>
        <v>https://stackoverflow.com/questions/1264756/</v>
      </c>
      <c r="C3511" s="1">
        <v>3.0</v>
      </c>
      <c r="D3511" s="4">
        <v>5.0</v>
      </c>
      <c r="E3511" s="1">
        <v>3.0</v>
      </c>
      <c r="F3511" s="1">
        <v>3.0</v>
      </c>
      <c r="G3511" s="2" t="s">
        <v>1174</v>
      </c>
    </row>
    <row r="3512" ht="12.75" customHeight="1">
      <c r="A3512" t="s">
        <v>1173</v>
      </c>
      <c r="B3512" s="3" t="str">
        <f>HYPERLINK("https://stackoverflow.com/questions/1264879/")</f>
        <v>https://stackoverflow.com/questions/1264879/</v>
      </c>
      <c r="C3512" s="1">
        <v>3.0</v>
      </c>
      <c r="D3512" s="4">
        <v>1.0</v>
      </c>
      <c r="E3512" s="1">
        <v>3.0</v>
      </c>
      <c r="F3512" s="1">
        <v>1.0</v>
      </c>
      <c r="G3512" s="2"/>
    </row>
    <row r="3513" ht="12.75" customHeight="1">
      <c r="A3513" t="s">
        <v>1173</v>
      </c>
      <c r="B3513" s="3" t="str">
        <f>HYPERLINK("https://stackoverflow.com/questions/2988151/")</f>
        <v>https://stackoverflow.com/questions/2988151/</v>
      </c>
      <c r="C3513" s="1">
        <v>3.0</v>
      </c>
      <c r="D3513" s="4">
        <v>1.0</v>
      </c>
      <c r="E3513" s="1">
        <v>3.0</v>
      </c>
      <c r="F3513" s="1">
        <v>1.0</v>
      </c>
      <c r="G3513" s="2"/>
    </row>
    <row r="3514" ht="12.75" customHeight="1">
      <c r="A3514" t="s">
        <v>1173</v>
      </c>
      <c r="B3514" s="3" t="str">
        <f>HYPERLINK("https://stackoverflow.com/questions/6276139/")</f>
        <v>https://stackoverflow.com/questions/6276139/</v>
      </c>
      <c r="C3514" s="1">
        <v>4.0</v>
      </c>
      <c r="D3514" s="4">
        <v>4.0</v>
      </c>
      <c r="E3514" s="1">
        <v>4.0</v>
      </c>
      <c r="F3514" s="1">
        <v>4.0</v>
      </c>
      <c r="G3514" s="2"/>
    </row>
    <row r="3515" ht="12.75" customHeight="1">
      <c r="A3515" t="s">
        <v>1173</v>
      </c>
      <c r="B3515" s="3" t="str">
        <f>HYPERLINK("https://stackoverflow.com/questions/9004347/")</f>
        <v>https://stackoverflow.com/questions/9004347/</v>
      </c>
      <c r="C3515" s="1">
        <v>3.0</v>
      </c>
      <c r="D3515" s="4">
        <v>4.0</v>
      </c>
      <c r="E3515" s="1">
        <v>3.0</v>
      </c>
      <c r="F3515" s="1">
        <v>4.0</v>
      </c>
      <c r="G3515" s="2"/>
    </row>
    <row r="3516" ht="12.75" customHeight="1">
      <c r="A3516" t="s">
        <v>1173</v>
      </c>
      <c r="B3516" s="3" t="str">
        <f>HYPERLINK("https://stackoverflow.com/questions/15517584/")</f>
        <v>https://stackoverflow.com/questions/15517584/</v>
      </c>
      <c r="C3516" s="1">
        <v>3.0</v>
      </c>
      <c r="D3516" s="4">
        <v>4.0</v>
      </c>
      <c r="E3516" s="1">
        <v>3.0</v>
      </c>
      <c r="F3516" s="1">
        <v>4.0</v>
      </c>
      <c r="G3516" s="2"/>
    </row>
    <row r="3517" ht="12.75" customHeight="1">
      <c r="A3517" t="s">
        <v>1173</v>
      </c>
      <c r="B3517" s="3" t="str">
        <f>HYPERLINK("https://stackoverflow.com/questions/17861016/")</f>
        <v>https://stackoverflow.com/questions/17861016/</v>
      </c>
      <c r="C3517" s="1">
        <v>3.0</v>
      </c>
      <c r="D3517" s="4">
        <v>4.0</v>
      </c>
      <c r="E3517" s="1">
        <v>3.0</v>
      </c>
      <c r="F3517" s="1">
        <v>4.0</v>
      </c>
      <c r="G3517" s="2"/>
    </row>
    <row r="3518" ht="12.75" customHeight="1">
      <c r="A3518" t="s">
        <v>1173</v>
      </c>
      <c r="B3518" s="3" t="str">
        <f>HYPERLINK("https://stackoverflow.com/questions/19719877/")</f>
        <v>https://stackoverflow.com/questions/19719877/</v>
      </c>
      <c r="C3518" s="1">
        <v>3.0</v>
      </c>
      <c r="D3518" s="4">
        <v>4.0</v>
      </c>
      <c r="E3518" s="1">
        <v>3.0</v>
      </c>
      <c r="F3518" s="1">
        <v>4.0</v>
      </c>
      <c r="G3518" s="2"/>
    </row>
    <row r="3519" ht="12.75" customHeight="1">
      <c r="A3519" t="s">
        <v>1173</v>
      </c>
      <c r="B3519" s="3" t="str">
        <f>HYPERLINK("https://stackoverflow.com/questions/23455220/")</f>
        <v>https://stackoverflow.com/questions/23455220/</v>
      </c>
      <c r="C3519" s="1">
        <v>3.0</v>
      </c>
      <c r="D3519" s="4">
        <v>5.0</v>
      </c>
      <c r="E3519" s="1">
        <v>3.0</v>
      </c>
      <c r="F3519" s="1">
        <v>3.0</v>
      </c>
      <c r="G3519" s="2" t="s">
        <v>260</v>
      </c>
    </row>
    <row r="3520" ht="12.75" customHeight="1">
      <c r="A3520" t="s">
        <v>1173</v>
      </c>
      <c r="B3520" s="3" t="str">
        <f>HYPERLINK("https://stackoverflow.com/questions/25892791/")</f>
        <v>https://stackoverflow.com/questions/25892791/</v>
      </c>
      <c r="C3520" s="1">
        <v>3.0</v>
      </c>
      <c r="D3520" s="4">
        <v>4.0</v>
      </c>
      <c r="E3520" s="1">
        <v>3.0</v>
      </c>
      <c r="F3520" s="1">
        <v>4.0</v>
      </c>
      <c r="G3520" s="2"/>
    </row>
    <row r="3521" ht="12.75" customHeight="1">
      <c r="A3521" t="s">
        <v>1173</v>
      </c>
      <c r="B3521" s="3" t="str">
        <f>HYPERLINK("https://stackoverflow.com/questions/29453515/")</f>
        <v>https://stackoverflow.com/questions/29453515/</v>
      </c>
      <c r="C3521" s="1">
        <v>3.0</v>
      </c>
      <c r="D3521" s="4">
        <v>4.0</v>
      </c>
      <c r="E3521" s="1">
        <v>3.0</v>
      </c>
      <c r="F3521" s="1">
        <v>4.0</v>
      </c>
      <c r="G3521" s="2"/>
    </row>
    <row r="3522" ht="12.75" customHeight="1">
      <c r="A3522" t="s">
        <v>1173</v>
      </c>
      <c r="B3522" s="3" t="str">
        <f>HYPERLINK("https://stackoverflow.com/questions/30618794/")</f>
        <v>https://stackoverflow.com/questions/30618794/</v>
      </c>
      <c r="C3522" s="1">
        <v>3.0</v>
      </c>
      <c r="D3522" s="4">
        <v>4.0</v>
      </c>
      <c r="E3522" s="1">
        <v>3.0</v>
      </c>
      <c r="F3522" s="1">
        <v>4.0</v>
      </c>
      <c r="G3522" s="2"/>
    </row>
    <row r="3523" ht="12.75" customHeight="1">
      <c r="A3523" t="s">
        <v>1173</v>
      </c>
      <c r="B3523" s="3" t="str">
        <f>HYPERLINK("https://stackoverflow.com/questions/31721973/")</f>
        <v>https://stackoverflow.com/questions/31721973/</v>
      </c>
      <c r="C3523" s="1">
        <v>3.0</v>
      </c>
      <c r="D3523" s="4">
        <v>4.0</v>
      </c>
      <c r="E3523" s="1">
        <v>3.0</v>
      </c>
      <c r="F3523" s="1">
        <v>4.0</v>
      </c>
      <c r="G3523" s="2"/>
    </row>
    <row r="3524" ht="12.75" customHeight="1">
      <c r="A3524" t="s">
        <v>1173</v>
      </c>
      <c r="B3524" s="3" t="str">
        <f>HYPERLINK("https://stackoverflow.com/questions/34758758/")</f>
        <v>https://stackoverflow.com/questions/34758758/</v>
      </c>
      <c r="C3524" s="1">
        <v>3.0</v>
      </c>
      <c r="D3524" s="4">
        <v>5.0</v>
      </c>
      <c r="E3524" s="1">
        <v>3.0</v>
      </c>
      <c r="F3524" s="1">
        <v>3.0</v>
      </c>
      <c r="G3524" s="2" t="s">
        <v>260</v>
      </c>
    </row>
    <row r="3525" ht="12.75" customHeight="1">
      <c r="A3525" t="s">
        <v>1173</v>
      </c>
      <c r="B3525" s="3" t="str">
        <f>HYPERLINK("https://stackoverflow.com/questions/35932047/")</f>
        <v>https://stackoverflow.com/questions/35932047/</v>
      </c>
      <c r="C3525" s="1">
        <v>3.0</v>
      </c>
      <c r="D3525" s="4">
        <v>4.0</v>
      </c>
      <c r="E3525" s="1">
        <v>3.0</v>
      </c>
      <c r="F3525" s="1">
        <v>4.0</v>
      </c>
      <c r="G3525" s="2"/>
    </row>
    <row r="3526" ht="12.75" customHeight="1">
      <c r="A3526" t="s">
        <v>1173</v>
      </c>
      <c r="B3526" s="3" t="str">
        <f>HYPERLINK("https://stackoverflow.com/questions/36111438/")</f>
        <v>https://stackoverflow.com/questions/36111438/</v>
      </c>
      <c r="C3526" s="1">
        <v>3.0</v>
      </c>
      <c r="D3526" s="4">
        <v>4.0</v>
      </c>
      <c r="E3526" s="1">
        <v>3.0</v>
      </c>
      <c r="F3526" s="1">
        <v>4.0</v>
      </c>
      <c r="G3526" s="2"/>
    </row>
    <row r="3527" ht="12.75" customHeight="1">
      <c r="A3527" t="s">
        <v>1173</v>
      </c>
      <c r="B3527" s="3" t="str">
        <f>HYPERLINK("https://stackoverflow.com/questions/37681322/")</f>
        <v>https://stackoverflow.com/questions/37681322/</v>
      </c>
      <c r="C3527" s="1">
        <v>3.0</v>
      </c>
      <c r="D3527" s="4">
        <v>4.0</v>
      </c>
      <c r="E3527" s="1">
        <v>3.0</v>
      </c>
      <c r="F3527" s="1">
        <v>4.0</v>
      </c>
      <c r="G3527" s="2"/>
    </row>
    <row r="3528" ht="12.75" customHeight="1">
      <c r="A3528" t="s">
        <v>1173</v>
      </c>
      <c r="B3528" s="3" t="str">
        <f>HYPERLINK("https://stackoverflow.com/questions/42518568/")</f>
        <v>https://stackoverflow.com/questions/42518568/</v>
      </c>
      <c r="C3528" s="1">
        <v>3.0</v>
      </c>
      <c r="D3528" s="4">
        <v>4.0</v>
      </c>
      <c r="E3528" s="1">
        <v>3.0</v>
      </c>
      <c r="F3528" s="1">
        <v>4.0</v>
      </c>
      <c r="G3528" s="2"/>
    </row>
    <row r="3529" ht="12.75" customHeight="1">
      <c r="A3529" t="s">
        <v>1173</v>
      </c>
      <c r="B3529" s="3" t="str">
        <f>HYPERLINK("https://stackoverflow.com/questions/43548453/")</f>
        <v>https://stackoverflow.com/questions/43548453/</v>
      </c>
      <c r="C3529" s="1">
        <v>3.0</v>
      </c>
      <c r="D3529" s="4">
        <v>5.0</v>
      </c>
      <c r="E3529" s="1">
        <v>5.0</v>
      </c>
      <c r="F3529" s="1">
        <v>5.0</v>
      </c>
      <c r="G3529" s="2" t="s">
        <v>430</v>
      </c>
    </row>
    <row r="3530" ht="12.75" customHeight="1">
      <c r="A3530" t="s">
        <v>1173</v>
      </c>
      <c r="B3530" s="3" t="str">
        <f>HYPERLINK("https://stackoverflow.com/questions/43768910/")</f>
        <v>https://stackoverflow.com/questions/43768910/</v>
      </c>
      <c r="C3530" s="1">
        <v>3.0</v>
      </c>
      <c r="D3530" s="4">
        <v>1.0</v>
      </c>
      <c r="E3530" s="1">
        <v>3.0</v>
      </c>
      <c r="F3530" s="1">
        <v>1.0</v>
      </c>
      <c r="G3530" s="2"/>
    </row>
    <row r="3531" ht="12.75" customHeight="1">
      <c r="A3531" t="s">
        <v>1173</v>
      </c>
      <c r="B3531" s="3" t="str">
        <f>HYPERLINK("https://stackoverflow.com/questions/45905192/")</f>
        <v>https://stackoverflow.com/questions/45905192/</v>
      </c>
      <c r="C3531" s="1">
        <v>3.0</v>
      </c>
      <c r="D3531" s="4">
        <v>3.0</v>
      </c>
      <c r="E3531" s="1">
        <v>3.0</v>
      </c>
      <c r="F3531" s="1">
        <v>3.0</v>
      </c>
      <c r="G3531" s="2"/>
    </row>
    <row r="3532" ht="12.75" customHeight="1">
      <c r="A3532" t="s">
        <v>1175</v>
      </c>
      <c r="B3532" s="3" t="str">
        <f>HYPERLINK("https://stackoverflow.com/questions/1511609/")</f>
        <v>https://stackoverflow.com/questions/1511609/</v>
      </c>
      <c r="C3532" s="1">
        <v>3.0</v>
      </c>
      <c r="D3532" s="4">
        <v>5.0</v>
      </c>
      <c r="E3532" s="1">
        <v>4.0</v>
      </c>
      <c r="F3532" s="1">
        <v>5.0</v>
      </c>
      <c r="G3532" s="2" t="s">
        <v>430</v>
      </c>
    </row>
    <row r="3533" ht="12.75" customHeight="1">
      <c r="A3533" t="s">
        <v>1175</v>
      </c>
      <c r="B3533" s="3" t="str">
        <f>HYPERLINK("https://stackoverflow.com/questions/1512213/")</f>
        <v>https://stackoverflow.com/questions/1512213/</v>
      </c>
      <c r="C3533" s="1">
        <v>3.0</v>
      </c>
      <c r="D3533" s="4">
        <v>5.0</v>
      </c>
      <c r="E3533" s="1">
        <v>4.0</v>
      </c>
      <c r="F3533" s="1">
        <v>5.0</v>
      </c>
      <c r="G3533" s="2" t="s">
        <v>430</v>
      </c>
    </row>
    <row r="3534" ht="12.75" customHeight="1">
      <c r="A3534" t="s">
        <v>202</v>
      </c>
      <c r="B3534" s="3" t="str">
        <f>HYPERLINK("https://stackoverflow.com/questions/4716556/")</f>
        <v>https://stackoverflow.com/questions/4716556/</v>
      </c>
      <c r="C3534" s="1">
        <v>3.0</v>
      </c>
      <c r="D3534" s="4">
        <v>1.0</v>
      </c>
      <c r="E3534" s="1">
        <v>3.0</v>
      </c>
      <c r="F3534" s="1">
        <v>1.0</v>
      </c>
      <c r="G3534" s="2"/>
    </row>
    <row r="3535" ht="12.75" customHeight="1">
      <c r="A3535" t="s">
        <v>202</v>
      </c>
      <c r="B3535" s="3" t="str">
        <f>HYPERLINK("https://stackoverflow.com/questions/4716623/")</f>
        <v>https://stackoverflow.com/questions/4716623/</v>
      </c>
      <c r="C3535" s="1">
        <v>3.0</v>
      </c>
      <c r="D3535" s="4">
        <v>1.0</v>
      </c>
      <c r="E3535" s="1">
        <v>3.0</v>
      </c>
      <c r="F3535" s="1">
        <v>1.0</v>
      </c>
      <c r="G3535" s="2"/>
    </row>
    <row r="3536" ht="12.75" customHeight="1">
      <c r="A3536" t="s">
        <v>202</v>
      </c>
      <c r="B3536" s="3" t="str">
        <f>HYPERLINK("https://stackoverflow.com/questions/4716651/")</f>
        <v>https://stackoverflow.com/questions/4716651/</v>
      </c>
      <c r="C3536" s="1">
        <v>3.0</v>
      </c>
      <c r="D3536" s="4">
        <v>1.0</v>
      </c>
      <c r="E3536" s="1">
        <v>3.0</v>
      </c>
      <c r="F3536" s="1">
        <v>1.0</v>
      </c>
      <c r="G3536" s="2"/>
    </row>
    <row r="3537" ht="12.75" customHeight="1">
      <c r="A3537" t="s">
        <v>202</v>
      </c>
      <c r="B3537" s="3" t="str">
        <f>HYPERLINK("https://stackoverflow.com/questions/4718651/")</f>
        <v>https://stackoverflow.com/questions/4718651/</v>
      </c>
      <c r="C3537" s="1">
        <v>3.0</v>
      </c>
      <c r="D3537" s="4">
        <v>1.0</v>
      </c>
      <c r="E3537" s="1">
        <v>3.0</v>
      </c>
      <c r="F3537" s="1">
        <v>1.0</v>
      </c>
      <c r="G3537" s="2"/>
    </row>
    <row r="3538" ht="12.75" customHeight="1">
      <c r="A3538" t="s">
        <v>202</v>
      </c>
      <c r="B3538" s="3" t="str">
        <f>HYPERLINK("https://stackoverflow.com/questions/10710115/")</f>
        <v>https://stackoverflow.com/questions/10710115/</v>
      </c>
      <c r="C3538" s="1">
        <v>3.0</v>
      </c>
      <c r="D3538" s="4">
        <v>1.0</v>
      </c>
      <c r="E3538" s="1">
        <v>3.0</v>
      </c>
      <c r="F3538" s="1">
        <v>1.0</v>
      </c>
      <c r="G3538" s="2"/>
    </row>
    <row r="3539" ht="12.75" customHeight="1">
      <c r="A3539" t="s">
        <v>202</v>
      </c>
      <c r="B3539" s="3" t="str">
        <f>HYPERLINK("https://stackoverflow.com/questions/27721509/")</f>
        <v>https://stackoverflow.com/questions/27721509/</v>
      </c>
      <c r="C3539" s="1">
        <v>3.0</v>
      </c>
      <c r="D3539" s="4">
        <v>1.0</v>
      </c>
      <c r="E3539" s="1">
        <v>3.0</v>
      </c>
      <c r="F3539" s="1">
        <v>1.0</v>
      </c>
      <c r="G3539" s="2"/>
    </row>
    <row r="3540" ht="12.75" customHeight="1">
      <c r="A3540" t="s">
        <v>202</v>
      </c>
      <c r="B3540" s="3" t="str">
        <f>HYPERLINK("https://stackoverflow.com/questions/28219618/")</f>
        <v>https://stackoverflow.com/questions/28219618/</v>
      </c>
      <c r="C3540" s="1">
        <v>5.0</v>
      </c>
      <c r="D3540" s="4">
        <v>3.0</v>
      </c>
      <c r="E3540" s="1">
        <v>5.0</v>
      </c>
      <c r="F3540" s="1">
        <v>5.0</v>
      </c>
      <c r="G3540" s="2" t="s">
        <v>1176</v>
      </c>
    </row>
    <row r="3541" ht="12.75" customHeight="1">
      <c r="A3541" t="s">
        <v>202</v>
      </c>
      <c r="B3541" s="3" t="str">
        <f>HYPERLINK("https://stackoverflow.com/questions/28280318/")</f>
        <v>https://stackoverflow.com/questions/28280318/</v>
      </c>
      <c r="C3541" s="1">
        <v>3.0</v>
      </c>
      <c r="D3541" s="4">
        <v>1.0</v>
      </c>
      <c r="E3541" s="1">
        <v>3.0</v>
      </c>
      <c r="F3541" s="1">
        <v>1.0</v>
      </c>
      <c r="G3541" s="2"/>
    </row>
    <row r="3542" ht="12.75" customHeight="1">
      <c r="A3542" t="s">
        <v>202</v>
      </c>
      <c r="B3542" s="3" t="str">
        <f>HYPERLINK("https://stackoverflow.com/questions/29575580/")</f>
        <v>https://stackoverflow.com/questions/29575580/</v>
      </c>
      <c r="C3542" s="1">
        <v>3.0</v>
      </c>
      <c r="D3542" s="4">
        <v>1.0</v>
      </c>
      <c r="E3542" s="1">
        <v>3.0</v>
      </c>
      <c r="F3542" s="1">
        <v>1.0</v>
      </c>
      <c r="G3542" s="2"/>
    </row>
    <row r="3543" ht="12.75" customHeight="1">
      <c r="A3543" t="s">
        <v>202</v>
      </c>
      <c r="B3543" s="3" t="str">
        <f>HYPERLINK("https://stackoverflow.com/questions/34474897/")</f>
        <v>https://stackoverflow.com/questions/34474897/</v>
      </c>
      <c r="C3543" s="1">
        <v>3.0</v>
      </c>
      <c r="D3543" s="4">
        <v>1.0</v>
      </c>
      <c r="E3543" s="1">
        <v>3.0</v>
      </c>
      <c r="F3543" s="1">
        <v>1.0</v>
      </c>
      <c r="G3543" s="2"/>
    </row>
    <row r="3544" ht="12.75" customHeight="1">
      <c r="A3544" t="s">
        <v>202</v>
      </c>
      <c r="B3544" s="3" t="str">
        <f>HYPERLINK("https://stackoverflow.com/questions/38450021/")</f>
        <v>https://stackoverflow.com/questions/38450021/</v>
      </c>
      <c r="C3544" s="1">
        <v>3.0</v>
      </c>
      <c r="D3544" s="4">
        <v>1.0</v>
      </c>
      <c r="E3544" s="1">
        <v>3.0</v>
      </c>
      <c r="F3544" s="1">
        <v>1.0</v>
      </c>
      <c r="G3544" s="2"/>
    </row>
    <row r="3545" ht="12.75" customHeight="1">
      <c r="A3545" t="s">
        <v>202</v>
      </c>
      <c r="B3545" s="3" t="str">
        <f>HYPERLINK("https://stackoverflow.com/questions/39992469/")</f>
        <v>https://stackoverflow.com/questions/39992469/</v>
      </c>
      <c r="C3545" s="1">
        <v>3.0</v>
      </c>
      <c r="D3545" s="4">
        <v>1.0</v>
      </c>
      <c r="E3545" s="1">
        <v>3.0</v>
      </c>
      <c r="F3545" s="1">
        <v>1.0</v>
      </c>
      <c r="G3545" s="2"/>
    </row>
    <row r="3546" ht="12.75" customHeight="1">
      <c r="A3546" t="s">
        <v>202</v>
      </c>
      <c r="B3546" s="3" t="str">
        <f>HYPERLINK("https://stackoverflow.com/questions/40597140/")</f>
        <v>https://stackoverflow.com/questions/40597140/</v>
      </c>
      <c r="C3546" s="1">
        <v>3.0</v>
      </c>
      <c r="D3546" s="4">
        <v>1.0</v>
      </c>
      <c r="E3546" s="1">
        <v>3.0</v>
      </c>
      <c r="F3546" s="1">
        <v>1.0</v>
      </c>
      <c r="G3546" s="2"/>
    </row>
    <row r="3547" ht="12.75" customHeight="1">
      <c r="A3547" t="s">
        <v>202</v>
      </c>
      <c r="B3547" s="3" t="str">
        <f>HYPERLINK("https://stackoverflow.com/questions/40615706/")</f>
        <v>https://stackoverflow.com/questions/40615706/</v>
      </c>
      <c r="C3547" s="1">
        <v>3.0</v>
      </c>
      <c r="D3547" s="4">
        <v>1.0</v>
      </c>
      <c r="E3547" s="1">
        <v>3.0</v>
      </c>
      <c r="F3547" s="1">
        <v>1.0</v>
      </c>
      <c r="G3547" s="2"/>
    </row>
    <row r="3548" ht="12.75" customHeight="1">
      <c r="A3548" t="s">
        <v>202</v>
      </c>
      <c r="B3548" s="3" t="str">
        <f>HYPERLINK("https://stackoverflow.com/questions/41576248/")</f>
        <v>https://stackoverflow.com/questions/41576248/</v>
      </c>
      <c r="C3548" s="1">
        <v>3.0</v>
      </c>
      <c r="D3548" s="4">
        <v>1.0</v>
      </c>
      <c r="E3548" s="1">
        <v>3.0</v>
      </c>
      <c r="F3548" s="1">
        <v>1.0</v>
      </c>
      <c r="G3548" s="2"/>
    </row>
    <row r="3549" ht="12.75" customHeight="1">
      <c r="A3549" t="s">
        <v>202</v>
      </c>
      <c r="B3549" s="3" t="str">
        <f>HYPERLINK("https://stackoverflow.com/questions/44002909/")</f>
        <v>https://stackoverflow.com/questions/44002909/</v>
      </c>
      <c r="C3549" s="1">
        <v>3.0</v>
      </c>
      <c r="D3549" s="4">
        <v>1.0</v>
      </c>
      <c r="E3549" s="1">
        <v>3.0</v>
      </c>
      <c r="F3549" s="1">
        <v>1.0</v>
      </c>
      <c r="G3549" s="2"/>
    </row>
    <row r="3550" ht="12.75" customHeight="1">
      <c r="A3550" t="s">
        <v>202</v>
      </c>
      <c r="B3550" s="3" t="str">
        <f>HYPERLINK("https://stackoverflow.com/questions/45905159/")</f>
        <v>https://stackoverflow.com/questions/45905159/</v>
      </c>
      <c r="C3550" s="1">
        <v>3.0</v>
      </c>
      <c r="D3550" s="4">
        <v>1.0</v>
      </c>
      <c r="E3550" s="1">
        <v>3.0</v>
      </c>
      <c r="F3550" s="1">
        <v>1.0</v>
      </c>
      <c r="G3550" s="2"/>
    </row>
    <row r="3551" ht="12.75" customHeight="1">
      <c r="A3551" t="s">
        <v>202</v>
      </c>
      <c r="B3551" s="3" t="str">
        <f>HYPERLINK("https://stackoverflow.com/questions/49709620/")</f>
        <v>https://stackoverflow.com/questions/49709620/</v>
      </c>
      <c r="C3551" s="1">
        <v>5.0</v>
      </c>
      <c r="D3551" s="4">
        <v>4.0</v>
      </c>
      <c r="E3551" s="1">
        <v>5.0</v>
      </c>
      <c r="F3551" s="1">
        <v>4.0</v>
      </c>
      <c r="G3551" s="2"/>
    </row>
    <row r="3552" ht="12.75" customHeight="1">
      <c r="A3552" t="s">
        <v>1177</v>
      </c>
      <c r="B3552" s="3" t="str">
        <f>HYPERLINK("https://stackoverflow.com/questions/5144107/")</f>
        <v>https://stackoverflow.com/questions/5144107/</v>
      </c>
      <c r="C3552" s="1">
        <v>3.0</v>
      </c>
      <c r="D3552" s="4">
        <v>1.0</v>
      </c>
      <c r="E3552" s="1">
        <v>3.0</v>
      </c>
      <c r="F3552" s="1">
        <v>1.0</v>
      </c>
      <c r="G3552" s="2"/>
    </row>
    <row r="3553" ht="12.75" customHeight="1">
      <c r="A3553" t="s">
        <v>1177</v>
      </c>
      <c r="B3553" s="3" t="str">
        <f>HYPERLINK("https://stackoverflow.com/questions/5144677/")</f>
        <v>https://stackoverflow.com/questions/5144677/</v>
      </c>
      <c r="C3553" s="1">
        <v>2.0</v>
      </c>
      <c r="D3553" s="4">
        <v>1.0</v>
      </c>
      <c r="E3553" s="1">
        <v>2.0</v>
      </c>
      <c r="F3553" s="1">
        <v>1.0</v>
      </c>
      <c r="G3553" s="2"/>
    </row>
    <row r="3554" ht="12.75" customHeight="1">
      <c r="A3554" t="s">
        <v>1177</v>
      </c>
      <c r="B3554" s="3" t="str">
        <f>HYPERLINK("https://stackoverflow.com/questions/5146942/")</f>
        <v>https://stackoverflow.com/questions/5146942/</v>
      </c>
      <c r="C3554" s="1">
        <v>3.0</v>
      </c>
      <c r="D3554" s="4">
        <v>4.0</v>
      </c>
      <c r="E3554" s="1">
        <v>3.0</v>
      </c>
      <c r="F3554" s="1">
        <v>4.0</v>
      </c>
      <c r="G3554" s="2"/>
    </row>
    <row r="3555" ht="12.75" customHeight="1">
      <c r="A3555" t="s">
        <v>1178</v>
      </c>
      <c r="B3555" s="3" t="str">
        <f>HYPERLINK("https://stackoverflow.com/questions/6058070/")</f>
        <v>https://stackoverflow.com/questions/6058070/</v>
      </c>
      <c r="C3555" s="1">
        <v>3.0</v>
      </c>
      <c r="D3555" s="4">
        <v>5.0</v>
      </c>
      <c r="E3555" s="1">
        <v>3.0</v>
      </c>
      <c r="F3555" s="1">
        <v>3.0</v>
      </c>
      <c r="G3555" s="2" t="s">
        <v>1174</v>
      </c>
    </row>
    <row r="3556" ht="12.75" customHeight="1">
      <c r="A3556" t="s">
        <v>1178</v>
      </c>
      <c r="B3556" s="3" t="str">
        <f>HYPERLINK("https://stackoverflow.com/questions/6058081/")</f>
        <v>https://stackoverflow.com/questions/6058081/</v>
      </c>
      <c r="C3556" s="1">
        <v>3.0</v>
      </c>
      <c r="D3556" s="4">
        <v>1.0</v>
      </c>
      <c r="E3556" s="1">
        <v>3.0</v>
      </c>
      <c r="F3556" s="1">
        <v>1.0</v>
      </c>
      <c r="G3556" s="2"/>
    </row>
    <row r="3557" ht="12.75" customHeight="1">
      <c r="A3557" t="s">
        <v>1178</v>
      </c>
      <c r="B3557" s="3" t="str">
        <f>HYPERLINK("https://stackoverflow.com/questions/7591216/")</f>
        <v>https://stackoverflow.com/questions/7591216/</v>
      </c>
      <c r="C3557" s="1">
        <v>3.0</v>
      </c>
      <c r="D3557" s="4">
        <v>4.0</v>
      </c>
      <c r="E3557" s="1">
        <v>3.0</v>
      </c>
      <c r="F3557" s="1">
        <v>4.0</v>
      </c>
      <c r="G3557" s="2"/>
    </row>
    <row r="3558" ht="12.75" customHeight="1">
      <c r="A3558" t="s">
        <v>1178</v>
      </c>
      <c r="B3558" s="3" t="str">
        <f>HYPERLINK("https://stackoverflow.com/questions/11568724/")</f>
        <v>https://stackoverflow.com/questions/11568724/</v>
      </c>
      <c r="C3558" s="1">
        <v>3.0</v>
      </c>
      <c r="D3558" s="4">
        <v>3.0</v>
      </c>
      <c r="E3558" s="1">
        <v>3.0</v>
      </c>
      <c r="F3558" s="1">
        <v>3.0</v>
      </c>
      <c r="G3558" s="2"/>
    </row>
    <row r="3559" ht="12.75" customHeight="1">
      <c r="A3559" t="s">
        <v>1179</v>
      </c>
      <c r="B3559" s="3" t="str">
        <f>HYPERLINK("https://stackoverflow.com/questions/7250258/")</f>
        <v>https://stackoverflow.com/questions/7250258/</v>
      </c>
      <c r="C3559" s="1">
        <v>5.0</v>
      </c>
      <c r="D3559" s="4">
        <v>4.0</v>
      </c>
      <c r="E3559" s="1">
        <v>5.0</v>
      </c>
      <c r="F3559" s="1">
        <v>4.0</v>
      </c>
      <c r="G3559" s="2"/>
    </row>
    <row r="3560" ht="12.75" customHeight="1">
      <c r="A3560" t="s">
        <v>1179</v>
      </c>
      <c r="B3560" s="3" t="str">
        <f>HYPERLINK("https://stackoverflow.com/questions/7250265/")</f>
        <v>https://stackoverflow.com/questions/7250265/</v>
      </c>
      <c r="C3560" s="1">
        <v>4.0</v>
      </c>
      <c r="D3560" s="4">
        <v>5.0</v>
      </c>
      <c r="E3560" s="1">
        <v>4.0</v>
      </c>
      <c r="F3560" s="1">
        <v>5.0</v>
      </c>
      <c r="G3560" s="2"/>
    </row>
    <row r="3561" ht="12.75" customHeight="1">
      <c r="A3561" t="s">
        <v>1179</v>
      </c>
      <c r="B3561" s="3" t="str">
        <f>HYPERLINK("https://stackoverflow.com/questions/7250275/")</f>
        <v>https://stackoverflow.com/questions/7250275/</v>
      </c>
      <c r="C3561" s="1">
        <v>4.0</v>
      </c>
      <c r="D3561" s="4">
        <v>5.0</v>
      </c>
      <c r="E3561" s="1">
        <v>4.0</v>
      </c>
      <c r="F3561" s="1">
        <v>5.0</v>
      </c>
      <c r="G3561" s="2"/>
    </row>
    <row r="3562" ht="12.75" customHeight="1">
      <c r="A3562" t="s">
        <v>1179</v>
      </c>
      <c r="B3562" s="3" t="str">
        <f>HYPERLINK("https://stackoverflow.com/questions/7250283/")</f>
        <v>https://stackoverflow.com/questions/7250283/</v>
      </c>
      <c r="C3562" s="1">
        <v>5.0</v>
      </c>
      <c r="D3562" s="4">
        <v>5.0</v>
      </c>
      <c r="E3562" s="1">
        <v>5.0</v>
      </c>
      <c r="F3562" s="1">
        <v>5.0</v>
      </c>
      <c r="G3562" s="2"/>
    </row>
    <row r="3563" ht="12.75" customHeight="1">
      <c r="A3563" t="s">
        <v>1179</v>
      </c>
      <c r="B3563" s="3" t="str">
        <f>HYPERLINK("https://stackoverflow.com/questions/7250377/")</f>
        <v>https://stackoverflow.com/questions/7250377/</v>
      </c>
      <c r="C3563" s="1">
        <v>3.0</v>
      </c>
      <c r="D3563" s="4">
        <v>4.0</v>
      </c>
      <c r="E3563" s="1">
        <v>3.0</v>
      </c>
      <c r="F3563" s="1">
        <v>4.0</v>
      </c>
      <c r="G3563" s="2"/>
    </row>
    <row r="3564" ht="12.75" customHeight="1">
      <c r="A3564" t="s">
        <v>1180</v>
      </c>
      <c r="B3564" s="3" t="str">
        <f>HYPERLINK("https://stackoverflow.com/questions/8512162/")</f>
        <v>https://stackoverflow.com/questions/8512162/</v>
      </c>
      <c r="C3564" s="1">
        <v>3.0</v>
      </c>
      <c r="D3564" s="4">
        <v>1.0</v>
      </c>
      <c r="E3564" s="1">
        <v>3.0</v>
      </c>
      <c r="F3564" s="1">
        <v>1.0</v>
      </c>
      <c r="G3564" s="2"/>
    </row>
    <row r="3565" ht="12.75" customHeight="1">
      <c r="A3565" t="s">
        <v>1180</v>
      </c>
      <c r="B3565" s="3" t="str">
        <f>HYPERLINK("https://stackoverflow.com/questions/8512168/")</f>
        <v>https://stackoverflow.com/questions/8512168/</v>
      </c>
      <c r="C3565" s="1">
        <v>3.0</v>
      </c>
      <c r="D3565" s="4">
        <v>1.0</v>
      </c>
      <c r="E3565" s="1">
        <v>3.0</v>
      </c>
      <c r="F3565" s="1">
        <v>1.0</v>
      </c>
      <c r="G3565" s="2"/>
    </row>
    <row r="3566" ht="12.75" customHeight="1">
      <c r="A3566" t="s">
        <v>1180</v>
      </c>
      <c r="B3566" s="3" t="str">
        <f>HYPERLINK("https://stackoverflow.com/questions/8512183/")</f>
        <v>https://stackoverflow.com/questions/8512183/</v>
      </c>
      <c r="C3566" s="1">
        <v>3.0</v>
      </c>
      <c r="D3566" s="4">
        <v>4.0</v>
      </c>
      <c r="E3566" s="1">
        <v>3.0</v>
      </c>
      <c r="F3566" s="1">
        <v>4.0</v>
      </c>
      <c r="G3566" s="2"/>
    </row>
    <row r="3567" ht="12.75" customHeight="1">
      <c r="A3567" t="s">
        <v>1180</v>
      </c>
      <c r="B3567" s="3" t="str">
        <f>HYPERLINK("https://stackoverflow.com/questions/8512192/")</f>
        <v>https://stackoverflow.com/questions/8512192/</v>
      </c>
      <c r="C3567" s="1">
        <v>3.0</v>
      </c>
      <c r="D3567" s="4">
        <v>1.0</v>
      </c>
      <c r="E3567" s="1">
        <v>3.0</v>
      </c>
      <c r="F3567" s="1">
        <v>1.0</v>
      </c>
      <c r="G3567" s="2"/>
    </row>
    <row r="3568" ht="12.75" customHeight="1">
      <c r="A3568" t="s">
        <v>1180</v>
      </c>
      <c r="B3568" s="3" t="str">
        <f>HYPERLINK("https://stackoverflow.com/questions/21157558/")</f>
        <v>https://stackoverflow.com/questions/21157558/</v>
      </c>
      <c r="C3568" s="1">
        <v>3.0</v>
      </c>
      <c r="D3568" s="4">
        <v>3.0</v>
      </c>
      <c r="E3568" s="1">
        <v>3.0</v>
      </c>
      <c r="F3568" s="1">
        <v>3.0</v>
      </c>
      <c r="G3568" s="2"/>
    </row>
    <row r="3569" ht="12.75" customHeight="1">
      <c r="A3569" t="s">
        <v>1181</v>
      </c>
      <c r="B3569" s="3" t="str">
        <f>HYPERLINK("https://stackoverflow.com/questions/9526674/")</f>
        <v>https://stackoverflow.com/questions/9526674/</v>
      </c>
      <c r="C3569" s="1">
        <v>3.0</v>
      </c>
      <c r="D3569" s="4">
        <v>3.0</v>
      </c>
      <c r="E3569" s="1">
        <v>3.0</v>
      </c>
      <c r="F3569" s="1">
        <v>3.0</v>
      </c>
      <c r="G3569" s="2"/>
    </row>
    <row r="3570" ht="12.75" customHeight="1">
      <c r="A3570" t="s">
        <v>1181</v>
      </c>
      <c r="B3570" s="3" t="str">
        <f>HYPERLINK("https://stackoverflow.com/questions/9548429/")</f>
        <v>https://stackoverflow.com/questions/9548429/</v>
      </c>
      <c r="C3570" s="1">
        <v>2.0</v>
      </c>
      <c r="D3570" s="4">
        <v>3.0</v>
      </c>
      <c r="E3570" s="1">
        <v>2.0</v>
      </c>
      <c r="F3570" s="1">
        <v>3.0</v>
      </c>
      <c r="G3570" s="2"/>
    </row>
    <row r="3571" ht="12.75" customHeight="1">
      <c r="A3571" t="s">
        <v>1181</v>
      </c>
      <c r="B3571" s="3" t="str">
        <f>HYPERLINK("https://stackoverflow.com/questions/25054497/")</f>
        <v>https://stackoverflow.com/questions/25054497/</v>
      </c>
      <c r="C3571" s="1">
        <v>2.0</v>
      </c>
      <c r="D3571" s="4">
        <v>3.0</v>
      </c>
      <c r="E3571" s="1">
        <v>2.0</v>
      </c>
      <c r="F3571" s="1">
        <v>3.0</v>
      </c>
      <c r="G3571" s="2"/>
    </row>
    <row r="3572" ht="12.75" customHeight="1">
      <c r="A3572" t="s">
        <v>1181</v>
      </c>
      <c r="B3572" s="3" t="str">
        <f>HYPERLINK("https://stackoverflow.com/questions/27367284/")</f>
        <v>https://stackoverflow.com/questions/27367284/</v>
      </c>
      <c r="C3572" s="1">
        <v>3.0</v>
      </c>
      <c r="D3572" s="4">
        <v>4.0</v>
      </c>
      <c r="E3572" s="1">
        <v>3.0</v>
      </c>
      <c r="F3572" s="1">
        <v>4.0</v>
      </c>
      <c r="G3572" s="2"/>
    </row>
    <row r="3573" ht="12.75" customHeight="1">
      <c r="A3573" t="s">
        <v>1182</v>
      </c>
      <c r="B3573" s="3" t="str">
        <f>HYPERLINK("https://stackoverflow.com/questions/10039728/")</f>
        <v>https://stackoverflow.com/questions/10039728/</v>
      </c>
      <c r="C3573" s="1">
        <v>5.0</v>
      </c>
      <c r="D3573" s="4">
        <v>4.0</v>
      </c>
      <c r="E3573" s="1">
        <v>5.0</v>
      </c>
      <c r="F3573" s="1">
        <v>4.0</v>
      </c>
      <c r="G3573" s="2"/>
    </row>
    <row r="3574" ht="12.75" customHeight="1">
      <c r="A3574" t="s">
        <v>1182</v>
      </c>
      <c r="B3574" s="3" t="str">
        <f>HYPERLINK("https://stackoverflow.com/questions/33423541/")</f>
        <v>https://stackoverflow.com/questions/33423541/</v>
      </c>
      <c r="C3574" s="1">
        <v>5.0</v>
      </c>
      <c r="D3574" s="4">
        <v>5.0</v>
      </c>
      <c r="E3574" s="1">
        <v>5.0</v>
      </c>
      <c r="F3574" s="1">
        <v>5.0</v>
      </c>
      <c r="G3574" s="2"/>
    </row>
    <row r="3575" ht="12.75" customHeight="1">
      <c r="A3575" t="s">
        <v>1182</v>
      </c>
      <c r="B3575" s="3" t="str">
        <f>HYPERLINK("https://stackoverflow.com/questions/35141461/")</f>
        <v>https://stackoverflow.com/questions/35141461/</v>
      </c>
      <c r="C3575" s="1">
        <v>4.0</v>
      </c>
      <c r="D3575" s="4">
        <v>5.0</v>
      </c>
      <c r="E3575" s="1">
        <v>4.0</v>
      </c>
      <c r="F3575" s="1">
        <v>5.0</v>
      </c>
      <c r="G3575" s="2"/>
    </row>
    <row r="3576" ht="12.75" customHeight="1">
      <c r="A3576" t="s">
        <v>1182</v>
      </c>
      <c r="B3576" s="3" t="str">
        <f>HYPERLINK("https://stackoverflow.com/questions/41838608/")</f>
        <v>https://stackoverflow.com/questions/41838608/</v>
      </c>
      <c r="C3576" s="1">
        <v>4.0</v>
      </c>
      <c r="D3576" s="4">
        <v>5.0</v>
      </c>
      <c r="E3576" s="1">
        <v>4.0</v>
      </c>
      <c r="F3576" s="1">
        <v>5.0</v>
      </c>
      <c r="G3576" s="2"/>
    </row>
    <row r="3577" ht="12.75" customHeight="1">
      <c r="A3577" t="s">
        <v>1183</v>
      </c>
      <c r="B3577" s="3" t="str">
        <f>HYPERLINK("https://stackoverflow.com/questions/11223955/")</f>
        <v>https://stackoverflow.com/questions/11223955/</v>
      </c>
      <c r="C3577" s="1">
        <v>3.0</v>
      </c>
      <c r="D3577" s="4">
        <v>5.0</v>
      </c>
      <c r="E3577" s="1">
        <v>3.0</v>
      </c>
      <c r="F3577" s="1">
        <v>3.0</v>
      </c>
      <c r="G3577" s="2" t="s">
        <v>260</v>
      </c>
    </row>
    <row r="3578" ht="12.75" customHeight="1">
      <c r="A3578" t="s">
        <v>1183</v>
      </c>
      <c r="B3578" s="3" t="str">
        <f>HYPERLINK("https://stackoverflow.com/questions/11224019/")</f>
        <v>https://stackoverflow.com/questions/11224019/</v>
      </c>
      <c r="C3578" s="1">
        <v>4.0</v>
      </c>
      <c r="D3578" s="4">
        <v>5.0</v>
      </c>
      <c r="E3578" s="1">
        <v>4.0</v>
      </c>
      <c r="F3578" s="1">
        <v>5.0</v>
      </c>
      <c r="G3578" s="2"/>
    </row>
    <row r="3579" ht="12.75" customHeight="1">
      <c r="A3579" t="s">
        <v>1183</v>
      </c>
      <c r="B3579" s="3" t="str">
        <f>HYPERLINK("https://stackoverflow.com/questions/11224030/")</f>
        <v>https://stackoverflow.com/questions/11224030/</v>
      </c>
      <c r="C3579" s="1">
        <v>3.0</v>
      </c>
      <c r="D3579" s="4">
        <v>1.0</v>
      </c>
      <c r="E3579" s="1">
        <v>3.0</v>
      </c>
      <c r="F3579" s="1">
        <v>1.0</v>
      </c>
      <c r="G3579" s="2"/>
    </row>
    <row r="3580" ht="12.75" customHeight="1">
      <c r="A3580" t="s">
        <v>1183</v>
      </c>
      <c r="B3580" s="3" t="str">
        <f>HYPERLINK("https://stackoverflow.com/questions/32322533/")</f>
        <v>https://stackoverflow.com/questions/32322533/</v>
      </c>
      <c r="C3580" s="1">
        <v>5.0</v>
      </c>
      <c r="D3580" s="4">
        <v>5.0</v>
      </c>
      <c r="E3580" s="1">
        <v>5.0</v>
      </c>
      <c r="F3580" s="1">
        <v>5.0</v>
      </c>
      <c r="G3580" s="2"/>
    </row>
    <row r="3581" ht="12.75" customHeight="1">
      <c r="A3581" t="s">
        <v>1184</v>
      </c>
      <c r="B3581" s="3" t="str">
        <f>HYPERLINK("https://stackoverflow.com/questions/11545113/")</f>
        <v>https://stackoverflow.com/questions/11545113/</v>
      </c>
      <c r="C3581" s="1">
        <v>3.0</v>
      </c>
      <c r="D3581" s="4">
        <v>1.0</v>
      </c>
      <c r="E3581" s="1">
        <v>3.0</v>
      </c>
      <c r="F3581" s="1">
        <v>1.0</v>
      </c>
      <c r="G3581" s="2"/>
    </row>
    <row r="3582" ht="12.75" customHeight="1">
      <c r="A3582" t="s">
        <v>1184</v>
      </c>
      <c r="B3582" s="3" t="str">
        <f>HYPERLINK("https://stackoverflow.com/questions/11545115/")</f>
        <v>https://stackoverflow.com/questions/11545115/</v>
      </c>
      <c r="C3582" s="1">
        <v>2.0</v>
      </c>
      <c r="D3582" s="4">
        <v>1.0</v>
      </c>
      <c r="E3582" s="1">
        <v>2.0</v>
      </c>
      <c r="F3582" s="1">
        <v>1.0</v>
      </c>
      <c r="G3582" s="2"/>
    </row>
    <row r="3583" ht="12.75" customHeight="1">
      <c r="A3583" t="s">
        <v>1185</v>
      </c>
      <c r="B3583" s="3" t="str">
        <f>HYPERLINK("https://stackoverflow.com/questions/12223113/")</f>
        <v>https://stackoverflow.com/questions/12223113/</v>
      </c>
      <c r="C3583" s="1">
        <v>3.0</v>
      </c>
      <c r="D3583" s="4">
        <v>5.0</v>
      </c>
      <c r="E3583" s="1">
        <v>3.0</v>
      </c>
      <c r="F3583" s="1">
        <v>3.0</v>
      </c>
      <c r="G3583" s="2" t="s">
        <v>260</v>
      </c>
    </row>
    <row r="3584" ht="12.75" customHeight="1">
      <c r="A3584" t="s">
        <v>1185</v>
      </c>
      <c r="B3584" s="3" t="str">
        <f>HYPERLINK("https://stackoverflow.com/questions/12223201/")</f>
        <v>https://stackoverflow.com/questions/12223201/</v>
      </c>
      <c r="C3584" s="1">
        <v>3.0</v>
      </c>
      <c r="D3584" s="4">
        <v>5.0</v>
      </c>
      <c r="E3584" s="1">
        <v>4.0</v>
      </c>
      <c r="F3584" s="1">
        <v>5.0</v>
      </c>
      <c r="G3584" s="2" t="s">
        <v>430</v>
      </c>
    </row>
    <row r="3585" ht="12.75" customHeight="1">
      <c r="A3585" t="s">
        <v>1186</v>
      </c>
      <c r="B3585" s="3" t="str">
        <f>HYPERLINK("https://stackoverflow.com/questions/13353092/")</f>
        <v>https://stackoverflow.com/questions/13353092/</v>
      </c>
      <c r="C3585" s="1">
        <v>3.0</v>
      </c>
      <c r="D3585" s="4">
        <v>1.0</v>
      </c>
      <c r="E3585" s="1">
        <v>3.0</v>
      </c>
      <c r="F3585" s="1">
        <v>1.0</v>
      </c>
      <c r="G3585" s="2"/>
    </row>
    <row r="3586" ht="12.75" customHeight="1">
      <c r="A3586" t="s">
        <v>1186</v>
      </c>
      <c r="B3586" s="3" t="str">
        <f>HYPERLINK("https://stackoverflow.com/questions/13353219/")</f>
        <v>https://stackoverflow.com/questions/13353219/</v>
      </c>
      <c r="C3586" s="1">
        <v>5.0</v>
      </c>
      <c r="D3586" s="4">
        <v>5.0</v>
      </c>
      <c r="E3586" s="1">
        <v>5.0</v>
      </c>
      <c r="F3586" s="1">
        <v>5.0</v>
      </c>
      <c r="G3586" s="2"/>
    </row>
    <row r="3587" ht="12.75" customHeight="1">
      <c r="A3587" t="s">
        <v>1186</v>
      </c>
      <c r="B3587" s="3" t="str">
        <f>HYPERLINK("https://stackoverflow.com/questions/13372448/")</f>
        <v>https://stackoverflow.com/questions/13372448/</v>
      </c>
      <c r="C3587" s="1">
        <v>3.0</v>
      </c>
      <c r="D3587" s="4">
        <v>3.0</v>
      </c>
      <c r="E3587" s="1">
        <v>3.0</v>
      </c>
      <c r="F3587" s="1">
        <v>3.0</v>
      </c>
      <c r="G3587" s="2"/>
    </row>
    <row r="3588" ht="12.75" customHeight="1">
      <c r="A3588" t="s">
        <v>1186</v>
      </c>
      <c r="B3588" s="3" t="str">
        <f>HYPERLINK("https://stackoverflow.com/questions/27410788/")</f>
        <v>https://stackoverflow.com/questions/27410788/</v>
      </c>
      <c r="C3588" s="1">
        <v>4.0</v>
      </c>
      <c r="D3588" s="4">
        <v>5.0</v>
      </c>
      <c r="E3588" s="1">
        <v>4.0</v>
      </c>
      <c r="F3588" s="1">
        <v>5.0</v>
      </c>
      <c r="G3588" s="2"/>
    </row>
    <row r="3589" ht="12.75" customHeight="1">
      <c r="A3589" t="s">
        <v>1187</v>
      </c>
      <c r="B3589" s="3" t="str">
        <f>HYPERLINK("https://stackoverflow.com/questions/14381961/")</f>
        <v>https://stackoverflow.com/questions/14381961/</v>
      </c>
      <c r="C3589" s="1">
        <v>3.0</v>
      </c>
      <c r="D3589" s="4">
        <v>3.0</v>
      </c>
      <c r="E3589" s="1">
        <v>3.0</v>
      </c>
      <c r="F3589" s="1">
        <v>3.0</v>
      </c>
      <c r="G3589" s="2"/>
    </row>
    <row r="3590" ht="12.75" customHeight="1">
      <c r="A3590" t="s">
        <v>1187</v>
      </c>
      <c r="B3590" s="3" t="str">
        <f>HYPERLINK("https://stackoverflow.com/questions/14382405/")</f>
        <v>https://stackoverflow.com/questions/14382405/</v>
      </c>
      <c r="C3590" s="1">
        <v>3.0</v>
      </c>
      <c r="D3590" s="4">
        <v>3.0</v>
      </c>
      <c r="E3590" s="1">
        <v>3.0</v>
      </c>
      <c r="F3590" s="1">
        <v>3.0</v>
      </c>
      <c r="G3590" s="2"/>
    </row>
    <row r="3591" ht="12.75" customHeight="1">
      <c r="A3591" t="s">
        <v>1188</v>
      </c>
      <c r="B3591" s="3" t="str">
        <f>HYPERLINK("https://stackoverflow.com/questions/14479021/")</f>
        <v>https://stackoverflow.com/questions/14479021/</v>
      </c>
      <c r="C3591" s="1">
        <v>2.0</v>
      </c>
      <c r="D3591" s="4">
        <v>1.0</v>
      </c>
      <c r="E3591" s="1">
        <v>2.0</v>
      </c>
      <c r="F3591" s="1">
        <v>1.0</v>
      </c>
      <c r="G3591" s="2"/>
    </row>
    <row r="3592" ht="12.75" customHeight="1">
      <c r="A3592" t="s">
        <v>1189</v>
      </c>
      <c r="B3592" s="3" t="str">
        <f>HYPERLINK("https://stackoverflow.com/questions/16000132/")</f>
        <v>https://stackoverflow.com/questions/16000132/</v>
      </c>
      <c r="C3592" s="1">
        <v>4.0</v>
      </c>
      <c r="D3592" s="4">
        <v>2.0</v>
      </c>
      <c r="E3592" s="1">
        <v>3.0</v>
      </c>
      <c r="F3592" s="1">
        <v>2.0</v>
      </c>
      <c r="G3592" s="2" t="s">
        <v>430</v>
      </c>
    </row>
    <row r="3593" ht="12.75" customHeight="1">
      <c r="A3593" t="s">
        <v>1190</v>
      </c>
      <c r="B3593" s="3" t="str">
        <f>HYPERLINK("https://stackoverflow.com/questions/16227895/")</f>
        <v>https://stackoverflow.com/questions/16227895/</v>
      </c>
      <c r="C3593" s="1">
        <v>3.0</v>
      </c>
      <c r="D3593" s="4">
        <v>3.0</v>
      </c>
      <c r="E3593" s="1">
        <v>3.0</v>
      </c>
      <c r="F3593" s="1">
        <v>3.0</v>
      </c>
      <c r="G3593" s="2"/>
    </row>
    <row r="3594" ht="12.75" customHeight="1">
      <c r="A3594" t="s">
        <v>1190</v>
      </c>
      <c r="B3594" s="3" t="str">
        <f>HYPERLINK("https://stackoverflow.com/questions/16227974/")</f>
        <v>https://stackoverflow.com/questions/16227974/</v>
      </c>
      <c r="C3594" s="1">
        <v>3.0</v>
      </c>
      <c r="D3594" s="4">
        <v>3.0</v>
      </c>
      <c r="E3594" s="1">
        <v>3.0</v>
      </c>
      <c r="F3594" s="1">
        <v>3.0</v>
      </c>
      <c r="G3594" s="2"/>
    </row>
    <row r="3595" ht="12.75" customHeight="1">
      <c r="A3595" t="s">
        <v>1191</v>
      </c>
      <c r="B3595" s="3" t="str">
        <f>HYPERLINK("https://stackoverflow.com/questions/18600383/")</f>
        <v>https://stackoverflow.com/questions/18600383/</v>
      </c>
      <c r="C3595" s="1">
        <v>2.0</v>
      </c>
      <c r="D3595" s="4">
        <v>2.0</v>
      </c>
      <c r="E3595" s="1">
        <v>2.0</v>
      </c>
      <c r="F3595" s="1">
        <v>2.0</v>
      </c>
      <c r="G3595" s="2"/>
    </row>
    <row r="3596" ht="12.75" customHeight="1">
      <c r="A3596" t="s">
        <v>1192</v>
      </c>
      <c r="B3596" s="3" t="str">
        <f>HYPERLINK("https://stackoverflow.com/questions/18811678/")</f>
        <v>https://stackoverflow.com/questions/18811678/</v>
      </c>
      <c r="C3596" s="1">
        <v>4.0</v>
      </c>
      <c r="D3596" s="4">
        <v>2.0</v>
      </c>
      <c r="E3596" s="1">
        <v>3.0</v>
      </c>
      <c r="F3596" s="1">
        <v>2.0</v>
      </c>
      <c r="G3596" s="2" t="s">
        <v>430</v>
      </c>
    </row>
    <row r="3597" ht="12.75" customHeight="1">
      <c r="A3597" t="s">
        <v>1192</v>
      </c>
      <c r="B3597" s="3" t="str">
        <f>HYPERLINK("https://stackoverflow.com/questions/18811963/")</f>
        <v>https://stackoverflow.com/questions/18811963/</v>
      </c>
      <c r="C3597" s="1">
        <v>4.0</v>
      </c>
      <c r="D3597" s="4">
        <v>5.0</v>
      </c>
      <c r="E3597" s="1">
        <v>4.0</v>
      </c>
      <c r="F3597" s="1">
        <v>5.0</v>
      </c>
      <c r="G3597" s="2"/>
    </row>
    <row r="3598" ht="12.75" customHeight="1">
      <c r="A3598" t="s">
        <v>1193</v>
      </c>
      <c r="B3598" s="3" t="str">
        <f>HYPERLINK("https://stackoverflow.com/questions/35251851/")</f>
        <v>https://stackoverflow.com/questions/35251851/</v>
      </c>
      <c r="C3598" s="1">
        <v>4.0</v>
      </c>
      <c r="D3598" s="4">
        <v>5.0</v>
      </c>
      <c r="E3598" s="1">
        <v>4.0</v>
      </c>
      <c r="F3598" s="1">
        <v>5.0</v>
      </c>
      <c r="G3598" s="2"/>
    </row>
    <row r="3599" ht="12.75" customHeight="1">
      <c r="A3599" t="s">
        <v>1194</v>
      </c>
      <c r="B3599" s="3" t="str">
        <f>HYPERLINK("https://stackoverflow.com/questions/37703088/")</f>
        <v>https://stackoverflow.com/questions/37703088/</v>
      </c>
      <c r="C3599" s="1">
        <v>4.0</v>
      </c>
      <c r="D3599" s="4">
        <v>3.0</v>
      </c>
      <c r="E3599" s="1">
        <v>4.0</v>
      </c>
      <c r="F3599" s="1">
        <v>3.0</v>
      </c>
      <c r="G3599" s="2"/>
    </row>
    <row r="3600" ht="12.75" customHeight="1">
      <c r="A3600" t="s">
        <v>1195</v>
      </c>
      <c r="B3600" s="3" t="str">
        <f>HYPERLINK("https://stackoverflow.com/questions/39399613/")</f>
        <v>https://stackoverflow.com/questions/39399613/</v>
      </c>
      <c r="C3600" s="1">
        <v>4.0</v>
      </c>
      <c r="D3600" s="4">
        <v>3.0</v>
      </c>
      <c r="E3600" s="1">
        <v>4.0</v>
      </c>
      <c r="F3600" s="1">
        <v>3.0</v>
      </c>
      <c r="G3600" s="2"/>
    </row>
    <row r="3601" ht="12.75" customHeight="1">
      <c r="A3601" t="s">
        <v>1195</v>
      </c>
      <c r="B3601" s="3" t="str">
        <f>HYPERLINK("https://stackoverflow.com/questions/39399810/")</f>
        <v>https://stackoverflow.com/questions/39399810/</v>
      </c>
      <c r="C3601" s="1">
        <v>3.0</v>
      </c>
      <c r="D3601" s="4">
        <v>3.0</v>
      </c>
      <c r="E3601" s="1">
        <v>3.0</v>
      </c>
      <c r="F3601" s="1">
        <v>3.0</v>
      </c>
      <c r="G3601" s="2"/>
    </row>
    <row r="3602" ht="12.75" customHeight="1">
      <c r="A3602" t="s">
        <v>1196</v>
      </c>
      <c r="B3602" s="3" t="str">
        <f>HYPERLINK("https://stackoverflow.com/questions/41692101/")</f>
        <v>https://stackoverflow.com/questions/41692101/</v>
      </c>
      <c r="C3602" s="1">
        <v>5.0</v>
      </c>
      <c r="D3602" s="4">
        <v>5.0</v>
      </c>
      <c r="E3602" s="1">
        <v>5.0</v>
      </c>
      <c r="F3602" s="1">
        <v>5.0</v>
      </c>
      <c r="G3602" s="2"/>
    </row>
    <row r="3603" ht="12.75" customHeight="1">
      <c r="C3603" s="1"/>
      <c r="D3603" s="1"/>
      <c r="E3603" s="1"/>
      <c r="F3603" s="1"/>
      <c r="G3603" s="2"/>
    </row>
    <row r="3604" ht="12.75" customHeight="1">
      <c r="C3604" s="1"/>
      <c r="D3604" s="1"/>
      <c r="E3604" s="1"/>
      <c r="F3604" s="1"/>
      <c r="G3604" s="2"/>
    </row>
    <row r="3605" ht="12.75" customHeight="1">
      <c r="C3605" s="1"/>
      <c r="D3605" s="1"/>
      <c r="E3605" s="1"/>
      <c r="F3605" s="1"/>
      <c r="G3605" s="2"/>
    </row>
    <row r="3606" ht="12.75" customHeight="1">
      <c r="A3606" t="s">
        <v>1197</v>
      </c>
      <c r="C3606" s="1"/>
      <c r="D3606" s="1"/>
      <c r="E3606" s="1"/>
      <c r="F3606" s="1"/>
      <c r="G3606" s="2"/>
    </row>
    <row r="3607" ht="12.75" customHeight="1">
      <c r="C3607" s="1"/>
      <c r="D3607" s="1"/>
      <c r="E3607" s="1"/>
      <c r="F3607" s="1"/>
      <c r="G3607" s="2"/>
    </row>
    <row r="3608" ht="12.75" customHeight="1">
      <c r="A3608" t="s">
        <v>1198</v>
      </c>
      <c r="B3608" s="3" t="str">
        <f>HYPERLINK("https://stackoverflow.com/questions/128168/")</f>
        <v>https://stackoverflow.com/questions/128168/</v>
      </c>
      <c r="C3608" s="1">
        <v>5.0</v>
      </c>
      <c r="D3608" s="4">
        <v>4.0</v>
      </c>
      <c r="E3608" s="1">
        <v>5.0</v>
      </c>
      <c r="F3608" s="1">
        <v>4.0</v>
      </c>
      <c r="G3608" s="2"/>
    </row>
    <row r="3609" ht="12.75" customHeight="1">
      <c r="A3609" t="s">
        <v>1198</v>
      </c>
      <c r="B3609" s="3" t="str">
        <f>HYPERLINK("https://stackoverflow.com/questions/9020391/")</f>
        <v>https://stackoverflow.com/questions/9020391/</v>
      </c>
      <c r="C3609" s="1">
        <v>5.0</v>
      </c>
      <c r="D3609" s="4">
        <v>5.0</v>
      </c>
      <c r="E3609" s="1">
        <v>5.0</v>
      </c>
      <c r="F3609" s="1">
        <v>5.0</v>
      </c>
      <c r="G3609" s="2"/>
    </row>
    <row r="3610" ht="12.75" customHeight="1">
      <c r="A3610" t="s">
        <v>1199</v>
      </c>
      <c r="B3610" s="3" t="str">
        <f>HYPERLINK("https://stackoverflow.com/questions/416337/")</f>
        <v>https://stackoverflow.com/questions/416337/</v>
      </c>
      <c r="C3610" s="1">
        <v>3.0</v>
      </c>
      <c r="D3610" s="4">
        <v>5.0</v>
      </c>
      <c r="E3610" s="1">
        <v>3.0</v>
      </c>
      <c r="F3610" s="1">
        <v>3.0</v>
      </c>
      <c r="G3610" s="2" t="s">
        <v>1200</v>
      </c>
    </row>
    <row r="3611" ht="12.75" customHeight="1">
      <c r="A3611" t="s">
        <v>1201</v>
      </c>
      <c r="B3611" s="3" t="str">
        <f>HYPERLINK("https://stackoverflow.com/questions/1500521/")</f>
        <v>https://stackoverflow.com/questions/1500521/</v>
      </c>
      <c r="C3611" s="1">
        <v>3.0</v>
      </c>
      <c r="D3611" s="4">
        <v>1.0</v>
      </c>
      <c r="E3611" s="1">
        <v>3.0</v>
      </c>
      <c r="F3611" s="1">
        <v>1.0</v>
      </c>
      <c r="G3611" s="2"/>
    </row>
    <row r="3612" ht="12.75" customHeight="1">
      <c r="A3612" t="s">
        <v>1201</v>
      </c>
      <c r="B3612" s="3" t="str">
        <f>HYPERLINK("https://stackoverflow.com/questions/13706972/")</f>
        <v>https://stackoverflow.com/questions/13706972/</v>
      </c>
      <c r="C3612" s="1">
        <v>3.0</v>
      </c>
      <c r="D3612" s="4">
        <v>1.0</v>
      </c>
      <c r="E3612" s="1">
        <v>3.0</v>
      </c>
      <c r="F3612" s="1">
        <v>1.0</v>
      </c>
      <c r="G3612" s="2"/>
    </row>
    <row r="3613" ht="12.75" customHeight="1">
      <c r="A3613" t="s">
        <v>1201</v>
      </c>
      <c r="B3613" s="3" t="str">
        <f>HYPERLINK("https://stackoverflow.com/questions/28322728/")</f>
        <v>https://stackoverflow.com/questions/28322728/</v>
      </c>
      <c r="C3613" s="1">
        <v>3.0</v>
      </c>
      <c r="D3613" s="4">
        <v>1.0</v>
      </c>
      <c r="E3613" s="1">
        <v>3.0</v>
      </c>
      <c r="F3613" s="1">
        <v>1.0</v>
      </c>
      <c r="G3613" s="2"/>
    </row>
    <row r="3614" ht="12.75" customHeight="1">
      <c r="A3614" t="s">
        <v>1202</v>
      </c>
      <c r="B3614" s="3" t="str">
        <f>HYPERLINK("https://stackoverflow.com/questions/36237092/")</f>
        <v>https://stackoverflow.com/questions/36237092/</v>
      </c>
      <c r="C3614" s="1">
        <v>3.0</v>
      </c>
      <c r="D3614" s="4">
        <v>1.0</v>
      </c>
      <c r="E3614" s="1">
        <v>3.0</v>
      </c>
      <c r="F3614" s="1">
        <v>1.0</v>
      </c>
      <c r="G3614" s="2"/>
    </row>
    <row r="3615" ht="12.75" customHeight="1">
      <c r="A3615" t="s">
        <v>1203</v>
      </c>
      <c r="B3615" s="3" t="str">
        <f>HYPERLINK("https://stackoverflow.com/questions/1587338/")</f>
        <v>https://stackoverflow.com/questions/1587338/</v>
      </c>
      <c r="C3615" s="1">
        <v>3.0</v>
      </c>
      <c r="D3615" s="4">
        <v>1.0</v>
      </c>
      <c r="E3615" s="1">
        <v>3.0</v>
      </c>
      <c r="F3615" s="1">
        <v>1.0</v>
      </c>
      <c r="G3615" s="2"/>
    </row>
    <row r="3616" ht="12.75" customHeight="1">
      <c r="A3616" t="s">
        <v>1203</v>
      </c>
      <c r="B3616" s="3" t="str">
        <f>HYPERLINK("https://stackoverflow.com/questions/3700892/")</f>
        <v>https://stackoverflow.com/questions/3700892/</v>
      </c>
      <c r="C3616" s="1">
        <v>5.0</v>
      </c>
      <c r="D3616" s="4">
        <v>5.0</v>
      </c>
      <c r="E3616" s="1">
        <v>5.0</v>
      </c>
      <c r="F3616" s="1">
        <v>5.0</v>
      </c>
      <c r="G3616" s="2"/>
    </row>
    <row r="3617" ht="12.75" customHeight="1">
      <c r="A3617" t="s">
        <v>1204</v>
      </c>
      <c r="B3617" s="3" t="str">
        <f>HYPERLINK("https://stackoverflow.com/questions/26877648/")</f>
        <v>https://stackoverflow.com/questions/26877648/</v>
      </c>
      <c r="C3617" s="1">
        <v>2.0</v>
      </c>
      <c r="D3617" s="4">
        <v>1.0</v>
      </c>
      <c r="E3617" s="1">
        <v>2.0</v>
      </c>
      <c r="F3617" s="1">
        <v>1.0</v>
      </c>
      <c r="G3617" s="2"/>
    </row>
    <row r="3618" ht="12.75" customHeight="1">
      <c r="A3618" t="s">
        <v>1205</v>
      </c>
      <c r="B3618" s="3" t="str">
        <f>HYPERLINK("https://stackoverflow.com/questions/4022734/")</f>
        <v>https://stackoverflow.com/questions/4022734/</v>
      </c>
      <c r="C3618" s="1">
        <v>4.0</v>
      </c>
      <c r="D3618" s="4">
        <v>5.0</v>
      </c>
      <c r="E3618" s="1">
        <v>4.0</v>
      </c>
      <c r="F3618" s="1">
        <v>5.0</v>
      </c>
      <c r="G3618" s="2"/>
    </row>
    <row r="3619" ht="12.75" customHeight="1">
      <c r="A3619" t="s">
        <v>1206</v>
      </c>
      <c r="B3619" s="3" t="str">
        <f>HYPERLINK("https://stackoverflow.com/questions/48489019/")</f>
        <v>https://stackoverflow.com/questions/48489019/</v>
      </c>
      <c r="C3619" s="1">
        <v>2.0</v>
      </c>
      <c r="D3619" s="4">
        <v>1.0</v>
      </c>
      <c r="E3619" s="1">
        <v>2.0</v>
      </c>
      <c r="F3619" s="1">
        <v>1.0</v>
      </c>
      <c r="G3619" s="2"/>
    </row>
    <row r="3620" ht="12.75" customHeight="1">
      <c r="A3620" t="s">
        <v>1207</v>
      </c>
      <c r="B3620" s="3" t="str">
        <f>HYPERLINK("https://stackoverflow.com/questions/6142935/")</f>
        <v>https://stackoverflow.com/questions/6142935/</v>
      </c>
      <c r="C3620" s="1">
        <v>2.0</v>
      </c>
      <c r="D3620" s="4">
        <v>1.0</v>
      </c>
      <c r="E3620" s="1">
        <v>2.0</v>
      </c>
      <c r="F3620" s="1">
        <v>1.0</v>
      </c>
      <c r="G3620" s="2"/>
    </row>
    <row r="3621" ht="12.75" customHeight="1">
      <c r="A3621" t="s">
        <v>1207</v>
      </c>
      <c r="B3621" s="3" t="str">
        <f>HYPERLINK("https://stackoverflow.com/questions/6142996/")</f>
        <v>https://stackoverflow.com/questions/6142996/</v>
      </c>
      <c r="C3621" s="1">
        <v>2.0</v>
      </c>
      <c r="D3621" s="4">
        <v>1.0</v>
      </c>
      <c r="E3621" s="1">
        <v>2.0</v>
      </c>
      <c r="F3621" s="1">
        <v>1.0</v>
      </c>
      <c r="G3621" s="2"/>
    </row>
    <row r="3622" ht="12.75" customHeight="1">
      <c r="A3622" t="s">
        <v>1207</v>
      </c>
      <c r="B3622" s="3" t="str">
        <f>HYPERLINK("https://stackoverflow.com/questions/6143076/")</f>
        <v>https://stackoverflow.com/questions/6143076/</v>
      </c>
      <c r="C3622" s="1">
        <v>2.0</v>
      </c>
      <c r="D3622" s="4">
        <v>1.0</v>
      </c>
      <c r="E3622" s="1">
        <v>2.0</v>
      </c>
      <c r="F3622" s="1">
        <v>1.0</v>
      </c>
      <c r="G3622" s="2"/>
    </row>
    <row r="3623" ht="12.75" customHeight="1">
      <c r="A3623" t="s">
        <v>1207</v>
      </c>
      <c r="B3623" s="3" t="str">
        <f>HYPERLINK("https://stackoverflow.com/questions/15782652/")</f>
        <v>https://stackoverflow.com/questions/15782652/</v>
      </c>
      <c r="C3623" s="1">
        <v>2.0</v>
      </c>
      <c r="D3623" s="4">
        <v>1.0</v>
      </c>
      <c r="E3623" s="1">
        <v>2.0</v>
      </c>
      <c r="F3623" s="1">
        <v>1.0</v>
      </c>
      <c r="G3623" s="2"/>
    </row>
    <row r="3624" ht="12.75" customHeight="1">
      <c r="A3624" t="s">
        <v>1207</v>
      </c>
      <c r="B3624" s="3" t="str">
        <f>HYPERLINK("https://stackoverflow.com/questions/16714929/")</f>
        <v>https://stackoverflow.com/questions/16714929/</v>
      </c>
      <c r="C3624" s="1">
        <v>2.0</v>
      </c>
      <c r="D3624" s="4">
        <v>1.0</v>
      </c>
      <c r="E3624" s="1">
        <v>2.0</v>
      </c>
      <c r="F3624" s="1">
        <v>1.0</v>
      </c>
      <c r="G3624" s="2"/>
    </row>
    <row r="3625" ht="12.75" customHeight="1">
      <c r="A3625" t="s">
        <v>1208</v>
      </c>
      <c r="B3625" s="3" t="str">
        <f>HYPERLINK("https://stackoverflow.com/questions/27916754/")</f>
        <v>https://stackoverflow.com/questions/27916754/</v>
      </c>
      <c r="C3625" s="1">
        <v>2.0</v>
      </c>
      <c r="D3625" s="4">
        <v>1.0</v>
      </c>
      <c r="E3625" s="1">
        <v>2.0</v>
      </c>
      <c r="F3625" s="1">
        <v>1.0</v>
      </c>
      <c r="G3625" s="2"/>
    </row>
    <row r="3626" ht="12.75" customHeight="1">
      <c r="A3626" t="s">
        <v>1209</v>
      </c>
      <c r="B3626" s="3" t="str">
        <f>HYPERLINK("https://stackoverflow.com/questions/10121315/")</f>
        <v>https://stackoverflow.com/questions/10121315/</v>
      </c>
      <c r="C3626" s="1">
        <v>2.0</v>
      </c>
      <c r="D3626" s="4">
        <v>5.0</v>
      </c>
      <c r="E3626" s="1">
        <v>3.0</v>
      </c>
      <c r="F3626" s="1">
        <v>3.0</v>
      </c>
      <c r="G3626" s="2" t="s">
        <v>260</v>
      </c>
    </row>
    <row r="3627" ht="12.75" customHeight="1">
      <c r="A3627" t="s">
        <v>1210</v>
      </c>
      <c r="B3627" s="3" t="str">
        <f>HYPERLINK("https://stackoverflow.com/questions/10503378/")</f>
        <v>https://stackoverflow.com/questions/10503378/</v>
      </c>
      <c r="C3627" s="1">
        <v>3.0</v>
      </c>
      <c r="D3627" s="4">
        <v>5.0</v>
      </c>
      <c r="E3627" s="1">
        <v>5.0</v>
      </c>
      <c r="F3627" s="1">
        <v>5.0</v>
      </c>
      <c r="G3627" s="2" t="s">
        <v>430</v>
      </c>
    </row>
    <row r="3628" ht="12.75" customHeight="1">
      <c r="A3628" t="s">
        <v>1211</v>
      </c>
      <c r="B3628" s="3" t="str">
        <f>HYPERLINK("https://stackoverflow.com/questions/11180037/")</f>
        <v>https://stackoverflow.com/questions/11180037/</v>
      </c>
      <c r="C3628" s="1">
        <v>2.0</v>
      </c>
      <c r="D3628" s="4">
        <v>1.0</v>
      </c>
      <c r="E3628" s="1">
        <v>2.0</v>
      </c>
      <c r="F3628" s="1">
        <v>1.0</v>
      </c>
      <c r="G3628" s="2"/>
    </row>
    <row r="3629" ht="12.75" customHeight="1">
      <c r="A3629" t="s">
        <v>1212</v>
      </c>
      <c r="B3629" s="3" t="str">
        <f>HYPERLINK("https://stackoverflow.com/questions/13547786/")</f>
        <v>https://stackoverflow.com/questions/13547786/</v>
      </c>
      <c r="C3629" s="1">
        <v>2.0</v>
      </c>
      <c r="D3629" s="4">
        <v>1.0</v>
      </c>
      <c r="E3629" s="1">
        <v>2.0</v>
      </c>
      <c r="F3629" s="1">
        <v>1.0</v>
      </c>
      <c r="G3629" s="2"/>
    </row>
    <row r="3630" ht="12.75" customHeight="1">
      <c r="A3630" t="s">
        <v>1213</v>
      </c>
      <c r="B3630" s="3" t="str">
        <f>HYPERLINK("https://stackoverflow.com/questions/16046124/")</f>
        <v>https://stackoverflow.com/questions/16046124/</v>
      </c>
      <c r="C3630" s="1">
        <v>2.0</v>
      </c>
      <c r="D3630" s="4">
        <v>1.0</v>
      </c>
      <c r="E3630" s="1">
        <v>2.0</v>
      </c>
      <c r="F3630" s="1">
        <v>1.0</v>
      </c>
      <c r="G3630" s="2"/>
    </row>
    <row r="3631" ht="12.75" customHeight="1">
      <c r="A3631" t="s">
        <v>1214</v>
      </c>
      <c r="B3631" s="3" t="str">
        <f>HYPERLINK("https://stackoverflow.com/questions/16788810/")</f>
        <v>https://stackoverflow.com/questions/16788810/</v>
      </c>
      <c r="C3631" s="1">
        <v>4.0</v>
      </c>
      <c r="D3631" s="4">
        <v>5.0</v>
      </c>
      <c r="E3631" s="1">
        <v>4.0</v>
      </c>
      <c r="F3631" s="1">
        <v>5.0</v>
      </c>
      <c r="G3631" s="2"/>
    </row>
    <row r="3632" ht="12.75" customHeight="1">
      <c r="A3632" t="s">
        <v>1215</v>
      </c>
      <c r="B3632" s="3" t="str">
        <f>HYPERLINK("https://stackoverflow.com/questions/17521549/")</f>
        <v>https://stackoverflow.com/questions/17521549/</v>
      </c>
      <c r="C3632" s="1">
        <v>4.0</v>
      </c>
      <c r="D3632" s="4">
        <v>1.0</v>
      </c>
      <c r="E3632" s="1">
        <v>4.0</v>
      </c>
      <c r="F3632" s="1">
        <v>4.0</v>
      </c>
      <c r="G3632" s="2" t="s">
        <v>291</v>
      </c>
    </row>
    <row r="3633" ht="12.75" customHeight="1">
      <c r="A3633" t="s">
        <v>1215</v>
      </c>
      <c r="B3633" s="3" t="str">
        <f>HYPERLINK("https://stackoverflow.com/questions/19595960/")</f>
        <v>https://stackoverflow.com/questions/19595960/</v>
      </c>
      <c r="C3633" s="1">
        <v>4.0</v>
      </c>
      <c r="D3633" s="4">
        <v>1.0</v>
      </c>
      <c r="E3633" s="1">
        <v>4.0</v>
      </c>
      <c r="F3633" s="1">
        <v>4.0</v>
      </c>
      <c r="G3633" s="2" t="s">
        <v>260</v>
      </c>
    </row>
    <row r="3634" ht="12.75" customHeight="1">
      <c r="A3634" t="s">
        <v>1216</v>
      </c>
      <c r="B3634" s="3" t="str">
        <f>HYPERLINK("https://stackoverflow.com/questions/17649865/")</f>
        <v>https://stackoverflow.com/questions/17649865/</v>
      </c>
      <c r="C3634" s="1">
        <v>2.0</v>
      </c>
      <c r="D3634" s="4">
        <v>1.0</v>
      </c>
      <c r="E3634" s="1">
        <v>2.0</v>
      </c>
      <c r="F3634" s="1">
        <v>1.0</v>
      </c>
      <c r="G3634" s="2"/>
    </row>
    <row r="3635" ht="12.75" customHeight="1">
      <c r="A3635" t="s">
        <v>1216</v>
      </c>
      <c r="B3635" s="3" t="str">
        <f>HYPERLINK("https://stackoverflow.com/questions/17649874/")</f>
        <v>https://stackoverflow.com/questions/17649874/</v>
      </c>
      <c r="C3635" s="1">
        <v>3.0</v>
      </c>
      <c r="D3635" s="4">
        <v>1.0</v>
      </c>
      <c r="E3635" s="1">
        <v>3.0</v>
      </c>
      <c r="F3635" s="1">
        <v>1.0</v>
      </c>
      <c r="G3635" s="2"/>
    </row>
    <row r="3636" ht="12.75" customHeight="1">
      <c r="A3636" t="s">
        <v>1216</v>
      </c>
      <c r="B3636" s="3" t="str">
        <f>HYPERLINK("https://stackoverflow.com/questions/17649884/")</f>
        <v>https://stackoverflow.com/questions/17649884/</v>
      </c>
      <c r="C3636" s="1">
        <v>3.0</v>
      </c>
      <c r="D3636" s="4">
        <v>1.0</v>
      </c>
      <c r="E3636" s="1">
        <v>3.0</v>
      </c>
      <c r="F3636" s="1">
        <v>1.0</v>
      </c>
      <c r="G3636" s="2"/>
    </row>
    <row r="3637" ht="12.75" customHeight="1">
      <c r="A3637" t="s">
        <v>1217</v>
      </c>
      <c r="B3637" s="3" t="str">
        <f>HYPERLINK("https://stackoverflow.com/questions/39298690/")</f>
        <v>https://stackoverflow.com/questions/39298690/</v>
      </c>
      <c r="C3637" s="1">
        <v>3.0</v>
      </c>
      <c r="D3637" s="4">
        <v>1.0</v>
      </c>
      <c r="E3637" s="1">
        <v>3.0</v>
      </c>
      <c r="F3637" s="1">
        <v>1.0</v>
      </c>
      <c r="G3637" s="2"/>
    </row>
    <row r="3638" ht="12.75" customHeight="1">
      <c r="C3638" s="1"/>
      <c r="D3638" s="1"/>
      <c r="E3638" s="1"/>
      <c r="F3638" s="1"/>
      <c r="G3638" s="2"/>
    </row>
    <row r="3639" ht="12.75" customHeight="1">
      <c r="C3639" s="1"/>
      <c r="D3639" s="1"/>
      <c r="E3639" s="1"/>
      <c r="F3639" s="1"/>
      <c r="G3639" s="2"/>
    </row>
    <row r="3640" ht="12.75" customHeight="1">
      <c r="C3640" s="1"/>
      <c r="D3640" s="1"/>
      <c r="E3640" s="1"/>
      <c r="F3640" s="1"/>
      <c r="G3640" s="2"/>
    </row>
    <row r="3641" ht="12.75" customHeight="1">
      <c r="A3641" t="s">
        <v>1218</v>
      </c>
      <c r="C3641" s="1"/>
      <c r="D3641" s="1"/>
      <c r="E3641" s="1"/>
      <c r="F3641" s="1"/>
      <c r="G3641" s="2"/>
    </row>
    <row r="3642" ht="12.75" customHeight="1">
      <c r="C3642" s="1"/>
      <c r="D3642" s="1"/>
      <c r="E3642" s="1"/>
      <c r="F3642" s="1"/>
      <c r="G3642" s="2"/>
    </row>
    <row r="3643" ht="12.75" customHeight="1">
      <c r="A3643" t="s">
        <v>362</v>
      </c>
      <c r="B3643" s="3" t="str">
        <f>HYPERLINK("https://stackoverflow.com/questions/115086/")</f>
        <v>https://stackoverflow.com/questions/115086/</v>
      </c>
      <c r="C3643" s="1">
        <v>3.0</v>
      </c>
      <c r="D3643" s="4">
        <v>1.0</v>
      </c>
      <c r="E3643" s="1">
        <v>3.0</v>
      </c>
      <c r="F3643" s="1">
        <v>1.0</v>
      </c>
      <c r="G3643" s="2"/>
    </row>
    <row r="3644" ht="12.75" customHeight="1">
      <c r="A3644" t="s">
        <v>362</v>
      </c>
      <c r="B3644" s="3" t="str">
        <f>HYPERLINK("https://stackoverflow.com/questions/3180908/")</f>
        <v>https://stackoverflow.com/questions/3180908/</v>
      </c>
      <c r="C3644" s="1">
        <v>3.0</v>
      </c>
      <c r="D3644" s="4">
        <v>1.0</v>
      </c>
      <c r="E3644" s="1">
        <v>3.0</v>
      </c>
      <c r="F3644" s="1">
        <v>1.0</v>
      </c>
      <c r="G3644" s="2"/>
    </row>
    <row r="3645" ht="12.75" customHeight="1">
      <c r="A3645" t="s">
        <v>362</v>
      </c>
      <c r="B3645" s="3" t="str">
        <f>HYPERLINK("https://stackoverflow.com/questions/6863770/")</f>
        <v>https://stackoverflow.com/questions/6863770/</v>
      </c>
      <c r="C3645" s="1">
        <v>3.0</v>
      </c>
      <c r="D3645" s="4">
        <v>1.0</v>
      </c>
      <c r="E3645" s="1">
        <v>3.0</v>
      </c>
      <c r="F3645" s="1">
        <v>1.0</v>
      </c>
      <c r="G3645" s="2"/>
    </row>
    <row r="3646" ht="12.75" customHeight="1">
      <c r="A3646" t="s">
        <v>362</v>
      </c>
      <c r="B3646" s="3" t="str">
        <f>HYPERLINK("https://stackoverflow.com/questions/16600787/")</f>
        <v>https://stackoverflow.com/questions/16600787/</v>
      </c>
      <c r="C3646" s="1">
        <v>3.0</v>
      </c>
      <c r="D3646" s="4">
        <v>4.0</v>
      </c>
      <c r="E3646" s="1">
        <v>3.0</v>
      </c>
      <c r="F3646" s="1">
        <v>4.0</v>
      </c>
      <c r="G3646" s="2"/>
    </row>
    <row r="3647" ht="12.75" customHeight="1">
      <c r="A3647" t="s">
        <v>362</v>
      </c>
      <c r="B3647" s="3" t="str">
        <f>HYPERLINK("https://stackoverflow.com/questions/19542599/")</f>
        <v>https://stackoverflow.com/questions/19542599/</v>
      </c>
      <c r="C3647" s="1">
        <v>3.0</v>
      </c>
      <c r="D3647" s="4">
        <v>1.0</v>
      </c>
      <c r="E3647" s="1">
        <v>3.0</v>
      </c>
      <c r="F3647" s="1">
        <v>1.0</v>
      </c>
      <c r="G3647" s="2"/>
    </row>
    <row r="3648" ht="12.75" customHeight="1">
      <c r="A3648" t="s">
        <v>362</v>
      </c>
      <c r="B3648" s="3" t="str">
        <f>HYPERLINK("https://stackoverflow.com/questions/19974236/")</f>
        <v>https://stackoverflow.com/questions/19974236/</v>
      </c>
      <c r="C3648" s="1">
        <v>3.0</v>
      </c>
      <c r="D3648" s="4">
        <v>1.0</v>
      </c>
      <c r="E3648" s="1">
        <v>3.0</v>
      </c>
      <c r="F3648" s="1">
        <v>1.0</v>
      </c>
      <c r="G3648" s="2"/>
    </row>
    <row r="3649" ht="12.75" customHeight="1">
      <c r="A3649" t="s">
        <v>362</v>
      </c>
      <c r="B3649" s="3" t="str">
        <f>HYPERLINK("https://stackoverflow.com/questions/21151754/")</f>
        <v>https://stackoverflow.com/questions/21151754/</v>
      </c>
      <c r="C3649" s="1">
        <v>3.0</v>
      </c>
      <c r="D3649" s="4">
        <v>1.0</v>
      </c>
      <c r="E3649" s="1">
        <v>3.0</v>
      </c>
      <c r="F3649" s="1">
        <v>1.0</v>
      </c>
      <c r="G3649" s="2"/>
    </row>
    <row r="3650" ht="12.75" customHeight="1">
      <c r="A3650" t="s">
        <v>362</v>
      </c>
      <c r="B3650" s="3" t="str">
        <f>HYPERLINK("https://stackoverflow.com/questions/24333657/")</f>
        <v>https://stackoverflow.com/questions/24333657/</v>
      </c>
      <c r="C3650" s="1">
        <v>3.0</v>
      </c>
      <c r="D3650" s="4">
        <v>1.0</v>
      </c>
      <c r="E3650" s="1">
        <v>3.0</v>
      </c>
      <c r="F3650" s="1">
        <v>1.0</v>
      </c>
      <c r="G3650" s="2"/>
    </row>
    <row r="3651" ht="12.75" customHeight="1">
      <c r="A3651" t="s">
        <v>362</v>
      </c>
      <c r="B3651" s="3" t="str">
        <f>HYPERLINK("https://stackoverflow.com/questions/26908379/")</f>
        <v>https://stackoverflow.com/questions/26908379/</v>
      </c>
      <c r="C3651" s="1">
        <v>3.0</v>
      </c>
      <c r="D3651" s="4">
        <v>1.0</v>
      </c>
      <c r="E3651" s="1">
        <v>3.0</v>
      </c>
      <c r="F3651" s="1">
        <v>1.0</v>
      </c>
      <c r="G3651" s="2"/>
    </row>
    <row r="3652" ht="12.75" customHeight="1">
      <c r="A3652" t="s">
        <v>362</v>
      </c>
      <c r="B3652" s="3" t="str">
        <f>HYPERLINK("https://stackoverflow.com/questions/28388413/")</f>
        <v>https://stackoverflow.com/questions/28388413/</v>
      </c>
      <c r="C3652" s="1">
        <v>3.0</v>
      </c>
      <c r="D3652" s="4">
        <v>1.0</v>
      </c>
      <c r="E3652" s="1">
        <v>3.0</v>
      </c>
      <c r="F3652" s="1">
        <v>1.0</v>
      </c>
      <c r="G3652" s="2"/>
    </row>
    <row r="3653" ht="12.75" customHeight="1">
      <c r="A3653" t="s">
        <v>384</v>
      </c>
      <c r="B3653" s="3" t="str">
        <f>HYPERLINK("https://stackoverflow.com/questions/779529/")</f>
        <v>https://stackoverflow.com/questions/779529/</v>
      </c>
      <c r="C3653" s="1">
        <v>3.0</v>
      </c>
      <c r="D3653" s="4">
        <v>1.0</v>
      </c>
      <c r="E3653" s="1">
        <v>3.0</v>
      </c>
      <c r="F3653" s="1">
        <v>1.0</v>
      </c>
      <c r="G3653" s="2"/>
    </row>
    <row r="3654" ht="12.75" customHeight="1">
      <c r="A3654" t="s">
        <v>384</v>
      </c>
      <c r="B3654" s="3" t="str">
        <f>HYPERLINK("https://stackoverflow.com/questions/779555/")</f>
        <v>https://stackoverflow.com/questions/779555/</v>
      </c>
      <c r="C3654" s="1">
        <v>3.0</v>
      </c>
      <c r="D3654" s="4">
        <v>1.0</v>
      </c>
      <c r="E3654" s="1">
        <v>3.0</v>
      </c>
      <c r="F3654" s="1">
        <v>1.0</v>
      </c>
      <c r="G3654" s="2"/>
    </row>
    <row r="3655" ht="12.75" customHeight="1">
      <c r="A3655" t="s">
        <v>384</v>
      </c>
      <c r="B3655" s="3" t="str">
        <f>HYPERLINK("https://stackoverflow.com/questions/783635/")</f>
        <v>https://stackoverflow.com/questions/783635/</v>
      </c>
      <c r="C3655" s="1">
        <v>3.0</v>
      </c>
      <c r="D3655" s="4">
        <v>1.0</v>
      </c>
      <c r="E3655" s="1">
        <v>3.0</v>
      </c>
      <c r="F3655" s="1">
        <v>1.0</v>
      </c>
      <c r="G3655" s="2"/>
    </row>
    <row r="3656" ht="12.75" customHeight="1">
      <c r="A3656" t="s">
        <v>384</v>
      </c>
      <c r="B3656" s="3" t="str">
        <f>HYPERLINK("https://stackoverflow.com/questions/4026761/")</f>
        <v>https://stackoverflow.com/questions/4026761/</v>
      </c>
      <c r="C3656" s="1">
        <v>3.0</v>
      </c>
      <c r="D3656" s="4">
        <v>1.0</v>
      </c>
      <c r="E3656" s="1">
        <v>3.0</v>
      </c>
      <c r="F3656" s="1">
        <v>1.0</v>
      </c>
      <c r="G3656" s="2"/>
    </row>
    <row r="3657" ht="12.75" customHeight="1">
      <c r="A3657" t="s">
        <v>384</v>
      </c>
      <c r="B3657" s="3" t="str">
        <f>HYPERLINK("https://stackoverflow.com/questions/5993886/")</f>
        <v>https://stackoverflow.com/questions/5993886/</v>
      </c>
      <c r="C3657" s="1">
        <v>3.0</v>
      </c>
      <c r="D3657" s="4">
        <v>1.0</v>
      </c>
      <c r="E3657" s="1">
        <v>3.0</v>
      </c>
      <c r="F3657" s="1">
        <v>1.0</v>
      </c>
      <c r="G3657" s="2"/>
    </row>
    <row r="3658" ht="12.75" customHeight="1">
      <c r="A3658" t="s">
        <v>384</v>
      </c>
      <c r="B3658" s="3" t="str">
        <f>HYPERLINK("https://stackoverflow.com/questions/6514188/")</f>
        <v>https://stackoverflow.com/questions/6514188/</v>
      </c>
      <c r="C3658" s="1">
        <v>3.0</v>
      </c>
      <c r="D3658" s="4">
        <v>1.0</v>
      </c>
      <c r="E3658" s="1">
        <v>3.0</v>
      </c>
      <c r="F3658" s="1">
        <v>1.0</v>
      </c>
      <c r="G3658" s="2"/>
    </row>
    <row r="3659" ht="12.75" customHeight="1">
      <c r="A3659" t="s">
        <v>384</v>
      </c>
      <c r="B3659" s="3" t="str">
        <f>HYPERLINK("https://stackoverflow.com/questions/8631463/")</f>
        <v>https://stackoverflow.com/questions/8631463/</v>
      </c>
      <c r="C3659" s="1">
        <v>3.0</v>
      </c>
      <c r="D3659" s="4">
        <v>1.0</v>
      </c>
      <c r="E3659" s="1">
        <v>3.0</v>
      </c>
      <c r="F3659" s="1">
        <v>1.0</v>
      </c>
      <c r="G3659" s="2"/>
    </row>
    <row r="3660" ht="12.75" customHeight="1">
      <c r="A3660" t="s">
        <v>384</v>
      </c>
      <c r="B3660" s="3" t="str">
        <f>HYPERLINK("https://stackoverflow.com/questions/8685959/")</f>
        <v>https://stackoverflow.com/questions/8685959/</v>
      </c>
      <c r="C3660" s="1">
        <v>3.0</v>
      </c>
      <c r="D3660" s="4">
        <v>1.0</v>
      </c>
      <c r="E3660" s="1">
        <v>3.0</v>
      </c>
      <c r="F3660" s="1">
        <v>1.0</v>
      </c>
      <c r="G3660" s="2"/>
    </row>
    <row r="3661" ht="12.75" customHeight="1">
      <c r="A3661" t="s">
        <v>384</v>
      </c>
      <c r="B3661" s="3" t="str">
        <f>HYPERLINK("https://stackoverflow.com/questions/10337535/")</f>
        <v>https://stackoverflow.com/questions/10337535/</v>
      </c>
      <c r="C3661" s="1">
        <v>3.0</v>
      </c>
      <c r="D3661" s="4">
        <v>1.0</v>
      </c>
      <c r="E3661" s="1">
        <v>3.0</v>
      </c>
      <c r="F3661" s="1">
        <v>1.0</v>
      </c>
      <c r="G3661" s="2"/>
    </row>
    <row r="3662" ht="12.75" customHeight="1">
      <c r="A3662" t="s">
        <v>384</v>
      </c>
      <c r="B3662" s="3" t="str">
        <f>HYPERLINK("https://stackoverflow.com/questions/26610944/")</f>
        <v>https://stackoverflow.com/questions/26610944/</v>
      </c>
      <c r="C3662" s="1">
        <v>3.0</v>
      </c>
      <c r="D3662" s="4">
        <v>1.0</v>
      </c>
      <c r="E3662" s="1">
        <v>3.0</v>
      </c>
      <c r="F3662" s="1">
        <v>1.0</v>
      </c>
      <c r="G3662" s="2"/>
    </row>
    <row r="3663" ht="12.75" customHeight="1">
      <c r="A3663" t="s">
        <v>384</v>
      </c>
      <c r="B3663" s="3" t="str">
        <f>HYPERLINK("https://stackoverflow.com/questions/27917071/")</f>
        <v>https://stackoverflow.com/questions/27917071/</v>
      </c>
      <c r="C3663" s="1">
        <v>3.0</v>
      </c>
      <c r="D3663" s="4">
        <v>1.0</v>
      </c>
      <c r="E3663" s="1">
        <v>3.0</v>
      </c>
      <c r="F3663" s="1">
        <v>1.0</v>
      </c>
      <c r="G3663" s="2"/>
    </row>
    <row r="3664" ht="12.75" customHeight="1">
      <c r="A3664" t="s">
        <v>384</v>
      </c>
      <c r="B3664" s="3" t="str">
        <f>HYPERLINK("https://stackoverflow.com/questions/27935411/")</f>
        <v>https://stackoverflow.com/questions/27935411/</v>
      </c>
      <c r="C3664" s="1">
        <v>3.0</v>
      </c>
      <c r="D3664" s="4">
        <v>1.0</v>
      </c>
      <c r="E3664" s="1">
        <v>3.0</v>
      </c>
      <c r="F3664" s="1">
        <v>1.0</v>
      </c>
      <c r="G3664" s="2"/>
    </row>
    <row r="3665" ht="12.75" customHeight="1">
      <c r="A3665" t="s">
        <v>384</v>
      </c>
      <c r="B3665" s="3" t="str">
        <f>HYPERLINK("https://stackoverflow.com/questions/32655090/")</f>
        <v>https://stackoverflow.com/questions/32655090/</v>
      </c>
      <c r="C3665" s="1">
        <v>3.0</v>
      </c>
      <c r="D3665" s="4">
        <v>1.0</v>
      </c>
      <c r="E3665" s="1">
        <v>3.0</v>
      </c>
      <c r="F3665" s="1">
        <v>1.0</v>
      </c>
      <c r="G3665" s="2"/>
    </row>
    <row r="3666" ht="12.75" customHeight="1">
      <c r="A3666" t="s">
        <v>384</v>
      </c>
      <c r="B3666" s="3" t="str">
        <f>HYPERLINK("https://stackoverflow.com/questions/37256624/")</f>
        <v>https://stackoverflow.com/questions/37256624/</v>
      </c>
      <c r="C3666" s="1">
        <v>3.0</v>
      </c>
      <c r="D3666" s="4">
        <v>1.0</v>
      </c>
      <c r="E3666" s="1">
        <v>3.0</v>
      </c>
      <c r="F3666" s="1">
        <v>1.0</v>
      </c>
      <c r="G3666" s="2"/>
    </row>
    <row r="3667" ht="12.75" customHeight="1">
      <c r="A3667" t="s">
        <v>384</v>
      </c>
      <c r="B3667" s="3" t="str">
        <f>HYPERLINK("https://stackoverflow.com/questions/42267494/")</f>
        <v>https://stackoverflow.com/questions/42267494/</v>
      </c>
      <c r="C3667" s="1">
        <v>3.0</v>
      </c>
      <c r="D3667" s="4">
        <v>1.0</v>
      </c>
      <c r="E3667" s="1">
        <v>3.0</v>
      </c>
      <c r="F3667" s="1">
        <v>1.0</v>
      </c>
      <c r="G3667" s="2"/>
    </row>
    <row r="3668" ht="12.75" customHeight="1">
      <c r="A3668" t="s">
        <v>384</v>
      </c>
      <c r="B3668" s="3" t="str">
        <f>HYPERLINK("https://stackoverflow.com/questions/47964817/")</f>
        <v>https://stackoverflow.com/questions/47964817/</v>
      </c>
      <c r="C3668" s="1">
        <v>3.0</v>
      </c>
      <c r="D3668" s="4">
        <v>1.0</v>
      </c>
      <c r="E3668" s="1">
        <v>3.0</v>
      </c>
      <c r="F3668" s="1">
        <v>1.0</v>
      </c>
      <c r="G3668" s="2"/>
    </row>
    <row r="3669" ht="12.75" customHeight="1">
      <c r="A3669" t="s">
        <v>384</v>
      </c>
      <c r="B3669" s="3" t="str">
        <f>HYPERLINK("https://stackoverflow.com/questions/49209332/")</f>
        <v>https://stackoverflow.com/questions/49209332/</v>
      </c>
      <c r="C3669" s="1">
        <v>3.0</v>
      </c>
      <c r="D3669" s="4">
        <v>1.0</v>
      </c>
      <c r="E3669" s="1">
        <v>3.0</v>
      </c>
      <c r="F3669" s="1">
        <v>1.0</v>
      </c>
      <c r="G3669" s="2"/>
    </row>
    <row r="3670" ht="12.75" customHeight="1">
      <c r="A3670" t="s">
        <v>451</v>
      </c>
      <c r="B3670" s="3" t="str">
        <f>HYPERLINK("https://stackoverflow.com/questions/1146195/")</f>
        <v>https://stackoverflow.com/questions/1146195/</v>
      </c>
      <c r="C3670" s="1">
        <v>3.0</v>
      </c>
      <c r="D3670" s="4">
        <v>1.0</v>
      </c>
      <c r="E3670" s="1">
        <v>3.0</v>
      </c>
      <c r="F3670" s="1">
        <v>1.0</v>
      </c>
      <c r="G3670" s="2"/>
    </row>
    <row r="3671" ht="12.75" customHeight="1">
      <c r="A3671" t="s">
        <v>451</v>
      </c>
      <c r="B3671" s="3" t="str">
        <f>HYPERLINK("https://stackoverflow.com/questions/1146221/")</f>
        <v>https://stackoverflow.com/questions/1146221/</v>
      </c>
      <c r="C3671" s="1">
        <v>5.0</v>
      </c>
      <c r="D3671" s="4">
        <v>5.0</v>
      </c>
      <c r="E3671" s="1">
        <v>5.0</v>
      </c>
      <c r="F3671" s="1">
        <v>5.0</v>
      </c>
      <c r="G3671" s="2"/>
    </row>
    <row r="3672" ht="12.75" customHeight="1">
      <c r="A3672" t="s">
        <v>451</v>
      </c>
      <c r="B3672" s="3" t="str">
        <f>HYPERLINK("https://stackoverflow.com/questions/1146651/")</f>
        <v>https://stackoverflow.com/questions/1146651/</v>
      </c>
      <c r="C3672" s="1">
        <v>4.0</v>
      </c>
      <c r="D3672" s="4">
        <v>2.0</v>
      </c>
      <c r="E3672" s="1">
        <v>4.0</v>
      </c>
      <c r="F3672" s="1">
        <v>4.0</v>
      </c>
      <c r="G3672" s="2" t="s">
        <v>1219</v>
      </c>
    </row>
    <row r="3673" ht="12.75" customHeight="1">
      <c r="A3673" t="s">
        <v>451</v>
      </c>
      <c r="B3673" s="3" t="str">
        <f>HYPERLINK("https://stackoverflow.com/questions/1147081/")</f>
        <v>https://stackoverflow.com/questions/1147081/</v>
      </c>
      <c r="C3673" s="1">
        <v>4.0</v>
      </c>
      <c r="D3673" s="4">
        <v>2.0</v>
      </c>
      <c r="E3673" s="1">
        <v>4.0</v>
      </c>
      <c r="F3673" s="1">
        <v>4.0</v>
      </c>
      <c r="G3673" s="2" t="s">
        <v>260</v>
      </c>
    </row>
    <row r="3674" ht="12.75" customHeight="1">
      <c r="A3674" t="s">
        <v>451</v>
      </c>
      <c r="B3674" s="3" t="str">
        <f>HYPERLINK("https://stackoverflow.com/questions/4623175/")</f>
        <v>https://stackoverflow.com/questions/4623175/</v>
      </c>
      <c r="C3674" s="1">
        <v>4.0</v>
      </c>
      <c r="D3674" s="4">
        <v>2.0</v>
      </c>
      <c r="E3674" s="1">
        <v>4.0</v>
      </c>
      <c r="F3674" s="1">
        <v>4.0</v>
      </c>
      <c r="G3674" s="2" t="s">
        <v>260</v>
      </c>
    </row>
    <row r="3675" ht="12.75" customHeight="1">
      <c r="A3675" t="s">
        <v>451</v>
      </c>
      <c r="B3675" s="3" t="str">
        <f>HYPERLINK("https://stackoverflow.com/questions/15544162/")</f>
        <v>https://stackoverflow.com/questions/15544162/</v>
      </c>
      <c r="C3675" s="1">
        <v>4.0</v>
      </c>
      <c r="D3675" s="4">
        <v>1.0</v>
      </c>
      <c r="E3675" s="1">
        <v>3.0</v>
      </c>
      <c r="F3675" s="1">
        <v>1.0</v>
      </c>
      <c r="G3675" s="2" t="s">
        <v>1220</v>
      </c>
    </row>
    <row r="3676" ht="12.75" customHeight="1">
      <c r="A3676" t="s">
        <v>451</v>
      </c>
      <c r="B3676" s="3" t="str">
        <f>HYPERLINK("https://stackoverflow.com/questions/23012078/")</f>
        <v>https://stackoverflow.com/questions/23012078/</v>
      </c>
      <c r="C3676" s="1">
        <v>4.0</v>
      </c>
      <c r="D3676" s="4">
        <v>1.0</v>
      </c>
      <c r="E3676" s="1">
        <v>3.0</v>
      </c>
      <c r="F3676" s="1">
        <v>1.0</v>
      </c>
      <c r="G3676" s="2" t="s">
        <v>260</v>
      </c>
    </row>
    <row r="3677" ht="12.75" customHeight="1">
      <c r="A3677" t="s">
        <v>451</v>
      </c>
      <c r="B3677" s="3" t="str">
        <f>HYPERLINK("https://stackoverflow.com/questions/23470140/")</f>
        <v>https://stackoverflow.com/questions/23470140/</v>
      </c>
      <c r="C3677" s="1">
        <v>4.0</v>
      </c>
      <c r="D3677" s="4">
        <v>1.0</v>
      </c>
      <c r="E3677" s="1">
        <v>4.0</v>
      </c>
      <c r="F3677" s="1">
        <v>4.0</v>
      </c>
      <c r="G3677" s="2" t="s">
        <v>291</v>
      </c>
    </row>
    <row r="3678" ht="12.75" customHeight="1">
      <c r="A3678" t="s">
        <v>451</v>
      </c>
      <c r="B3678" s="3" t="str">
        <f>HYPERLINK("https://stackoverflow.com/questions/30788628/")</f>
        <v>https://stackoverflow.com/questions/30788628/</v>
      </c>
      <c r="C3678" s="1">
        <v>3.0</v>
      </c>
      <c r="D3678" s="4">
        <v>1.0</v>
      </c>
      <c r="E3678" s="1">
        <v>3.0</v>
      </c>
      <c r="F3678" s="1">
        <v>1.0</v>
      </c>
      <c r="G3678" s="2"/>
    </row>
    <row r="3679" ht="12.75" customHeight="1">
      <c r="A3679" t="s">
        <v>451</v>
      </c>
      <c r="B3679" s="3" t="str">
        <f>HYPERLINK("https://stackoverflow.com/questions/33723158/")</f>
        <v>https://stackoverflow.com/questions/33723158/</v>
      </c>
      <c r="C3679" s="1">
        <v>3.0</v>
      </c>
      <c r="D3679" s="4">
        <v>1.0</v>
      </c>
      <c r="E3679" s="1">
        <v>3.0</v>
      </c>
      <c r="F3679" s="1">
        <v>1.0</v>
      </c>
      <c r="G3679" s="2"/>
    </row>
    <row r="3680" ht="12.75" customHeight="1">
      <c r="A3680" t="s">
        <v>451</v>
      </c>
      <c r="B3680" s="3" t="str">
        <f>HYPERLINK("https://stackoverflow.com/questions/34019204/")</f>
        <v>https://stackoverflow.com/questions/34019204/</v>
      </c>
      <c r="C3680" s="1">
        <v>3.0</v>
      </c>
      <c r="D3680" s="4">
        <v>1.0</v>
      </c>
      <c r="E3680" s="1">
        <v>3.0</v>
      </c>
      <c r="F3680" s="1">
        <v>1.0</v>
      </c>
      <c r="G3680" s="2"/>
    </row>
    <row r="3681" ht="12.75" customHeight="1">
      <c r="A3681" t="s">
        <v>451</v>
      </c>
      <c r="B3681" s="3" t="str">
        <f>HYPERLINK("https://stackoverflow.com/questions/35637942/")</f>
        <v>https://stackoverflow.com/questions/35637942/</v>
      </c>
      <c r="C3681" s="1">
        <v>4.0</v>
      </c>
      <c r="D3681" s="4">
        <v>1.0</v>
      </c>
      <c r="E3681" s="1">
        <v>5.0</v>
      </c>
      <c r="F3681" s="1">
        <v>5.0</v>
      </c>
      <c r="G3681" s="2" t="s">
        <v>1176</v>
      </c>
    </row>
    <row r="3682" ht="12.75" customHeight="1">
      <c r="A3682" t="s">
        <v>451</v>
      </c>
      <c r="B3682" s="3" t="str">
        <f>HYPERLINK("https://stackoverflow.com/questions/39547178/")</f>
        <v>https://stackoverflow.com/questions/39547178/</v>
      </c>
      <c r="C3682" s="1">
        <v>4.0</v>
      </c>
      <c r="D3682" s="4">
        <v>1.0</v>
      </c>
      <c r="E3682" s="1">
        <v>4.0</v>
      </c>
      <c r="F3682" s="1">
        <v>4.0</v>
      </c>
      <c r="G3682" s="2" t="s">
        <v>260</v>
      </c>
    </row>
    <row r="3683" ht="12.75" customHeight="1">
      <c r="A3683" t="s">
        <v>451</v>
      </c>
      <c r="B3683" s="3" t="str">
        <f>HYPERLINK("https://stackoverflow.com/questions/45192890/")</f>
        <v>https://stackoverflow.com/questions/45192890/</v>
      </c>
      <c r="C3683" s="1">
        <v>5.0</v>
      </c>
      <c r="D3683" s="4">
        <v>1.0</v>
      </c>
      <c r="E3683" s="1">
        <v>5.0</v>
      </c>
      <c r="F3683" s="1">
        <v>5.0</v>
      </c>
      <c r="G3683" s="2" t="s">
        <v>1176</v>
      </c>
    </row>
    <row r="3684" ht="12.75" customHeight="1">
      <c r="A3684" t="s">
        <v>1221</v>
      </c>
      <c r="B3684" s="3" t="str">
        <f>HYPERLINK("https://stackoverflow.com/questions/1386861/")</f>
        <v>https://stackoverflow.com/questions/1386861/</v>
      </c>
      <c r="C3684" s="1">
        <v>3.0</v>
      </c>
      <c r="D3684" s="4">
        <v>1.0</v>
      </c>
      <c r="E3684" s="1">
        <v>3.0</v>
      </c>
      <c r="F3684" s="1">
        <v>1.0</v>
      </c>
      <c r="G3684" s="2"/>
    </row>
    <row r="3685" ht="12.75" customHeight="1">
      <c r="A3685" t="s">
        <v>1221</v>
      </c>
      <c r="B3685" s="3" t="str">
        <f>HYPERLINK("https://stackoverflow.com/questions/1386868/")</f>
        <v>https://stackoverflow.com/questions/1386868/</v>
      </c>
      <c r="C3685" s="1">
        <v>3.0</v>
      </c>
      <c r="D3685" s="4">
        <v>1.0</v>
      </c>
      <c r="E3685" s="1">
        <v>3.0</v>
      </c>
      <c r="F3685" s="1">
        <v>1.0</v>
      </c>
      <c r="G3685" s="2"/>
    </row>
    <row r="3686" ht="12.75" customHeight="1">
      <c r="A3686" t="s">
        <v>1221</v>
      </c>
      <c r="B3686" s="3" t="str">
        <f>HYPERLINK("https://stackoverflow.com/questions/2993908/")</f>
        <v>https://stackoverflow.com/questions/2993908/</v>
      </c>
      <c r="C3686" s="1">
        <v>3.0</v>
      </c>
      <c r="D3686" s="4">
        <v>1.0</v>
      </c>
      <c r="E3686" s="1">
        <v>3.0</v>
      </c>
      <c r="F3686" s="1">
        <v>1.0</v>
      </c>
      <c r="G3686" s="2"/>
    </row>
    <row r="3687" ht="12.75" customHeight="1">
      <c r="A3687" t="s">
        <v>1221</v>
      </c>
      <c r="B3687" s="3" t="str">
        <f>HYPERLINK("https://stackoverflow.com/questions/3348150/")</f>
        <v>https://stackoverflow.com/questions/3348150/</v>
      </c>
      <c r="C3687" s="1">
        <v>3.0</v>
      </c>
      <c r="D3687" s="4">
        <v>3.0</v>
      </c>
      <c r="E3687" s="1">
        <v>3.0</v>
      </c>
      <c r="F3687" s="1">
        <v>3.0</v>
      </c>
      <c r="G3687" s="2"/>
    </row>
    <row r="3688" ht="12.75" customHeight="1">
      <c r="A3688" t="s">
        <v>1221</v>
      </c>
      <c r="B3688" s="3" t="str">
        <f>HYPERLINK("https://stackoverflow.com/questions/24316335/")</f>
        <v>https://stackoverflow.com/questions/24316335/</v>
      </c>
      <c r="C3688" s="1">
        <v>3.0</v>
      </c>
      <c r="D3688" s="4">
        <v>1.0</v>
      </c>
      <c r="E3688" s="1">
        <v>3.0</v>
      </c>
      <c r="F3688" s="1">
        <v>1.0</v>
      </c>
      <c r="G3688" s="2"/>
    </row>
    <row r="3689" ht="12.75" customHeight="1">
      <c r="A3689" t="s">
        <v>1221</v>
      </c>
      <c r="B3689" s="3" t="str">
        <f>HYPERLINK("https://stackoverflow.com/questions/25613576/")</f>
        <v>https://stackoverflow.com/questions/25613576/</v>
      </c>
      <c r="C3689" s="1">
        <v>3.0</v>
      </c>
      <c r="D3689" s="4">
        <v>1.0</v>
      </c>
      <c r="E3689" s="1">
        <v>3.0</v>
      </c>
      <c r="F3689" s="1">
        <v>1.0</v>
      </c>
      <c r="G3689" s="2"/>
    </row>
    <row r="3690" ht="12.75" customHeight="1">
      <c r="A3690" t="s">
        <v>1221</v>
      </c>
      <c r="B3690" s="3" t="str">
        <f>HYPERLINK("https://stackoverflow.com/questions/32903097/")</f>
        <v>https://stackoverflow.com/questions/32903097/</v>
      </c>
      <c r="C3690" s="1">
        <v>3.0</v>
      </c>
      <c r="D3690" s="4">
        <v>1.0</v>
      </c>
      <c r="E3690" s="1">
        <v>3.0</v>
      </c>
      <c r="F3690" s="1">
        <v>1.0</v>
      </c>
      <c r="G3690" s="2"/>
    </row>
    <row r="3691" ht="12.75" customHeight="1">
      <c r="A3691" t="s">
        <v>1221</v>
      </c>
      <c r="B3691" s="3" t="str">
        <f>HYPERLINK("https://stackoverflow.com/questions/45431874/")</f>
        <v>https://stackoverflow.com/questions/45431874/</v>
      </c>
      <c r="C3691" s="1">
        <v>3.0</v>
      </c>
      <c r="D3691" s="4">
        <v>1.0</v>
      </c>
      <c r="E3691" s="1">
        <v>3.0</v>
      </c>
      <c r="F3691" s="1">
        <v>1.0</v>
      </c>
      <c r="G3691" s="2"/>
    </row>
    <row r="3692" ht="12.75" customHeight="1">
      <c r="A3692" t="s">
        <v>409</v>
      </c>
      <c r="B3692" s="3" t="str">
        <f>HYPERLINK("https://stackoverflow.com/questions/2056257/")</f>
        <v>https://stackoverflow.com/questions/2056257/</v>
      </c>
      <c r="C3692" s="1">
        <v>3.0</v>
      </c>
      <c r="D3692" s="4">
        <v>1.0</v>
      </c>
      <c r="E3692" s="1">
        <v>3.0</v>
      </c>
      <c r="F3692" s="1">
        <v>1.0</v>
      </c>
      <c r="G3692" s="2"/>
    </row>
    <row r="3693" ht="12.75" customHeight="1">
      <c r="A3693" t="s">
        <v>409</v>
      </c>
      <c r="B3693" s="3" t="str">
        <f>HYPERLINK("https://stackoverflow.com/questions/2056259/")</f>
        <v>https://stackoverflow.com/questions/2056259/</v>
      </c>
      <c r="C3693" s="1">
        <v>3.0</v>
      </c>
      <c r="D3693" s="4">
        <v>1.0</v>
      </c>
      <c r="E3693" s="1">
        <v>3.0</v>
      </c>
      <c r="F3693" s="1">
        <v>1.0</v>
      </c>
      <c r="G3693" s="2"/>
    </row>
    <row r="3694" ht="12.75" customHeight="1">
      <c r="A3694" t="s">
        <v>409</v>
      </c>
      <c r="B3694" s="3" t="str">
        <f>HYPERLINK("https://stackoverflow.com/questions/2056276/")</f>
        <v>https://stackoverflow.com/questions/2056276/</v>
      </c>
      <c r="C3694" s="1">
        <v>3.0</v>
      </c>
      <c r="D3694" s="4">
        <v>1.0</v>
      </c>
      <c r="E3694" s="1">
        <v>3.0</v>
      </c>
      <c r="F3694" s="1">
        <v>1.0</v>
      </c>
      <c r="G3694" s="2"/>
    </row>
    <row r="3695" ht="12.75" customHeight="1">
      <c r="A3695" t="s">
        <v>409</v>
      </c>
      <c r="B3695" s="3" t="str">
        <f>HYPERLINK("https://stackoverflow.com/questions/2056326/")</f>
        <v>https://stackoverflow.com/questions/2056326/</v>
      </c>
      <c r="C3695" s="1">
        <v>3.0</v>
      </c>
      <c r="D3695" s="4">
        <v>1.0</v>
      </c>
      <c r="E3695" s="1">
        <v>3.0</v>
      </c>
      <c r="F3695" s="1">
        <v>1.0</v>
      </c>
      <c r="G3695" s="2"/>
    </row>
    <row r="3696" ht="12.75" customHeight="1">
      <c r="A3696" t="s">
        <v>409</v>
      </c>
      <c r="B3696" s="3" t="str">
        <f>HYPERLINK("https://stackoverflow.com/questions/2056708/")</f>
        <v>https://stackoverflow.com/questions/2056708/</v>
      </c>
      <c r="C3696" s="1">
        <v>3.0</v>
      </c>
      <c r="D3696" s="4">
        <v>1.0</v>
      </c>
      <c r="E3696" s="1">
        <v>3.0</v>
      </c>
      <c r="F3696" s="1">
        <v>1.0</v>
      </c>
      <c r="G3696" s="2"/>
    </row>
    <row r="3697" ht="12.75" customHeight="1">
      <c r="A3697" t="s">
        <v>409</v>
      </c>
      <c r="B3697" s="3" t="str">
        <f>HYPERLINK("https://stackoverflow.com/questions/10814316/")</f>
        <v>https://stackoverflow.com/questions/10814316/</v>
      </c>
      <c r="C3697" s="1">
        <v>3.0</v>
      </c>
      <c r="D3697" s="4">
        <v>1.0</v>
      </c>
      <c r="E3697" s="1">
        <v>3.0</v>
      </c>
      <c r="F3697" s="1">
        <v>1.0</v>
      </c>
      <c r="G3697" s="2"/>
    </row>
    <row r="3698" ht="12.75" customHeight="1">
      <c r="A3698" t="s">
        <v>409</v>
      </c>
      <c r="B3698" s="3" t="str">
        <f>HYPERLINK("https://stackoverflow.com/questions/11658192/")</f>
        <v>https://stackoverflow.com/questions/11658192/</v>
      </c>
      <c r="C3698" s="1">
        <v>3.0</v>
      </c>
      <c r="D3698" s="4">
        <v>1.0</v>
      </c>
      <c r="E3698" s="1">
        <v>3.0</v>
      </c>
      <c r="F3698" s="1">
        <v>1.0</v>
      </c>
      <c r="G3698" s="2"/>
    </row>
    <row r="3699" ht="12.75" customHeight="1">
      <c r="A3699" t="s">
        <v>409</v>
      </c>
      <c r="B3699" s="3" t="str">
        <f>HYPERLINK("https://stackoverflow.com/questions/18942722/")</f>
        <v>https://stackoverflow.com/questions/18942722/</v>
      </c>
      <c r="C3699" s="1">
        <v>3.0</v>
      </c>
      <c r="D3699" s="4">
        <v>1.0</v>
      </c>
      <c r="E3699" s="1">
        <v>3.0</v>
      </c>
      <c r="F3699" s="1">
        <v>1.0</v>
      </c>
      <c r="G3699" s="2"/>
    </row>
    <row r="3700" ht="12.75" customHeight="1">
      <c r="A3700" t="s">
        <v>409</v>
      </c>
      <c r="B3700" s="3" t="str">
        <f>HYPERLINK("https://stackoverflow.com/questions/24006711/")</f>
        <v>https://stackoverflow.com/questions/24006711/</v>
      </c>
      <c r="C3700" s="1">
        <v>3.0</v>
      </c>
      <c r="D3700" s="4">
        <v>1.0</v>
      </c>
      <c r="E3700" s="1">
        <v>3.0</v>
      </c>
      <c r="F3700" s="1">
        <v>1.0</v>
      </c>
      <c r="G3700" s="2"/>
    </row>
    <row r="3701" ht="12.75" customHeight="1">
      <c r="A3701" t="s">
        <v>409</v>
      </c>
      <c r="B3701" s="3" t="str">
        <f>HYPERLINK("https://stackoverflow.com/questions/26202639/")</f>
        <v>https://stackoverflow.com/questions/26202639/</v>
      </c>
      <c r="C3701" s="1">
        <v>3.0</v>
      </c>
      <c r="D3701" s="4">
        <v>1.0</v>
      </c>
      <c r="E3701" s="1">
        <v>3.0</v>
      </c>
      <c r="F3701" s="1">
        <v>1.0</v>
      </c>
      <c r="G3701" s="2"/>
    </row>
    <row r="3702" ht="12.75" customHeight="1">
      <c r="A3702" t="s">
        <v>409</v>
      </c>
      <c r="B3702" s="3" t="str">
        <f>HYPERLINK("https://stackoverflow.com/questions/27078924/")</f>
        <v>https://stackoverflow.com/questions/27078924/</v>
      </c>
      <c r="C3702" s="1">
        <v>3.0</v>
      </c>
      <c r="D3702" s="4">
        <v>1.0</v>
      </c>
      <c r="E3702" s="1">
        <v>3.0</v>
      </c>
      <c r="F3702" s="1">
        <v>1.0</v>
      </c>
      <c r="G3702" s="2"/>
    </row>
    <row r="3703" ht="12.75" customHeight="1">
      <c r="A3703" t="s">
        <v>409</v>
      </c>
      <c r="B3703" s="3" t="str">
        <f>HYPERLINK("https://stackoverflow.com/questions/33593796/")</f>
        <v>https://stackoverflow.com/questions/33593796/</v>
      </c>
      <c r="C3703" s="1">
        <v>3.0</v>
      </c>
      <c r="D3703" s="4">
        <v>1.0</v>
      </c>
      <c r="E3703" s="1">
        <v>3.0</v>
      </c>
      <c r="F3703" s="1">
        <v>1.0</v>
      </c>
      <c r="G3703" s="2"/>
    </row>
    <row r="3704" ht="12.75" customHeight="1">
      <c r="A3704" t="s">
        <v>409</v>
      </c>
      <c r="B3704" s="3" t="str">
        <f>HYPERLINK("https://stackoverflow.com/questions/44713656/")</f>
        <v>https://stackoverflow.com/questions/44713656/</v>
      </c>
      <c r="C3704" s="1">
        <v>3.0</v>
      </c>
      <c r="D3704" s="4">
        <v>1.0</v>
      </c>
      <c r="E3704" s="1">
        <v>3.0</v>
      </c>
      <c r="F3704" s="1">
        <v>1.0</v>
      </c>
      <c r="G3704" s="2"/>
    </row>
    <row r="3705" ht="12.75" customHeight="1">
      <c r="A3705" t="s">
        <v>409</v>
      </c>
      <c r="B3705" s="3" t="str">
        <f>HYPERLINK("https://stackoverflow.com/questions/47020817/")</f>
        <v>https://stackoverflow.com/questions/47020817/</v>
      </c>
      <c r="C3705" s="1">
        <v>3.0</v>
      </c>
      <c r="D3705" s="4">
        <v>1.0</v>
      </c>
      <c r="E3705" s="1">
        <v>3.0</v>
      </c>
      <c r="F3705" s="1">
        <v>1.0</v>
      </c>
      <c r="G3705" s="2"/>
    </row>
    <row r="3706" ht="12.75" customHeight="1">
      <c r="A3706" t="s">
        <v>410</v>
      </c>
      <c r="B3706" s="3" t="str">
        <f>HYPERLINK("https://stackoverflow.com/questions/2534643/")</f>
        <v>https://stackoverflow.com/questions/2534643/</v>
      </c>
      <c r="C3706" s="1">
        <v>3.0</v>
      </c>
      <c r="D3706" s="4">
        <v>1.0</v>
      </c>
      <c r="E3706" s="1">
        <v>3.0</v>
      </c>
      <c r="F3706" s="1">
        <v>1.0</v>
      </c>
      <c r="G3706" s="2"/>
    </row>
    <row r="3707" ht="12.75" customHeight="1">
      <c r="A3707" t="s">
        <v>410</v>
      </c>
      <c r="B3707" s="3" t="str">
        <f>HYPERLINK("https://stackoverflow.com/questions/15291433/")</f>
        <v>https://stackoverflow.com/questions/15291433/</v>
      </c>
      <c r="C3707" s="1">
        <v>3.0</v>
      </c>
      <c r="D3707" s="4">
        <v>1.0</v>
      </c>
      <c r="E3707" s="1">
        <v>3.0</v>
      </c>
      <c r="F3707" s="1">
        <v>1.0</v>
      </c>
      <c r="G3707" s="2"/>
    </row>
    <row r="3708" ht="12.75" customHeight="1">
      <c r="A3708" t="s">
        <v>410</v>
      </c>
      <c r="B3708" s="3" t="str">
        <f>HYPERLINK("https://stackoverflow.com/questions/15475784/")</f>
        <v>https://stackoverflow.com/questions/15475784/</v>
      </c>
      <c r="C3708" s="1">
        <v>3.0</v>
      </c>
      <c r="D3708" s="4">
        <v>1.0</v>
      </c>
      <c r="E3708" s="1">
        <v>3.0</v>
      </c>
      <c r="F3708" s="1">
        <v>1.0</v>
      </c>
      <c r="G3708" s="2"/>
    </row>
    <row r="3709" ht="12.75" customHeight="1">
      <c r="A3709" t="s">
        <v>410</v>
      </c>
      <c r="B3709" s="3" t="str">
        <f>HYPERLINK("https://stackoverflow.com/questions/18230733/")</f>
        <v>https://stackoverflow.com/questions/18230733/</v>
      </c>
      <c r="C3709" s="1">
        <v>3.0</v>
      </c>
      <c r="D3709" s="4">
        <v>1.0</v>
      </c>
      <c r="E3709" s="1">
        <v>3.0</v>
      </c>
      <c r="F3709" s="1">
        <v>1.0</v>
      </c>
      <c r="G3709" s="2"/>
    </row>
    <row r="3710" ht="12.75" customHeight="1">
      <c r="A3710" t="s">
        <v>410</v>
      </c>
      <c r="B3710" s="3" t="str">
        <f>HYPERLINK("https://stackoverflow.com/questions/24324367/")</f>
        <v>https://stackoverflow.com/questions/24324367/</v>
      </c>
      <c r="C3710" s="1">
        <v>3.0</v>
      </c>
      <c r="D3710" s="4">
        <v>1.0</v>
      </c>
      <c r="E3710" s="1">
        <v>3.0</v>
      </c>
      <c r="F3710" s="1">
        <v>1.0</v>
      </c>
      <c r="G3710" s="2"/>
    </row>
    <row r="3711" ht="12.75" customHeight="1">
      <c r="A3711" t="s">
        <v>410</v>
      </c>
      <c r="B3711" s="3" t="str">
        <f>HYPERLINK("https://stackoverflow.com/questions/28603067/")</f>
        <v>https://stackoverflow.com/questions/28603067/</v>
      </c>
      <c r="C3711" s="1">
        <v>3.0</v>
      </c>
      <c r="D3711" s="4">
        <v>1.0</v>
      </c>
      <c r="E3711" s="1">
        <v>3.0</v>
      </c>
      <c r="F3711" s="1">
        <v>1.0</v>
      </c>
      <c r="G3711" s="2"/>
    </row>
    <row r="3712" ht="12.75" customHeight="1">
      <c r="A3712" t="s">
        <v>410</v>
      </c>
      <c r="B3712" s="3" t="str">
        <f>HYPERLINK("https://stackoverflow.com/questions/29964733/")</f>
        <v>https://stackoverflow.com/questions/29964733/</v>
      </c>
      <c r="C3712" s="1">
        <v>3.0</v>
      </c>
      <c r="D3712" s="4">
        <v>1.0</v>
      </c>
      <c r="E3712" s="1">
        <v>3.0</v>
      </c>
      <c r="F3712" s="1">
        <v>1.0</v>
      </c>
      <c r="G3712" s="2"/>
    </row>
    <row r="3713" ht="12.75" customHeight="1">
      <c r="A3713" t="s">
        <v>410</v>
      </c>
      <c r="B3713" s="3" t="str">
        <f>HYPERLINK("https://stackoverflow.com/questions/30357161/")</f>
        <v>https://stackoverflow.com/questions/30357161/</v>
      </c>
      <c r="C3713" s="1">
        <v>3.0</v>
      </c>
      <c r="D3713" s="4">
        <v>1.0</v>
      </c>
      <c r="E3713" s="1">
        <v>3.0</v>
      </c>
      <c r="F3713" s="1">
        <v>1.0</v>
      </c>
      <c r="G3713" s="2"/>
    </row>
    <row r="3714" ht="12.75" customHeight="1">
      <c r="A3714" t="s">
        <v>410</v>
      </c>
      <c r="B3714" s="3" t="str">
        <f>HYPERLINK("https://stackoverflow.com/questions/33469854/")</f>
        <v>https://stackoverflow.com/questions/33469854/</v>
      </c>
      <c r="C3714" s="1">
        <v>3.0</v>
      </c>
      <c r="D3714" s="4">
        <v>1.0</v>
      </c>
      <c r="E3714" s="1">
        <v>3.0</v>
      </c>
      <c r="F3714" s="1">
        <v>1.0</v>
      </c>
      <c r="G3714" s="2"/>
    </row>
    <row r="3715" ht="12.75" customHeight="1">
      <c r="A3715" t="s">
        <v>411</v>
      </c>
      <c r="B3715" s="3" t="str">
        <f>HYPERLINK("https://stackoverflow.com/questions/2581194/")</f>
        <v>https://stackoverflow.com/questions/2581194/</v>
      </c>
      <c r="C3715" s="1">
        <v>3.0</v>
      </c>
      <c r="D3715" s="4">
        <v>1.0</v>
      </c>
      <c r="E3715" s="1">
        <v>3.0</v>
      </c>
      <c r="F3715" s="1">
        <v>1.0</v>
      </c>
      <c r="G3715" s="2"/>
    </row>
    <row r="3716" ht="12.75" customHeight="1">
      <c r="A3716" t="s">
        <v>411</v>
      </c>
      <c r="B3716" s="3" t="str">
        <f>HYPERLINK("https://stackoverflow.com/questions/2581295/")</f>
        <v>https://stackoverflow.com/questions/2581295/</v>
      </c>
      <c r="C3716" s="1">
        <v>3.0</v>
      </c>
      <c r="D3716" s="4">
        <v>1.0</v>
      </c>
      <c r="E3716" s="1">
        <v>3.0</v>
      </c>
      <c r="F3716" s="1">
        <v>1.0</v>
      </c>
      <c r="G3716" s="2"/>
    </row>
    <row r="3717" ht="12.75" customHeight="1">
      <c r="A3717" t="s">
        <v>411</v>
      </c>
      <c r="B3717" s="3" t="str">
        <f>HYPERLINK("https://stackoverflow.com/questions/4097700/")</f>
        <v>https://stackoverflow.com/questions/4097700/</v>
      </c>
      <c r="C3717" s="1">
        <v>3.0</v>
      </c>
      <c r="D3717" s="4">
        <v>1.0</v>
      </c>
      <c r="E3717" s="1">
        <v>3.0</v>
      </c>
      <c r="F3717" s="1">
        <v>1.0</v>
      </c>
      <c r="G3717" s="2"/>
    </row>
    <row r="3718" ht="12.75" customHeight="1">
      <c r="A3718" t="s">
        <v>1222</v>
      </c>
      <c r="B3718" s="3" t="str">
        <f>HYPERLINK("https://stackoverflow.com/questions/4485599/")</f>
        <v>https://stackoverflow.com/questions/4485599/</v>
      </c>
      <c r="C3718" s="1">
        <v>2.0</v>
      </c>
      <c r="D3718" s="4">
        <v>1.0</v>
      </c>
      <c r="E3718" s="1">
        <v>2.0</v>
      </c>
      <c r="F3718" s="1">
        <v>1.0</v>
      </c>
      <c r="G3718" s="2"/>
    </row>
    <row r="3719" ht="12.75" customHeight="1">
      <c r="A3719" t="s">
        <v>1223</v>
      </c>
      <c r="B3719" s="3" t="str">
        <f>HYPERLINK("https://stackoverflow.com/questions/5368745/")</f>
        <v>https://stackoverflow.com/questions/5368745/</v>
      </c>
      <c r="C3719" s="1">
        <v>4.0</v>
      </c>
      <c r="D3719" s="4">
        <v>3.0</v>
      </c>
      <c r="E3719" s="1">
        <v>4.0</v>
      </c>
      <c r="F3719" s="1">
        <v>3.0</v>
      </c>
      <c r="G3719" s="2"/>
    </row>
    <row r="3720" ht="12.75" customHeight="1">
      <c r="A3720" t="s">
        <v>1224</v>
      </c>
      <c r="B3720" s="3" t="str">
        <f>HYPERLINK("https://stackoverflow.com/questions/6214736/")</f>
        <v>https://stackoverflow.com/questions/6214736/</v>
      </c>
      <c r="C3720" s="1">
        <v>4.0</v>
      </c>
      <c r="D3720" s="4">
        <v>1.0</v>
      </c>
      <c r="E3720" s="1">
        <v>5.0</v>
      </c>
      <c r="F3720" s="1">
        <v>5.0</v>
      </c>
      <c r="G3720" s="2" t="s">
        <v>1176</v>
      </c>
    </row>
    <row r="3721" ht="12.75" customHeight="1">
      <c r="A3721" t="s">
        <v>1224</v>
      </c>
      <c r="B3721" s="3" t="str">
        <f>HYPERLINK("https://stackoverflow.com/questions/6214823/")</f>
        <v>https://stackoverflow.com/questions/6214823/</v>
      </c>
      <c r="C3721" s="1">
        <v>3.0</v>
      </c>
      <c r="D3721" s="4">
        <v>1.0</v>
      </c>
      <c r="E3721" s="1">
        <v>3.0</v>
      </c>
      <c r="F3721" s="1">
        <v>1.0</v>
      </c>
      <c r="G3721" s="2"/>
    </row>
    <row r="3722" ht="12.75" customHeight="1">
      <c r="A3722" t="s">
        <v>1224</v>
      </c>
      <c r="B3722" s="3" t="str">
        <f>HYPERLINK("https://stackoverflow.com/questions/10068306/")</f>
        <v>https://stackoverflow.com/questions/10068306/</v>
      </c>
      <c r="C3722" s="1">
        <v>3.0</v>
      </c>
      <c r="D3722" s="4">
        <v>1.0</v>
      </c>
      <c r="E3722" s="1">
        <v>3.0</v>
      </c>
      <c r="F3722" s="1">
        <v>1.0</v>
      </c>
      <c r="G3722" s="2"/>
    </row>
    <row r="3723" ht="12.75" customHeight="1">
      <c r="A3723" t="s">
        <v>1224</v>
      </c>
      <c r="B3723" s="3" t="str">
        <f>HYPERLINK("https://stackoverflow.com/questions/26214647/")</f>
        <v>https://stackoverflow.com/questions/26214647/</v>
      </c>
      <c r="C3723" s="1">
        <v>5.0</v>
      </c>
      <c r="D3723" s="4">
        <v>4.0</v>
      </c>
      <c r="E3723" s="1">
        <v>5.0</v>
      </c>
      <c r="F3723" s="1">
        <v>4.0</v>
      </c>
      <c r="G3723" s="2"/>
    </row>
    <row r="3724" ht="12.75" customHeight="1">
      <c r="A3724" t="s">
        <v>1224</v>
      </c>
      <c r="B3724" s="3" t="str">
        <f>HYPERLINK("https://stackoverflow.com/questions/33307025/")</f>
        <v>https://stackoverflow.com/questions/33307025/</v>
      </c>
      <c r="C3724" s="1">
        <v>5.0</v>
      </c>
      <c r="D3724" s="4">
        <v>1.0</v>
      </c>
      <c r="E3724" s="1">
        <v>4.0</v>
      </c>
      <c r="F3724" s="1">
        <v>4.0</v>
      </c>
      <c r="G3724" s="2" t="s">
        <v>291</v>
      </c>
    </row>
    <row r="3725" ht="12.75" customHeight="1">
      <c r="A3725" t="s">
        <v>1224</v>
      </c>
      <c r="B3725" s="3" t="str">
        <f>HYPERLINK("https://stackoverflow.com/questions/34252946/")</f>
        <v>https://stackoverflow.com/questions/34252946/</v>
      </c>
      <c r="C3725" s="1">
        <v>4.0</v>
      </c>
      <c r="D3725" s="4">
        <v>1.0</v>
      </c>
      <c r="E3725" s="1">
        <v>4.0</v>
      </c>
      <c r="F3725" s="1">
        <v>4.0</v>
      </c>
      <c r="G3725" s="2" t="s">
        <v>260</v>
      </c>
    </row>
    <row r="3726" ht="12.75" customHeight="1">
      <c r="A3726" t="s">
        <v>1225</v>
      </c>
      <c r="B3726" s="3" t="str">
        <f>HYPERLINK("https://stackoverflow.com/questions/6701279/")</f>
        <v>https://stackoverflow.com/questions/6701279/</v>
      </c>
      <c r="C3726" s="1">
        <v>3.0</v>
      </c>
      <c r="D3726" s="4">
        <v>1.0</v>
      </c>
      <c r="E3726" s="1">
        <v>3.0</v>
      </c>
      <c r="F3726" s="1">
        <v>1.0</v>
      </c>
      <c r="G3726" s="2"/>
    </row>
    <row r="3727" ht="12.75" customHeight="1">
      <c r="A3727" t="s">
        <v>1226</v>
      </c>
      <c r="B3727" s="3" t="str">
        <f>HYPERLINK("https://stackoverflow.com/questions/6776380/")</f>
        <v>https://stackoverflow.com/questions/6776380/</v>
      </c>
      <c r="C3727" s="1">
        <v>3.0</v>
      </c>
      <c r="D3727" s="4">
        <v>1.0</v>
      </c>
      <c r="E3727" s="1">
        <v>3.0</v>
      </c>
      <c r="F3727" s="1">
        <v>1.0</v>
      </c>
      <c r="G3727" s="2"/>
    </row>
    <row r="3728" ht="12.75" customHeight="1">
      <c r="A3728" t="s">
        <v>1227</v>
      </c>
      <c r="B3728" s="3" t="str">
        <f>HYPERLINK("https://stackoverflow.com/questions/10719929/")</f>
        <v>https://stackoverflow.com/questions/10719929/</v>
      </c>
      <c r="C3728" s="1">
        <v>3.0</v>
      </c>
      <c r="D3728" s="4">
        <v>1.0</v>
      </c>
      <c r="E3728" s="1">
        <v>3.0</v>
      </c>
      <c r="F3728" s="1">
        <v>1.0</v>
      </c>
      <c r="G3728" s="2"/>
    </row>
    <row r="3729" ht="12.75" customHeight="1">
      <c r="A3729" t="s">
        <v>417</v>
      </c>
      <c r="B3729" s="3" t="str">
        <f>HYPERLINK("https://stackoverflow.com/questions/10780881/")</f>
        <v>https://stackoverflow.com/questions/10780881/</v>
      </c>
      <c r="C3729" s="1">
        <v>3.0</v>
      </c>
      <c r="D3729" s="4">
        <v>1.0</v>
      </c>
      <c r="E3729" s="1">
        <v>3.0</v>
      </c>
      <c r="F3729" s="1">
        <v>1.0</v>
      </c>
      <c r="G3729" s="2"/>
    </row>
    <row r="3730" ht="12.75" customHeight="1">
      <c r="A3730" t="s">
        <v>417</v>
      </c>
      <c r="B3730" s="3" t="str">
        <f>HYPERLINK("https://stackoverflow.com/questions/24154093/")</f>
        <v>https://stackoverflow.com/questions/24154093/</v>
      </c>
      <c r="C3730" s="1">
        <v>3.0</v>
      </c>
      <c r="D3730" s="4">
        <v>1.0</v>
      </c>
      <c r="E3730" s="1">
        <v>3.0</v>
      </c>
      <c r="F3730" s="1">
        <v>1.0</v>
      </c>
      <c r="G3730" s="2"/>
    </row>
    <row r="3731" ht="12.75" customHeight="1">
      <c r="A3731" t="s">
        <v>1228</v>
      </c>
      <c r="B3731" s="3" t="str">
        <f>HYPERLINK("https://stackoverflow.com/questions/29117858/")</f>
        <v>https://stackoverflow.com/questions/29117858/</v>
      </c>
      <c r="C3731" s="1">
        <v>3.0</v>
      </c>
      <c r="D3731" s="4">
        <v>1.0</v>
      </c>
      <c r="E3731" s="1">
        <v>3.0</v>
      </c>
      <c r="F3731" s="1">
        <v>1.0</v>
      </c>
      <c r="G3731" s="2"/>
    </row>
    <row r="3732" ht="12.75" customHeight="1">
      <c r="A3732" t="s">
        <v>1228</v>
      </c>
      <c r="B3732" s="3" t="str">
        <f>HYPERLINK("https://stackoverflow.com/questions/32604758/")</f>
        <v>https://stackoverflow.com/questions/32604758/</v>
      </c>
      <c r="C3732" s="1">
        <v>3.0</v>
      </c>
      <c r="D3732" s="4">
        <v>4.0</v>
      </c>
      <c r="E3732" s="1">
        <v>3.0</v>
      </c>
      <c r="F3732" s="1">
        <v>4.0</v>
      </c>
      <c r="G3732" s="2"/>
    </row>
    <row r="3733" ht="12.75" customHeight="1">
      <c r="A3733" t="s">
        <v>1229</v>
      </c>
      <c r="B3733" s="3" t="str">
        <f>HYPERLINK("https://stackoverflow.com/questions/12839575/")</f>
        <v>https://stackoverflow.com/questions/12839575/</v>
      </c>
      <c r="C3733" s="1">
        <v>3.0</v>
      </c>
      <c r="D3733" s="4">
        <v>1.0</v>
      </c>
      <c r="E3733" s="1">
        <v>3.0</v>
      </c>
      <c r="F3733" s="1">
        <v>1.0</v>
      </c>
      <c r="G3733" s="2"/>
    </row>
    <row r="3734" ht="12.75" customHeight="1">
      <c r="A3734" t="s">
        <v>1229</v>
      </c>
      <c r="B3734" s="3" t="str">
        <f>HYPERLINK("https://stackoverflow.com/questions/20121303/")</f>
        <v>https://stackoverflow.com/questions/20121303/</v>
      </c>
      <c r="C3734" s="1">
        <v>3.0</v>
      </c>
      <c r="D3734" s="4">
        <v>1.0</v>
      </c>
      <c r="E3734" s="1">
        <v>3.0</v>
      </c>
      <c r="F3734" s="1">
        <v>1.0</v>
      </c>
      <c r="G3734" s="2"/>
    </row>
    <row r="3735" ht="12.75" customHeight="1">
      <c r="A3735" t="s">
        <v>1229</v>
      </c>
      <c r="B3735" s="3" t="str">
        <f>HYPERLINK("https://stackoverflow.com/questions/33591926/")</f>
        <v>https://stackoverflow.com/questions/33591926/</v>
      </c>
      <c r="C3735" s="1">
        <v>2.0</v>
      </c>
      <c r="D3735" s="4">
        <v>1.0</v>
      </c>
      <c r="E3735" s="1">
        <v>2.0</v>
      </c>
      <c r="F3735" s="1">
        <v>1.0</v>
      </c>
      <c r="G3735" s="2"/>
    </row>
    <row r="3736" ht="12.75" customHeight="1">
      <c r="A3736" t="s">
        <v>47</v>
      </c>
      <c r="B3736" s="3" t="str">
        <f>HYPERLINK("https://stackoverflow.com/questions/15969374/")</f>
        <v>https://stackoverflow.com/questions/15969374/</v>
      </c>
      <c r="C3736" s="1">
        <v>2.0</v>
      </c>
      <c r="D3736" s="4">
        <v>1.0</v>
      </c>
      <c r="E3736" s="1">
        <v>2.0</v>
      </c>
      <c r="F3736" s="1">
        <v>1.0</v>
      </c>
      <c r="G3736" s="2"/>
    </row>
    <row r="3737" ht="12.75" customHeight="1">
      <c r="A3737" t="s">
        <v>47</v>
      </c>
      <c r="B3737" s="3" t="str">
        <f>HYPERLINK("https://stackoverflow.com/questions/15969453/")</f>
        <v>https://stackoverflow.com/questions/15969453/</v>
      </c>
      <c r="C3737" s="1">
        <v>2.0</v>
      </c>
      <c r="D3737" s="4">
        <v>1.0</v>
      </c>
      <c r="E3737" s="1">
        <v>2.0</v>
      </c>
      <c r="F3737" s="1">
        <v>1.0</v>
      </c>
      <c r="G3737" s="2"/>
    </row>
    <row r="3738" ht="12.75" customHeight="1">
      <c r="A3738" t="s">
        <v>47</v>
      </c>
      <c r="B3738" s="3" t="str">
        <f>HYPERLINK("https://stackoverflow.com/questions/15969656/")</f>
        <v>https://stackoverflow.com/questions/15969656/</v>
      </c>
      <c r="C3738" s="1">
        <v>2.0</v>
      </c>
      <c r="D3738" s="4">
        <v>1.0</v>
      </c>
      <c r="E3738" s="1">
        <v>2.0</v>
      </c>
      <c r="F3738" s="1">
        <v>1.0</v>
      </c>
      <c r="G3738" s="2"/>
    </row>
    <row r="3739" ht="12.75" customHeight="1">
      <c r="A3739" t="s">
        <v>47</v>
      </c>
      <c r="B3739" s="3" t="str">
        <f>HYPERLINK("https://stackoverflow.com/questions/15970455/")</f>
        <v>https://stackoverflow.com/questions/15970455/</v>
      </c>
      <c r="C3739" s="1">
        <v>2.0</v>
      </c>
      <c r="D3739" s="4">
        <v>1.0</v>
      </c>
      <c r="E3739" s="1">
        <v>2.0</v>
      </c>
      <c r="F3739" s="1">
        <v>1.0</v>
      </c>
      <c r="G3739" s="2"/>
    </row>
    <row r="3740" ht="12.75" customHeight="1">
      <c r="A3740" t="s">
        <v>47</v>
      </c>
      <c r="B3740" s="3" t="str">
        <f>HYPERLINK("https://stackoverflow.com/questions/29675600/")</f>
        <v>https://stackoverflow.com/questions/29675600/</v>
      </c>
      <c r="C3740" s="1">
        <v>2.0</v>
      </c>
      <c r="D3740" s="4">
        <v>1.0</v>
      </c>
      <c r="E3740" s="1">
        <v>2.0</v>
      </c>
      <c r="F3740" s="1">
        <v>1.0</v>
      </c>
      <c r="G3740" s="2"/>
    </row>
    <row r="3741" ht="12.75" customHeight="1">
      <c r="A3741" t="s">
        <v>47</v>
      </c>
      <c r="B3741" s="3" t="str">
        <f>HYPERLINK("https://stackoverflow.com/questions/31557287/")</f>
        <v>https://stackoverflow.com/questions/31557287/</v>
      </c>
      <c r="C3741" s="1">
        <v>2.0</v>
      </c>
      <c r="D3741" s="4">
        <v>1.0</v>
      </c>
      <c r="E3741" s="1">
        <v>2.0</v>
      </c>
      <c r="F3741" s="1">
        <v>1.0</v>
      </c>
      <c r="G3741" s="2"/>
    </row>
    <row r="3742" ht="12.75" customHeight="1">
      <c r="A3742" t="s">
        <v>47</v>
      </c>
      <c r="B3742" s="3" t="str">
        <f>HYPERLINK("https://stackoverflow.com/questions/32052016/")</f>
        <v>https://stackoverflow.com/questions/32052016/</v>
      </c>
      <c r="C3742" s="1">
        <v>2.0</v>
      </c>
      <c r="D3742" s="4">
        <v>1.0</v>
      </c>
      <c r="E3742" s="1">
        <v>2.0</v>
      </c>
      <c r="F3742" s="1">
        <v>1.0</v>
      </c>
      <c r="G3742" s="2"/>
    </row>
    <row r="3743" ht="12.75" customHeight="1">
      <c r="A3743" t="s">
        <v>47</v>
      </c>
      <c r="B3743" s="3" t="str">
        <f>HYPERLINK("https://stackoverflow.com/questions/35158142/")</f>
        <v>https://stackoverflow.com/questions/35158142/</v>
      </c>
      <c r="C3743" s="1">
        <v>2.0</v>
      </c>
      <c r="D3743" s="4">
        <v>1.0</v>
      </c>
      <c r="E3743" s="1">
        <v>2.0</v>
      </c>
      <c r="F3743" s="1">
        <v>1.0</v>
      </c>
      <c r="G3743" s="2"/>
    </row>
    <row r="3744" ht="12.75" customHeight="1">
      <c r="A3744" t="s">
        <v>1230</v>
      </c>
      <c r="B3744" s="3" t="str">
        <f>HYPERLINK("https://stackoverflow.com/questions/20606680/")</f>
        <v>https://stackoverflow.com/questions/20606680/</v>
      </c>
      <c r="C3744" s="1">
        <v>1.0</v>
      </c>
      <c r="D3744" s="4">
        <v>1.0</v>
      </c>
      <c r="E3744" s="1">
        <v>1.0</v>
      </c>
      <c r="F3744" s="1">
        <v>1.0</v>
      </c>
      <c r="G3744" s="2"/>
    </row>
    <row r="3745" ht="12.75" customHeight="1">
      <c r="A3745" t="s">
        <v>1231</v>
      </c>
      <c r="B3745" s="3" t="str">
        <f>HYPERLINK("https://stackoverflow.com/questions/21580145/")</f>
        <v>https://stackoverflow.com/questions/21580145/</v>
      </c>
      <c r="C3745" s="1">
        <v>1.0</v>
      </c>
      <c r="D3745" s="4">
        <v>1.0</v>
      </c>
      <c r="E3745" s="1">
        <v>1.0</v>
      </c>
      <c r="F3745" s="1">
        <v>1.0</v>
      </c>
      <c r="G3745" s="2"/>
    </row>
    <row r="3746" ht="12.75" customHeight="1">
      <c r="A3746" t="s">
        <v>1231</v>
      </c>
      <c r="B3746" s="3" t="str">
        <f>HYPERLINK("https://stackoverflow.com/questions/21601629/")</f>
        <v>https://stackoverflow.com/questions/21601629/</v>
      </c>
      <c r="C3746" s="1">
        <v>1.0</v>
      </c>
      <c r="D3746" s="4">
        <v>1.0</v>
      </c>
      <c r="E3746" s="1">
        <v>1.0</v>
      </c>
      <c r="F3746" s="1">
        <v>1.0</v>
      </c>
      <c r="G3746" s="2"/>
    </row>
    <row r="3747" ht="12.75" customHeight="1">
      <c r="A3747" t="s">
        <v>1232</v>
      </c>
      <c r="B3747" s="3" t="str">
        <f>HYPERLINK("https://stackoverflow.com/questions/21851975/")</f>
        <v>https://stackoverflow.com/questions/21851975/</v>
      </c>
      <c r="C3747" s="1">
        <v>1.0</v>
      </c>
      <c r="D3747" s="4">
        <v>1.0</v>
      </c>
      <c r="E3747" s="1">
        <v>1.0</v>
      </c>
      <c r="F3747" s="1">
        <v>1.0</v>
      </c>
      <c r="G3747" s="2"/>
    </row>
    <row r="3748" ht="12.75" customHeight="1">
      <c r="A3748" t="s">
        <v>1233</v>
      </c>
      <c r="B3748" s="3" t="str">
        <f>HYPERLINK("https://stackoverflow.com/questions/23346962/")</f>
        <v>https://stackoverflow.com/questions/23346962/</v>
      </c>
      <c r="C3748" s="1">
        <v>3.0</v>
      </c>
      <c r="D3748" s="4">
        <v>1.0</v>
      </c>
      <c r="E3748" s="1">
        <v>3.0</v>
      </c>
      <c r="F3748" s="1">
        <v>1.0</v>
      </c>
      <c r="G3748" s="2"/>
    </row>
    <row r="3749" ht="12.75" customHeight="1">
      <c r="A3749" t="s">
        <v>1233</v>
      </c>
      <c r="B3749" s="3" t="str">
        <f>HYPERLINK("https://stackoverflow.com/questions/23347059/")</f>
        <v>https://stackoverflow.com/questions/23347059/</v>
      </c>
      <c r="C3749" s="1">
        <v>3.0</v>
      </c>
      <c r="D3749" s="4">
        <v>1.0</v>
      </c>
      <c r="E3749" s="1">
        <v>3.0</v>
      </c>
      <c r="F3749" s="1">
        <v>1.0</v>
      </c>
      <c r="G3749" s="2"/>
    </row>
    <row r="3750" ht="12.75" customHeight="1">
      <c r="A3750" t="s">
        <v>1233</v>
      </c>
      <c r="B3750" s="3" t="str">
        <f>HYPERLINK("https://stackoverflow.com/questions/50019881/")</f>
        <v>https://stackoverflow.com/questions/50019881/</v>
      </c>
      <c r="C3750" s="1">
        <v>3.0</v>
      </c>
      <c r="D3750" s="4">
        <v>1.0</v>
      </c>
      <c r="E3750" s="1">
        <v>3.0</v>
      </c>
      <c r="F3750" s="1">
        <v>1.0</v>
      </c>
      <c r="G3750" s="2"/>
    </row>
    <row r="3751" ht="12.75" customHeight="1">
      <c r="A3751" t="s">
        <v>50</v>
      </c>
      <c r="B3751" s="3" t="str">
        <f>HYPERLINK("https://stackoverflow.com/questions/23861949/")</f>
        <v>https://stackoverflow.com/questions/23861949/</v>
      </c>
      <c r="C3751" s="1">
        <v>2.0</v>
      </c>
      <c r="D3751" s="4">
        <v>1.0</v>
      </c>
      <c r="E3751" s="1">
        <v>2.0</v>
      </c>
      <c r="F3751" s="1">
        <v>1.0</v>
      </c>
      <c r="G3751" s="2"/>
    </row>
    <row r="3752" ht="12.75" customHeight="1">
      <c r="A3752" t="s">
        <v>1234</v>
      </c>
      <c r="B3752" s="3" t="str">
        <f>HYPERLINK("https://stackoverflow.com/questions/24146401/")</f>
        <v>https://stackoverflow.com/questions/24146401/</v>
      </c>
      <c r="C3752" s="1">
        <v>2.0</v>
      </c>
      <c r="D3752" s="4">
        <v>1.0</v>
      </c>
      <c r="E3752" s="1">
        <v>2.0</v>
      </c>
      <c r="F3752" s="1">
        <v>1.0</v>
      </c>
      <c r="G3752" s="2"/>
    </row>
    <row r="3753" ht="12.75" customHeight="1">
      <c r="A3753" t="s">
        <v>1234</v>
      </c>
      <c r="B3753" s="3" t="str">
        <f>HYPERLINK("https://stackoverflow.com/questions/24146460/")</f>
        <v>https://stackoverflow.com/questions/24146460/</v>
      </c>
      <c r="C3753" s="1">
        <v>2.0</v>
      </c>
      <c r="D3753" s="4">
        <v>1.0</v>
      </c>
      <c r="E3753" s="1">
        <v>2.0</v>
      </c>
      <c r="F3753" s="1">
        <v>1.0</v>
      </c>
      <c r="G3753" s="2"/>
    </row>
    <row r="3754" ht="12.75" customHeight="1">
      <c r="A3754" t="s">
        <v>1235</v>
      </c>
      <c r="B3754" s="3" t="str">
        <f>HYPERLINK("https://stackoverflow.com/questions/28657488/")</f>
        <v>https://stackoverflow.com/questions/28657488/</v>
      </c>
      <c r="C3754" s="1">
        <v>1.0</v>
      </c>
      <c r="D3754" s="4">
        <v>1.0</v>
      </c>
      <c r="E3754" s="1">
        <v>1.0</v>
      </c>
      <c r="F3754" s="1">
        <v>1.0</v>
      </c>
      <c r="G3754" s="2"/>
    </row>
    <row r="3755" ht="12.75" customHeight="1">
      <c r="A3755" t="s">
        <v>1236</v>
      </c>
      <c r="B3755" s="3" t="str">
        <f>HYPERLINK("https://stackoverflow.com/questions/29801090/")</f>
        <v>https://stackoverflow.com/questions/29801090/</v>
      </c>
      <c r="C3755" s="1">
        <v>4.0</v>
      </c>
      <c r="D3755" s="4">
        <v>3.0</v>
      </c>
      <c r="E3755" s="1">
        <v>4.0</v>
      </c>
      <c r="F3755" s="1">
        <v>3.0</v>
      </c>
      <c r="G3755" s="2"/>
    </row>
    <row r="3756" ht="12.75" customHeight="1">
      <c r="A3756" t="s">
        <v>1236</v>
      </c>
      <c r="B3756" s="3" t="str">
        <f>HYPERLINK("https://stackoverflow.com/questions/29819001/")</f>
        <v>https://stackoverflow.com/questions/29819001/</v>
      </c>
      <c r="C3756" s="1">
        <v>4.0</v>
      </c>
      <c r="D3756" s="4">
        <v>3.0</v>
      </c>
      <c r="E3756" s="1">
        <v>4.0</v>
      </c>
      <c r="F3756" s="1">
        <v>3.0</v>
      </c>
      <c r="G3756" s="2"/>
    </row>
    <row r="3757" ht="12.75" customHeight="1">
      <c r="A3757" t="s">
        <v>1236</v>
      </c>
      <c r="B3757" s="3" t="str">
        <f>HYPERLINK("https://stackoverflow.com/questions/34254130/")</f>
        <v>https://stackoverflow.com/questions/34254130/</v>
      </c>
      <c r="C3757" s="1">
        <v>4.0</v>
      </c>
      <c r="D3757" s="4">
        <v>1.0</v>
      </c>
      <c r="E3757" s="1">
        <v>5.0</v>
      </c>
      <c r="F3757" s="1">
        <v>5.0</v>
      </c>
      <c r="G3757" s="2" t="s">
        <v>619</v>
      </c>
    </row>
    <row r="3758" ht="12.75" customHeight="1">
      <c r="A3758" t="s">
        <v>1236</v>
      </c>
      <c r="B3758" s="3" t="str">
        <f>HYPERLINK("https://stackoverflow.com/questions/46030326/")</f>
        <v>https://stackoverflow.com/questions/46030326/</v>
      </c>
      <c r="C3758" s="1">
        <v>4.0</v>
      </c>
      <c r="D3758" s="4">
        <v>1.0</v>
      </c>
      <c r="E3758" s="1">
        <v>5.0</v>
      </c>
      <c r="F3758" s="1">
        <v>5.0</v>
      </c>
      <c r="G3758" s="2" t="s">
        <v>1237</v>
      </c>
    </row>
    <row r="3759" ht="12.75" customHeight="1">
      <c r="A3759" t="s">
        <v>1236</v>
      </c>
      <c r="B3759" s="3" t="str">
        <f>HYPERLINK("https://stackoverflow.com/questions/50418060/")</f>
        <v>https://stackoverflow.com/questions/50418060/</v>
      </c>
      <c r="C3759" s="1">
        <v>4.0</v>
      </c>
      <c r="D3759" s="4">
        <v>1.0</v>
      </c>
      <c r="E3759" s="1">
        <v>5.0</v>
      </c>
      <c r="F3759" s="1">
        <v>5.0</v>
      </c>
      <c r="G3759" s="2" t="s">
        <v>260</v>
      </c>
    </row>
    <row r="3760" ht="12.75" customHeight="1">
      <c r="A3760" t="s">
        <v>1238</v>
      </c>
      <c r="B3760" s="3" t="str">
        <f>HYPERLINK("https://stackoverflow.com/questions/30391873/")</f>
        <v>https://stackoverflow.com/questions/30391873/</v>
      </c>
      <c r="C3760" s="1">
        <v>3.0</v>
      </c>
      <c r="D3760" s="4">
        <v>1.0</v>
      </c>
      <c r="E3760" s="1">
        <v>3.0</v>
      </c>
      <c r="F3760" s="1">
        <v>1.0</v>
      </c>
      <c r="G3760" s="2"/>
    </row>
    <row r="3761" ht="12.75" customHeight="1">
      <c r="A3761" t="s">
        <v>1239</v>
      </c>
      <c r="B3761" s="3" t="str">
        <f>HYPERLINK("https://stackoverflow.com/questions/31696833/")</f>
        <v>https://stackoverflow.com/questions/31696833/</v>
      </c>
      <c r="C3761" s="1">
        <v>2.0</v>
      </c>
      <c r="D3761" s="4">
        <v>1.0</v>
      </c>
      <c r="E3761" s="1">
        <v>2.0</v>
      </c>
      <c r="F3761" s="1">
        <v>1.0</v>
      </c>
      <c r="G3761" s="2"/>
    </row>
    <row r="3762" ht="12.75" customHeight="1">
      <c r="A3762" t="s">
        <v>1240</v>
      </c>
      <c r="B3762" s="3" t="str">
        <f>HYPERLINK("https://stackoverflow.com/questions/32029122/")</f>
        <v>https://stackoverflow.com/questions/32029122/</v>
      </c>
      <c r="C3762" s="1">
        <v>2.0</v>
      </c>
      <c r="D3762" s="4">
        <v>1.0</v>
      </c>
      <c r="E3762" s="1">
        <v>2.0</v>
      </c>
      <c r="F3762" s="1">
        <v>1.0</v>
      </c>
      <c r="G3762" s="2"/>
    </row>
    <row r="3763" ht="12.75" customHeight="1">
      <c r="A3763" t="s">
        <v>1241</v>
      </c>
      <c r="B3763" s="3" t="str">
        <f>HYPERLINK("https://stackoverflow.com/questions/35989142/")</f>
        <v>https://stackoverflow.com/questions/35989142/</v>
      </c>
      <c r="C3763" s="1">
        <v>1.0</v>
      </c>
      <c r="D3763" s="4">
        <v>1.0</v>
      </c>
      <c r="E3763" s="1">
        <v>1.0</v>
      </c>
      <c r="F3763" s="1">
        <v>1.0</v>
      </c>
      <c r="G3763" s="2"/>
    </row>
    <row r="3764" ht="12.75" customHeight="1">
      <c r="A3764" t="s">
        <v>1241</v>
      </c>
      <c r="B3764" s="3" t="str">
        <f>HYPERLINK("https://stackoverflow.com/questions/47994874/")</f>
        <v>https://stackoverflow.com/questions/47994874/</v>
      </c>
      <c r="C3764" s="1">
        <v>1.0</v>
      </c>
      <c r="D3764" s="4">
        <v>1.0</v>
      </c>
      <c r="E3764" s="1">
        <v>1.0</v>
      </c>
      <c r="F3764" s="1">
        <v>1.0</v>
      </c>
      <c r="G3764" s="2"/>
    </row>
    <row r="3765" ht="12.75" customHeight="1">
      <c r="A3765" t="s">
        <v>1241</v>
      </c>
      <c r="B3765" s="3" t="str">
        <f>HYPERLINK("https://stackoverflow.com/questions/49260389/")</f>
        <v>https://stackoverflow.com/questions/49260389/</v>
      </c>
      <c r="C3765" s="1">
        <v>1.0</v>
      </c>
      <c r="D3765" s="4">
        <v>1.0</v>
      </c>
      <c r="E3765" s="1">
        <v>1.0</v>
      </c>
      <c r="F3765" s="1">
        <v>1.0</v>
      </c>
      <c r="G3765" s="2"/>
    </row>
    <row r="3766" ht="12.75" customHeight="1">
      <c r="C3766" s="1"/>
      <c r="D3766" s="1"/>
      <c r="E3766" s="1"/>
      <c r="F3766" s="1"/>
      <c r="G3766" s="2"/>
    </row>
    <row r="3767" ht="12.75" customHeight="1">
      <c r="C3767" s="1"/>
      <c r="D3767" s="1"/>
      <c r="E3767" s="1"/>
      <c r="F3767" s="1"/>
      <c r="G3767" s="2"/>
    </row>
    <row r="3768" ht="12.75" customHeight="1">
      <c r="C3768" s="1"/>
      <c r="D3768" s="1"/>
      <c r="E3768" s="1"/>
      <c r="F3768" s="1"/>
      <c r="G3768" s="2"/>
    </row>
    <row r="3769" ht="12.75" customHeight="1">
      <c r="A3769" t="s">
        <v>1242</v>
      </c>
      <c r="C3769" s="1"/>
      <c r="D3769" s="1"/>
      <c r="E3769" s="1"/>
      <c r="F3769" s="1"/>
      <c r="G3769" s="2"/>
    </row>
    <row r="3770" ht="12.75" customHeight="1">
      <c r="C3770" s="1"/>
      <c r="D3770" s="1"/>
      <c r="E3770" s="1"/>
      <c r="F3770" s="1"/>
      <c r="G3770" s="2"/>
    </row>
    <row r="3771" ht="12.75" customHeight="1">
      <c r="A3771" t="s">
        <v>1243</v>
      </c>
      <c r="B3771" s="3" t="str">
        <f>HYPERLINK("https://stackoverflow.com/questions/736605/")</f>
        <v>https://stackoverflow.com/questions/736605/</v>
      </c>
      <c r="C3771" s="1">
        <v>3.0</v>
      </c>
      <c r="D3771" s="4">
        <v>1.0</v>
      </c>
      <c r="E3771" s="1">
        <v>3.0</v>
      </c>
      <c r="F3771" s="1">
        <v>1.0</v>
      </c>
      <c r="G3771" s="2"/>
    </row>
    <row r="3772" ht="12.75" customHeight="1">
      <c r="A3772" t="s">
        <v>1243</v>
      </c>
      <c r="B3772" s="3" t="str">
        <f>HYPERLINK("https://stackoverflow.com/questions/736922/")</f>
        <v>https://stackoverflow.com/questions/736922/</v>
      </c>
      <c r="C3772" s="1">
        <v>3.0</v>
      </c>
      <c r="D3772" s="4">
        <v>1.0</v>
      </c>
      <c r="E3772" s="1">
        <v>3.0</v>
      </c>
      <c r="F3772" s="1">
        <v>1.0</v>
      </c>
      <c r="G3772" s="2"/>
    </row>
    <row r="3773" ht="12.75" customHeight="1">
      <c r="A3773" t="s">
        <v>1243</v>
      </c>
      <c r="B3773" s="3" t="str">
        <f>HYPERLINK("https://stackoverflow.com/questions/737410/")</f>
        <v>https://stackoverflow.com/questions/737410/</v>
      </c>
      <c r="C3773" s="1">
        <v>3.0</v>
      </c>
      <c r="D3773" s="4">
        <v>1.0</v>
      </c>
      <c r="E3773" s="1">
        <v>3.0</v>
      </c>
      <c r="F3773" s="1">
        <v>1.0</v>
      </c>
      <c r="G3773" s="2"/>
    </row>
    <row r="3774" ht="12.75" customHeight="1">
      <c r="A3774" t="s">
        <v>1243</v>
      </c>
      <c r="B3774" s="3" t="str">
        <f>HYPERLINK("https://stackoverflow.com/questions/998447/")</f>
        <v>https://stackoverflow.com/questions/998447/</v>
      </c>
      <c r="C3774" s="1">
        <v>3.0</v>
      </c>
      <c r="D3774" s="4">
        <v>1.0</v>
      </c>
      <c r="E3774" s="1">
        <v>3.0</v>
      </c>
      <c r="F3774" s="1">
        <v>1.0</v>
      </c>
      <c r="G3774" s="2"/>
    </row>
    <row r="3775" ht="12.75" customHeight="1">
      <c r="A3775" t="s">
        <v>1243</v>
      </c>
      <c r="B3775" s="3" t="str">
        <f>HYPERLINK("https://stackoverflow.com/questions/998548/")</f>
        <v>https://stackoverflow.com/questions/998548/</v>
      </c>
      <c r="C3775" s="1">
        <v>3.0</v>
      </c>
      <c r="D3775" s="4">
        <v>1.0</v>
      </c>
      <c r="E3775" s="1">
        <v>3.0</v>
      </c>
      <c r="F3775" s="1">
        <v>1.0</v>
      </c>
      <c r="G3775" s="2"/>
    </row>
    <row r="3776" ht="12.75" customHeight="1">
      <c r="A3776" t="s">
        <v>1244</v>
      </c>
      <c r="B3776" s="3" t="str">
        <f>HYPERLINK("https://stackoverflow.com/questions/1062454/")</f>
        <v>https://stackoverflow.com/questions/1062454/</v>
      </c>
      <c r="C3776" s="1">
        <v>4.0</v>
      </c>
      <c r="D3776" s="4">
        <v>1.0</v>
      </c>
      <c r="E3776" s="1">
        <v>4.0</v>
      </c>
      <c r="F3776" s="1">
        <v>4.0</v>
      </c>
      <c r="G3776" s="2" t="s">
        <v>1245</v>
      </c>
    </row>
    <row r="3777" ht="12.75" customHeight="1">
      <c r="A3777" t="s">
        <v>1244</v>
      </c>
      <c r="B3777" s="3" t="str">
        <f>HYPERLINK("https://stackoverflow.com/questions/5025822/")</f>
        <v>https://stackoverflow.com/questions/5025822/</v>
      </c>
      <c r="C3777" s="1">
        <v>5.0</v>
      </c>
      <c r="D3777" s="4">
        <v>3.0</v>
      </c>
      <c r="E3777" s="1">
        <v>5.0</v>
      </c>
      <c r="F3777" s="1">
        <v>5.0</v>
      </c>
      <c r="G3777" s="2" t="s">
        <v>1246</v>
      </c>
    </row>
    <row r="3778" ht="12.75" customHeight="1">
      <c r="A3778" t="s">
        <v>1244</v>
      </c>
      <c r="B3778" s="3" t="str">
        <f>HYPERLINK("https://stackoverflow.com/questions/6099938/")</f>
        <v>https://stackoverflow.com/questions/6099938/</v>
      </c>
      <c r="C3778" s="1">
        <v>2.0</v>
      </c>
      <c r="D3778" s="4">
        <v>1.0</v>
      </c>
      <c r="E3778" s="1">
        <v>2.0</v>
      </c>
      <c r="F3778" s="1">
        <v>1.0</v>
      </c>
      <c r="G3778" s="2"/>
    </row>
    <row r="3779" ht="12.75" customHeight="1">
      <c r="A3779" t="s">
        <v>1244</v>
      </c>
      <c r="B3779" s="3" t="str">
        <f>HYPERLINK("https://stackoverflow.com/questions/39940497/")</f>
        <v>https://stackoverflow.com/questions/39940497/</v>
      </c>
      <c r="C3779" s="1">
        <v>3.0</v>
      </c>
      <c r="D3779" s="4">
        <v>1.0</v>
      </c>
      <c r="E3779" s="1">
        <v>3.0</v>
      </c>
      <c r="F3779" s="1">
        <v>1.0</v>
      </c>
      <c r="G3779" s="2"/>
    </row>
    <row r="3780" ht="12.75" customHeight="1">
      <c r="A3780" t="s">
        <v>887</v>
      </c>
      <c r="B3780" s="3" t="str">
        <f>HYPERLINK("https://stackoverflow.com/questions/15271706/")</f>
        <v>https://stackoverflow.com/questions/15271706/</v>
      </c>
      <c r="C3780" s="1">
        <v>2.0</v>
      </c>
      <c r="D3780" s="4">
        <v>1.0</v>
      </c>
      <c r="E3780" s="1">
        <v>2.0</v>
      </c>
      <c r="F3780" s="1">
        <v>1.0</v>
      </c>
      <c r="G3780" s="2"/>
    </row>
    <row r="3781" ht="12.75" customHeight="1">
      <c r="A3781" t="s">
        <v>887</v>
      </c>
      <c r="B3781" s="3" t="str">
        <f>HYPERLINK("https://stackoverflow.com/questions/30080689/")</f>
        <v>https://stackoverflow.com/questions/30080689/</v>
      </c>
      <c r="C3781" s="1">
        <v>2.0</v>
      </c>
      <c r="D3781" s="4">
        <v>1.0</v>
      </c>
      <c r="E3781" s="1">
        <v>2.0</v>
      </c>
      <c r="F3781" s="1">
        <v>1.0</v>
      </c>
      <c r="G3781" s="2"/>
    </row>
    <row r="3782" ht="12.75" customHeight="1">
      <c r="A3782" t="s">
        <v>1247</v>
      </c>
      <c r="B3782" s="3" t="str">
        <f>HYPERLINK("https://stackoverflow.com/questions/1494795/")</f>
        <v>https://stackoverflow.com/questions/1494795/</v>
      </c>
      <c r="C3782" s="1">
        <v>3.0</v>
      </c>
      <c r="D3782" s="4">
        <v>1.0</v>
      </c>
      <c r="E3782" s="1">
        <v>3.0</v>
      </c>
      <c r="F3782" s="1">
        <v>1.0</v>
      </c>
      <c r="G3782" s="2"/>
    </row>
    <row r="3783" ht="12.75" customHeight="1">
      <c r="A3783" t="s">
        <v>1248</v>
      </c>
      <c r="B3783" s="3" t="str">
        <f>HYPERLINK("https://stackoverflow.com/questions/2356156/")</f>
        <v>https://stackoverflow.com/questions/2356156/</v>
      </c>
      <c r="C3783" s="1">
        <v>4.0</v>
      </c>
      <c r="D3783" s="4">
        <v>1.0</v>
      </c>
      <c r="E3783" s="1">
        <v>5.0</v>
      </c>
      <c r="F3783" s="1">
        <v>5.0</v>
      </c>
      <c r="G3783" s="2" t="s">
        <v>260</v>
      </c>
    </row>
    <row r="3784" ht="12.75" customHeight="1">
      <c r="A3784" t="s">
        <v>389</v>
      </c>
      <c r="B3784" s="3" t="str">
        <f>HYPERLINK("https://stackoverflow.com/questions/2885224/")</f>
        <v>https://stackoverflow.com/questions/2885224/</v>
      </c>
      <c r="C3784" s="1">
        <v>3.0</v>
      </c>
      <c r="D3784" s="4">
        <v>1.0</v>
      </c>
      <c r="E3784" s="1">
        <v>3.0</v>
      </c>
      <c r="F3784" s="1">
        <v>1.0</v>
      </c>
      <c r="G3784" s="2"/>
    </row>
    <row r="3785" ht="12.75" customHeight="1">
      <c r="A3785" t="s">
        <v>389</v>
      </c>
      <c r="B3785" s="3" t="str">
        <f>HYPERLINK("https://stackoverflow.com/questions/2885241/")</f>
        <v>https://stackoverflow.com/questions/2885241/</v>
      </c>
      <c r="C3785" s="1">
        <v>3.0</v>
      </c>
      <c r="D3785" s="4">
        <v>1.0</v>
      </c>
      <c r="E3785" s="1">
        <v>3.0</v>
      </c>
      <c r="F3785" s="1">
        <v>1.0</v>
      </c>
      <c r="G3785" s="2"/>
    </row>
    <row r="3786" ht="12.75" customHeight="1">
      <c r="A3786" t="s">
        <v>389</v>
      </c>
      <c r="B3786" s="3" t="str">
        <f>HYPERLINK("https://stackoverflow.com/questions/2885243/")</f>
        <v>https://stackoverflow.com/questions/2885243/</v>
      </c>
      <c r="C3786" s="1">
        <v>3.0</v>
      </c>
      <c r="D3786" s="4">
        <v>1.0</v>
      </c>
      <c r="E3786" s="1">
        <v>3.0</v>
      </c>
      <c r="F3786" s="1">
        <v>1.0</v>
      </c>
      <c r="G3786" s="2"/>
    </row>
    <row r="3787" ht="12.75" customHeight="1">
      <c r="A3787" t="s">
        <v>389</v>
      </c>
      <c r="B3787" s="3" t="str">
        <f>HYPERLINK("https://stackoverflow.com/questions/2885261/")</f>
        <v>https://stackoverflow.com/questions/2885261/</v>
      </c>
      <c r="C3787" s="1">
        <v>3.0</v>
      </c>
      <c r="D3787" s="4">
        <v>1.0</v>
      </c>
      <c r="E3787" s="1">
        <v>3.0</v>
      </c>
      <c r="F3787" s="1">
        <v>1.0</v>
      </c>
      <c r="G3787" s="2"/>
    </row>
    <row r="3788" ht="12.75" customHeight="1">
      <c r="A3788" t="s">
        <v>389</v>
      </c>
      <c r="B3788" s="3" t="str">
        <f>HYPERLINK("https://stackoverflow.com/questions/15909287/")</f>
        <v>https://stackoverflow.com/questions/15909287/</v>
      </c>
      <c r="C3788" s="1">
        <v>3.0</v>
      </c>
      <c r="D3788" s="4">
        <v>1.0</v>
      </c>
      <c r="E3788" s="1">
        <v>3.0</v>
      </c>
      <c r="F3788" s="1">
        <v>1.0</v>
      </c>
      <c r="G3788" s="2"/>
    </row>
    <row r="3789" ht="12.75" customHeight="1">
      <c r="A3789" t="s">
        <v>389</v>
      </c>
      <c r="B3789" s="3" t="str">
        <f>HYPERLINK("https://stackoverflow.com/questions/16107128/")</f>
        <v>https://stackoverflow.com/questions/16107128/</v>
      </c>
      <c r="C3789" s="1">
        <v>3.0</v>
      </c>
      <c r="D3789" s="4">
        <v>1.0</v>
      </c>
      <c r="E3789" s="1">
        <v>3.0</v>
      </c>
      <c r="F3789" s="1">
        <v>1.0</v>
      </c>
      <c r="G3789" s="2"/>
    </row>
    <row r="3790" ht="12.75" customHeight="1">
      <c r="A3790" t="s">
        <v>389</v>
      </c>
      <c r="B3790" s="3" t="str">
        <f>HYPERLINK("https://stackoverflow.com/questions/23221771/")</f>
        <v>https://stackoverflow.com/questions/23221771/</v>
      </c>
      <c r="C3790" s="1">
        <v>3.0</v>
      </c>
      <c r="D3790" s="4">
        <v>1.0</v>
      </c>
      <c r="E3790" s="1">
        <v>3.0</v>
      </c>
      <c r="F3790" s="1">
        <v>1.0</v>
      </c>
      <c r="G3790" s="2"/>
    </row>
    <row r="3791" ht="12.75" customHeight="1">
      <c r="A3791" t="s">
        <v>389</v>
      </c>
      <c r="B3791" s="3" t="str">
        <f>HYPERLINK("https://stackoverflow.com/questions/24140343/")</f>
        <v>https://stackoverflow.com/questions/24140343/</v>
      </c>
      <c r="C3791" s="1">
        <v>3.0</v>
      </c>
      <c r="D3791" s="4">
        <v>1.0</v>
      </c>
      <c r="E3791" s="1">
        <v>3.0</v>
      </c>
      <c r="F3791" s="1">
        <v>1.0</v>
      </c>
      <c r="G3791" s="2"/>
    </row>
    <row r="3792" ht="12.75" customHeight="1">
      <c r="A3792" t="s">
        <v>389</v>
      </c>
      <c r="B3792" s="3" t="str">
        <f>HYPERLINK("https://stackoverflow.com/questions/24476204/")</f>
        <v>https://stackoverflow.com/questions/24476204/</v>
      </c>
      <c r="C3792" s="1">
        <v>3.0</v>
      </c>
      <c r="D3792" s="4">
        <v>1.0</v>
      </c>
      <c r="E3792" s="1">
        <v>3.0</v>
      </c>
      <c r="F3792" s="1">
        <v>1.0</v>
      </c>
      <c r="G3792" s="2"/>
    </row>
    <row r="3793" ht="12.75" customHeight="1">
      <c r="A3793" t="s">
        <v>389</v>
      </c>
      <c r="B3793" s="3" t="str">
        <f>HYPERLINK("https://stackoverflow.com/questions/24761200/")</f>
        <v>https://stackoverflow.com/questions/24761200/</v>
      </c>
      <c r="C3793" s="1">
        <v>3.0</v>
      </c>
      <c r="D3793" s="4">
        <v>1.0</v>
      </c>
      <c r="E3793" s="1">
        <v>3.0</v>
      </c>
      <c r="F3793" s="1">
        <v>1.0</v>
      </c>
      <c r="G3793" s="2"/>
    </row>
    <row r="3794" ht="12.75" customHeight="1">
      <c r="A3794" t="s">
        <v>389</v>
      </c>
      <c r="B3794" s="3" t="str">
        <f>HYPERLINK("https://stackoverflow.com/questions/26805827/")</f>
        <v>https://stackoverflow.com/questions/26805827/</v>
      </c>
      <c r="C3794" s="1">
        <v>3.0</v>
      </c>
      <c r="D3794" s="4">
        <v>1.0</v>
      </c>
      <c r="E3794" s="1">
        <v>3.0</v>
      </c>
      <c r="F3794" s="1">
        <v>1.0</v>
      </c>
      <c r="G3794" s="2"/>
    </row>
    <row r="3795" ht="12.75" customHeight="1">
      <c r="A3795" t="s">
        <v>389</v>
      </c>
      <c r="B3795" s="3" t="str">
        <f>HYPERLINK("https://stackoverflow.com/questions/26809552/")</f>
        <v>https://stackoverflow.com/questions/26809552/</v>
      </c>
      <c r="C3795" s="1">
        <v>3.0</v>
      </c>
      <c r="D3795" s="4">
        <v>1.0</v>
      </c>
      <c r="E3795" s="1">
        <v>3.0</v>
      </c>
      <c r="F3795" s="1">
        <v>1.0</v>
      </c>
      <c r="G3795" s="2"/>
    </row>
    <row r="3796" ht="12.75" customHeight="1">
      <c r="A3796" t="s">
        <v>389</v>
      </c>
      <c r="B3796" s="3" t="str">
        <f>HYPERLINK("https://stackoverflow.com/questions/26941784/")</f>
        <v>https://stackoverflow.com/questions/26941784/</v>
      </c>
      <c r="C3796" s="1">
        <v>3.0</v>
      </c>
      <c r="D3796" s="4">
        <v>1.0</v>
      </c>
      <c r="E3796" s="1">
        <v>3.0</v>
      </c>
      <c r="F3796" s="1">
        <v>1.0</v>
      </c>
      <c r="G3796" s="2"/>
    </row>
    <row r="3797" ht="12.75" customHeight="1">
      <c r="A3797" t="s">
        <v>389</v>
      </c>
      <c r="B3797" s="3" t="str">
        <f>HYPERLINK("https://stackoverflow.com/questions/27417013/")</f>
        <v>https://stackoverflow.com/questions/27417013/</v>
      </c>
      <c r="C3797" s="1">
        <v>3.0</v>
      </c>
      <c r="D3797" s="4">
        <v>1.0</v>
      </c>
      <c r="E3797" s="1">
        <v>3.0</v>
      </c>
      <c r="F3797" s="1">
        <v>1.0</v>
      </c>
      <c r="G3797" s="2"/>
    </row>
    <row r="3798" ht="12.75" customHeight="1">
      <c r="A3798" t="s">
        <v>389</v>
      </c>
      <c r="B3798" s="3" t="str">
        <f>HYPERLINK("https://stackoverflow.com/questions/27520244/")</f>
        <v>https://stackoverflow.com/questions/27520244/</v>
      </c>
      <c r="C3798" s="1">
        <v>3.0</v>
      </c>
      <c r="D3798" s="4">
        <v>1.0</v>
      </c>
      <c r="E3798" s="1">
        <v>3.0</v>
      </c>
      <c r="F3798" s="1">
        <v>1.0</v>
      </c>
      <c r="G3798" s="2"/>
    </row>
    <row r="3799" ht="12.75" customHeight="1">
      <c r="A3799" t="s">
        <v>389</v>
      </c>
      <c r="B3799" s="3" t="str">
        <f>HYPERLINK("https://stackoverflow.com/questions/30153312/")</f>
        <v>https://stackoverflow.com/questions/30153312/</v>
      </c>
      <c r="C3799" s="1">
        <v>3.0</v>
      </c>
      <c r="D3799" s="4">
        <v>1.0</v>
      </c>
      <c r="E3799" s="1">
        <v>3.0</v>
      </c>
      <c r="F3799" s="1">
        <v>1.0</v>
      </c>
      <c r="G3799" s="2"/>
    </row>
    <row r="3800" ht="12.75" customHeight="1">
      <c r="A3800" t="s">
        <v>389</v>
      </c>
      <c r="B3800" s="3" t="str">
        <f>HYPERLINK("https://stackoverflow.com/questions/30205812/")</f>
        <v>https://stackoverflow.com/questions/30205812/</v>
      </c>
      <c r="C3800" s="1">
        <v>2.0</v>
      </c>
      <c r="D3800" s="4">
        <v>1.0</v>
      </c>
      <c r="E3800" s="1">
        <v>2.0</v>
      </c>
      <c r="F3800" s="1">
        <v>1.0</v>
      </c>
      <c r="G3800" s="2"/>
    </row>
    <row r="3801" ht="12.75" customHeight="1">
      <c r="A3801" t="s">
        <v>389</v>
      </c>
      <c r="B3801" s="3" t="str">
        <f>HYPERLINK("https://stackoverflow.com/questions/30712566/")</f>
        <v>https://stackoverflow.com/questions/30712566/</v>
      </c>
      <c r="C3801" s="1">
        <v>3.0</v>
      </c>
      <c r="D3801" s="4">
        <v>1.0</v>
      </c>
      <c r="E3801" s="1">
        <v>3.0</v>
      </c>
      <c r="F3801" s="1">
        <v>1.0</v>
      </c>
      <c r="G3801" s="2"/>
    </row>
    <row r="3802" ht="12.75" customHeight="1">
      <c r="A3802" t="s">
        <v>389</v>
      </c>
      <c r="B3802" s="3" t="str">
        <f>HYPERLINK("https://stackoverflow.com/questions/30962080/")</f>
        <v>https://stackoverflow.com/questions/30962080/</v>
      </c>
      <c r="C3802" s="1">
        <v>3.0</v>
      </c>
      <c r="D3802" s="4">
        <v>1.0</v>
      </c>
      <c r="E3802" s="1">
        <v>3.0</v>
      </c>
      <c r="F3802" s="1">
        <v>1.0</v>
      </c>
      <c r="G3802" s="2"/>
    </row>
    <row r="3803" ht="12.75" customHeight="1">
      <c r="A3803" t="s">
        <v>389</v>
      </c>
      <c r="B3803" s="3" t="str">
        <f>HYPERLINK("https://stackoverflow.com/questions/33116800/")</f>
        <v>https://stackoverflow.com/questions/33116800/</v>
      </c>
      <c r="C3803" s="1">
        <v>3.0</v>
      </c>
      <c r="D3803" s="4">
        <v>1.0</v>
      </c>
      <c r="E3803" s="1">
        <v>3.0</v>
      </c>
      <c r="F3803" s="1">
        <v>1.0</v>
      </c>
      <c r="G3803" s="2"/>
    </row>
    <row r="3804" ht="12.75" customHeight="1">
      <c r="A3804" t="s">
        <v>389</v>
      </c>
      <c r="B3804" s="3" t="str">
        <f>HYPERLINK("https://stackoverflow.com/questions/33808856/")</f>
        <v>https://stackoverflow.com/questions/33808856/</v>
      </c>
      <c r="C3804" s="1">
        <v>3.0</v>
      </c>
      <c r="D3804" s="4">
        <v>1.0</v>
      </c>
      <c r="E3804" s="1">
        <v>3.0</v>
      </c>
      <c r="F3804" s="1">
        <v>1.0</v>
      </c>
      <c r="G3804" s="2"/>
    </row>
    <row r="3805" ht="12.75" customHeight="1">
      <c r="A3805" t="s">
        <v>389</v>
      </c>
      <c r="B3805" s="3" t="str">
        <f>HYPERLINK("https://stackoverflow.com/questions/35817523/")</f>
        <v>https://stackoverflow.com/questions/35817523/</v>
      </c>
      <c r="C3805" s="1">
        <v>3.0</v>
      </c>
      <c r="D3805" s="4">
        <v>1.0</v>
      </c>
      <c r="E3805" s="1">
        <v>3.0</v>
      </c>
      <c r="F3805" s="1">
        <v>1.0</v>
      </c>
      <c r="G3805" s="2"/>
    </row>
    <row r="3806" ht="12.75" customHeight="1">
      <c r="A3806" t="s">
        <v>389</v>
      </c>
      <c r="B3806" s="3" t="str">
        <f>HYPERLINK("https://stackoverflow.com/questions/37522808/")</f>
        <v>https://stackoverflow.com/questions/37522808/</v>
      </c>
      <c r="C3806" s="1">
        <v>3.0</v>
      </c>
      <c r="D3806" s="4">
        <v>1.0</v>
      </c>
      <c r="E3806" s="1">
        <v>3.0</v>
      </c>
      <c r="F3806" s="1">
        <v>1.0</v>
      </c>
      <c r="G3806" s="2"/>
    </row>
    <row r="3807" ht="12.75" customHeight="1">
      <c r="A3807" t="s">
        <v>389</v>
      </c>
      <c r="B3807" s="3" t="str">
        <f>HYPERLINK("https://stackoverflow.com/questions/37559588/")</f>
        <v>https://stackoverflow.com/questions/37559588/</v>
      </c>
      <c r="C3807" s="1">
        <v>3.0</v>
      </c>
      <c r="D3807" s="4">
        <v>1.0</v>
      </c>
      <c r="E3807" s="1">
        <v>3.0</v>
      </c>
      <c r="F3807" s="1">
        <v>1.0</v>
      </c>
      <c r="G3807" s="2"/>
    </row>
    <row r="3808" ht="12.75" customHeight="1">
      <c r="A3808" t="s">
        <v>389</v>
      </c>
      <c r="B3808" s="3" t="str">
        <f>HYPERLINK("https://stackoverflow.com/questions/38956193/")</f>
        <v>https://stackoverflow.com/questions/38956193/</v>
      </c>
      <c r="C3808" s="1">
        <v>3.0</v>
      </c>
      <c r="D3808" s="4">
        <v>1.0</v>
      </c>
      <c r="E3808" s="1">
        <v>3.0</v>
      </c>
      <c r="F3808" s="1">
        <v>1.0</v>
      </c>
      <c r="G3808" s="2"/>
    </row>
    <row r="3809" ht="12.75" customHeight="1">
      <c r="A3809" t="s">
        <v>389</v>
      </c>
      <c r="B3809" s="3" t="str">
        <f>HYPERLINK("https://stackoverflow.com/questions/39015112/")</f>
        <v>https://stackoverflow.com/questions/39015112/</v>
      </c>
      <c r="C3809" s="1">
        <v>3.0</v>
      </c>
      <c r="D3809" s="4">
        <v>1.0</v>
      </c>
      <c r="E3809" s="1">
        <v>3.0</v>
      </c>
      <c r="F3809" s="1">
        <v>1.0</v>
      </c>
      <c r="G3809" s="2"/>
    </row>
    <row r="3810" ht="12.75" customHeight="1">
      <c r="A3810" t="s">
        <v>389</v>
      </c>
      <c r="B3810" s="3" t="str">
        <f>HYPERLINK("https://stackoverflow.com/questions/49655398/")</f>
        <v>https://stackoverflow.com/questions/49655398/</v>
      </c>
      <c r="C3810" s="1">
        <v>3.0</v>
      </c>
      <c r="D3810" s="4">
        <v>1.0</v>
      </c>
      <c r="E3810" s="1">
        <v>3.0</v>
      </c>
      <c r="F3810" s="1">
        <v>1.0</v>
      </c>
      <c r="G3810" s="2"/>
    </row>
    <row r="3811" ht="12.75" customHeight="1">
      <c r="A3811" t="s">
        <v>1249</v>
      </c>
      <c r="B3811" s="3" t="str">
        <f>HYPERLINK("https://stackoverflow.com/questions/6502973/")</f>
        <v>https://stackoverflow.com/questions/6502973/</v>
      </c>
      <c r="C3811" s="1">
        <v>3.0</v>
      </c>
      <c r="D3811" s="4">
        <v>1.0</v>
      </c>
      <c r="E3811" s="1">
        <v>3.0</v>
      </c>
      <c r="F3811" s="1">
        <v>1.0</v>
      </c>
      <c r="G3811" s="2"/>
    </row>
    <row r="3812" ht="12.75" customHeight="1">
      <c r="A3812" t="s">
        <v>893</v>
      </c>
      <c r="B3812" s="3" t="str">
        <f>HYPERLINK("https://stackoverflow.com/questions/11919450/")</f>
        <v>https://stackoverflow.com/questions/11919450/</v>
      </c>
      <c r="C3812" s="1">
        <v>3.0</v>
      </c>
      <c r="D3812" s="4">
        <v>1.0</v>
      </c>
      <c r="E3812" s="1">
        <v>3.0</v>
      </c>
      <c r="F3812" s="1">
        <v>1.0</v>
      </c>
      <c r="G3812" s="2"/>
    </row>
    <row r="3813" ht="12.75" customHeight="1">
      <c r="A3813" t="s">
        <v>1250</v>
      </c>
      <c r="B3813" s="3" t="str">
        <f>HYPERLINK("https://stackoverflow.com/questions/7918381/")</f>
        <v>https://stackoverflow.com/questions/7918381/</v>
      </c>
      <c r="C3813" s="1">
        <v>2.0</v>
      </c>
      <c r="D3813" s="4">
        <v>1.0</v>
      </c>
      <c r="E3813" s="1">
        <v>2.0</v>
      </c>
      <c r="F3813" s="1">
        <v>1.0</v>
      </c>
      <c r="G3813" s="2"/>
    </row>
    <row r="3814" ht="12.75" customHeight="1">
      <c r="A3814" t="s">
        <v>1250</v>
      </c>
      <c r="B3814" s="3" t="str">
        <f>HYPERLINK("https://stackoverflow.com/questions/24837198/")</f>
        <v>https://stackoverflow.com/questions/24837198/</v>
      </c>
      <c r="C3814" s="1">
        <v>2.0</v>
      </c>
      <c r="D3814" s="4">
        <v>1.0</v>
      </c>
      <c r="E3814" s="1">
        <v>2.0</v>
      </c>
      <c r="F3814" s="1">
        <v>1.0</v>
      </c>
      <c r="G3814" s="2"/>
    </row>
    <row r="3815" ht="12.75" customHeight="1">
      <c r="A3815" t="s">
        <v>1250</v>
      </c>
      <c r="B3815" s="3" t="str">
        <f>HYPERLINK("https://stackoverflow.com/questions/49839773/")</f>
        <v>https://stackoverflow.com/questions/49839773/</v>
      </c>
      <c r="C3815" s="1">
        <v>2.0</v>
      </c>
      <c r="D3815" s="4">
        <v>1.0</v>
      </c>
      <c r="E3815" s="1">
        <v>2.0</v>
      </c>
      <c r="F3815" s="1">
        <v>1.0</v>
      </c>
      <c r="G3815" s="2"/>
    </row>
    <row r="3816" ht="12.75" customHeight="1">
      <c r="A3816" t="s">
        <v>1251</v>
      </c>
      <c r="B3816" s="3" t="str">
        <f>HYPERLINK("https://stackoverflow.com/questions/8592389/")</f>
        <v>https://stackoverflow.com/questions/8592389/</v>
      </c>
      <c r="C3816" s="1">
        <v>3.0</v>
      </c>
      <c r="D3816" s="4">
        <v>1.0</v>
      </c>
      <c r="E3816" s="1">
        <v>3.0</v>
      </c>
      <c r="F3816" s="1">
        <v>1.0</v>
      </c>
      <c r="G3816" s="2"/>
    </row>
    <row r="3817" ht="12.75" customHeight="1">
      <c r="A3817" t="s">
        <v>1252</v>
      </c>
      <c r="B3817" s="3" t="str">
        <f>HYPERLINK("https://stackoverflow.com/questions/8886723/")</f>
        <v>https://stackoverflow.com/questions/8886723/</v>
      </c>
      <c r="C3817" s="1">
        <v>2.0</v>
      </c>
      <c r="D3817" s="4">
        <v>1.0</v>
      </c>
      <c r="E3817" s="1">
        <v>2.0</v>
      </c>
      <c r="F3817" s="1">
        <v>1.0</v>
      </c>
      <c r="G3817" s="2"/>
    </row>
    <row r="3818" ht="12.75" customHeight="1">
      <c r="A3818" t="s">
        <v>1253</v>
      </c>
      <c r="B3818" s="3" t="str">
        <f>HYPERLINK("https://stackoverflow.com/questions/9390517/")</f>
        <v>https://stackoverflow.com/questions/9390517/</v>
      </c>
      <c r="C3818" s="1">
        <v>2.0</v>
      </c>
      <c r="D3818" s="4">
        <v>1.0</v>
      </c>
      <c r="E3818" s="1">
        <v>2.0</v>
      </c>
      <c r="F3818" s="1">
        <v>1.0</v>
      </c>
      <c r="G3818" s="2"/>
    </row>
    <row r="3819" ht="12.75" customHeight="1">
      <c r="A3819" t="s">
        <v>1254</v>
      </c>
      <c r="B3819" s="3" t="str">
        <f>HYPERLINK("https://stackoverflow.com/questions/10473900/")</f>
        <v>https://stackoverflow.com/questions/10473900/</v>
      </c>
      <c r="C3819" s="1">
        <v>3.0</v>
      </c>
      <c r="D3819" s="4">
        <v>1.0</v>
      </c>
      <c r="E3819" s="1">
        <v>3.0</v>
      </c>
      <c r="F3819" s="1">
        <v>1.0</v>
      </c>
      <c r="G3819" s="2"/>
    </row>
    <row r="3820" ht="12.75" customHeight="1">
      <c r="A3820" t="s">
        <v>1254</v>
      </c>
      <c r="B3820" s="3" t="str">
        <f>HYPERLINK("https://stackoverflow.com/questions/10474070/")</f>
        <v>https://stackoverflow.com/questions/10474070/</v>
      </c>
      <c r="C3820" s="1">
        <v>3.0</v>
      </c>
      <c r="D3820" s="4">
        <v>1.0</v>
      </c>
      <c r="E3820" s="1">
        <v>3.0</v>
      </c>
      <c r="F3820" s="1">
        <v>1.0</v>
      </c>
      <c r="G3820" s="2"/>
    </row>
    <row r="3821" ht="12.75" customHeight="1">
      <c r="A3821" t="s">
        <v>1254</v>
      </c>
      <c r="B3821" s="3" t="str">
        <f>HYPERLINK("https://stackoverflow.com/questions/10474077/")</f>
        <v>https://stackoverflow.com/questions/10474077/</v>
      </c>
      <c r="C3821" s="1">
        <v>3.0</v>
      </c>
      <c r="D3821" s="4">
        <v>1.0</v>
      </c>
      <c r="E3821" s="1">
        <v>3.0</v>
      </c>
      <c r="F3821" s="1">
        <v>1.0</v>
      </c>
      <c r="G3821" s="2"/>
    </row>
    <row r="3822" ht="12.75" customHeight="1">
      <c r="A3822" t="s">
        <v>1254</v>
      </c>
      <c r="B3822" s="3" t="str">
        <f>HYPERLINK("https://stackoverflow.com/questions/10474122/")</f>
        <v>https://stackoverflow.com/questions/10474122/</v>
      </c>
      <c r="C3822" s="1">
        <v>3.0</v>
      </c>
      <c r="D3822" s="4">
        <v>3.0</v>
      </c>
      <c r="E3822" s="1">
        <v>3.0</v>
      </c>
      <c r="F3822" s="1">
        <v>3.0</v>
      </c>
      <c r="G3822" s="2"/>
    </row>
    <row r="3823" ht="12.75" customHeight="1">
      <c r="A3823" t="s">
        <v>1255</v>
      </c>
      <c r="B3823" s="3" t="str">
        <f>HYPERLINK("https://stackoverflow.com/questions/17542608/")</f>
        <v>https://stackoverflow.com/questions/17542608/</v>
      </c>
      <c r="C3823" s="1">
        <v>2.0</v>
      </c>
      <c r="D3823" s="4">
        <v>1.0</v>
      </c>
      <c r="E3823" s="1">
        <v>2.0</v>
      </c>
      <c r="F3823" s="1">
        <v>1.0</v>
      </c>
      <c r="G3823" s="2"/>
    </row>
    <row r="3824" ht="12.75" customHeight="1">
      <c r="A3824" t="s">
        <v>1255</v>
      </c>
      <c r="B3824" s="3" t="str">
        <f>HYPERLINK("https://stackoverflow.com/questions/28397328/")</f>
        <v>https://stackoverflow.com/questions/28397328/</v>
      </c>
      <c r="C3824" s="1">
        <v>2.0</v>
      </c>
      <c r="D3824" s="4">
        <v>1.0</v>
      </c>
      <c r="E3824" s="1">
        <v>2.0</v>
      </c>
      <c r="F3824" s="1">
        <v>1.0</v>
      </c>
      <c r="G3824" s="2"/>
    </row>
    <row r="3825" ht="12.75" customHeight="1">
      <c r="A3825" t="s">
        <v>1255</v>
      </c>
      <c r="B3825" s="3" t="str">
        <f>HYPERLINK("https://stackoverflow.com/questions/44969043/")</f>
        <v>https://stackoverflow.com/questions/44969043/</v>
      </c>
      <c r="C3825" s="1">
        <v>2.0</v>
      </c>
      <c r="D3825" s="4">
        <v>1.0</v>
      </c>
      <c r="E3825" s="1">
        <v>2.0</v>
      </c>
      <c r="F3825" s="1">
        <v>1.0</v>
      </c>
      <c r="G3825" s="2"/>
    </row>
    <row r="3826" ht="12.75" customHeight="1">
      <c r="A3826" t="s">
        <v>1256</v>
      </c>
      <c r="B3826" s="3" t="str">
        <f>HYPERLINK("https://stackoverflow.com/questions/12748101/")</f>
        <v>https://stackoverflow.com/questions/12748101/</v>
      </c>
      <c r="C3826" s="1">
        <v>4.0</v>
      </c>
      <c r="D3826" s="4">
        <v>1.0</v>
      </c>
      <c r="E3826" s="1">
        <v>3.0</v>
      </c>
      <c r="F3826" s="1">
        <v>1.0</v>
      </c>
      <c r="G3826" s="2" t="s">
        <v>430</v>
      </c>
    </row>
    <row r="3827" ht="12.75" customHeight="1">
      <c r="A3827" t="s">
        <v>1256</v>
      </c>
      <c r="B3827" s="3" t="str">
        <f>HYPERLINK("https://stackoverflow.com/questions/12748356/")</f>
        <v>https://stackoverflow.com/questions/12748356/</v>
      </c>
      <c r="C3827" s="1">
        <v>4.0</v>
      </c>
      <c r="D3827" s="4">
        <v>1.0</v>
      </c>
      <c r="E3827" s="1">
        <v>3.0</v>
      </c>
      <c r="F3827" s="1">
        <v>1.0</v>
      </c>
      <c r="G3827" s="2" t="s">
        <v>430</v>
      </c>
    </row>
    <row r="3828" ht="12.75" customHeight="1">
      <c r="A3828" t="s">
        <v>1257</v>
      </c>
      <c r="B3828" s="3" t="str">
        <f>HYPERLINK("https://stackoverflow.com/questions/16559146/")</f>
        <v>https://stackoverflow.com/questions/16559146/</v>
      </c>
      <c r="C3828" s="1">
        <v>3.0</v>
      </c>
      <c r="D3828" s="4">
        <v>1.0</v>
      </c>
      <c r="E3828" s="1">
        <v>3.0</v>
      </c>
      <c r="F3828" s="1">
        <v>1.0</v>
      </c>
      <c r="G3828" s="2"/>
    </row>
    <row r="3829" ht="12.75" customHeight="1">
      <c r="A3829" t="s">
        <v>1258</v>
      </c>
      <c r="B3829" s="3" t="str">
        <f>HYPERLINK("https://stackoverflow.com/questions/17234018/")</f>
        <v>https://stackoverflow.com/questions/17234018/</v>
      </c>
      <c r="C3829" s="1">
        <v>1.0</v>
      </c>
      <c r="D3829" s="4">
        <v>1.0</v>
      </c>
      <c r="E3829" s="1">
        <v>1.0</v>
      </c>
      <c r="F3829" s="1">
        <v>1.0</v>
      </c>
      <c r="G3829" s="2"/>
    </row>
    <row r="3830" ht="12.75" customHeight="1">
      <c r="A3830" t="s">
        <v>1259</v>
      </c>
      <c r="B3830" s="3" t="str">
        <f>HYPERLINK("https://stackoverflow.com/questions/18718947/")</f>
        <v>https://stackoverflow.com/questions/18718947/</v>
      </c>
      <c r="C3830" s="1">
        <v>4.0</v>
      </c>
      <c r="D3830" s="4">
        <v>1.0</v>
      </c>
      <c r="E3830" s="1">
        <v>3.0</v>
      </c>
      <c r="F3830" s="1">
        <v>1.0</v>
      </c>
      <c r="G3830" s="2"/>
    </row>
    <row r="3831" ht="12.75" customHeight="1">
      <c r="A3831" t="s">
        <v>1259</v>
      </c>
      <c r="B3831" s="3" t="str">
        <f>HYPERLINK("https://stackoverflow.com/questions/18719226/")</f>
        <v>https://stackoverflow.com/questions/18719226/</v>
      </c>
      <c r="C3831" s="1">
        <v>4.0</v>
      </c>
      <c r="D3831" s="4">
        <v>1.0</v>
      </c>
      <c r="E3831" s="1">
        <v>4.0</v>
      </c>
      <c r="F3831" s="1">
        <v>4.0</v>
      </c>
      <c r="G3831" s="2" t="s">
        <v>496</v>
      </c>
    </row>
    <row r="3832" ht="12.75" customHeight="1">
      <c r="A3832" t="s">
        <v>1259</v>
      </c>
      <c r="B3832" s="3" t="str">
        <f>HYPERLINK("https://stackoverflow.com/questions/18721292/")</f>
        <v>https://stackoverflow.com/questions/18721292/</v>
      </c>
      <c r="C3832" s="1">
        <v>4.0</v>
      </c>
      <c r="D3832" s="4">
        <v>1.0</v>
      </c>
      <c r="E3832" s="1">
        <v>5.0</v>
      </c>
      <c r="F3832" s="1">
        <v>5.0</v>
      </c>
      <c r="G3832" s="2" t="s">
        <v>1246</v>
      </c>
    </row>
    <row r="3833" ht="12.75" customHeight="1">
      <c r="A3833" t="s">
        <v>1260</v>
      </c>
      <c r="B3833" s="3" t="str">
        <f>HYPERLINK("https://stackoverflow.com/questions/20005232/")</f>
        <v>https://stackoverflow.com/questions/20005232/</v>
      </c>
      <c r="C3833" s="1">
        <v>1.0</v>
      </c>
      <c r="D3833" s="4">
        <v>1.0</v>
      </c>
      <c r="E3833" s="1">
        <v>1.0</v>
      </c>
      <c r="F3833" s="1">
        <v>1.0</v>
      </c>
      <c r="G3833" s="2"/>
    </row>
    <row r="3834" ht="12.75" customHeight="1">
      <c r="A3834" t="s">
        <v>1261</v>
      </c>
      <c r="B3834" s="3" t="str">
        <f>HYPERLINK("https://stackoverflow.com/questions/20365769/")</f>
        <v>https://stackoverflow.com/questions/20365769/</v>
      </c>
      <c r="C3834" s="1">
        <v>1.0</v>
      </c>
      <c r="D3834" s="4">
        <v>1.0</v>
      </c>
      <c r="E3834" s="1">
        <v>1.0</v>
      </c>
      <c r="F3834" s="1">
        <v>1.0</v>
      </c>
      <c r="G3834" s="2"/>
    </row>
    <row r="3835" ht="12.75" customHeight="1">
      <c r="A3835" t="s">
        <v>1262</v>
      </c>
      <c r="B3835" s="3" t="str">
        <f>HYPERLINK("https://stackoverflow.com/questions/22174202/")</f>
        <v>https://stackoverflow.com/questions/22174202/</v>
      </c>
      <c r="C3835" s="1">
        <v>2.0</v>
      </c>
      <c r="D3835" s="4">
        <v>1.0</v>
      </c>
      <c r="E3835" s="1">
        <v>2.0</v>
      </c>
      <c r="F3835" s="1">
        <v>1.0</v>
      </c>
      <c r="G3835" s="2"/>
    </row>
    <row r="3836" ht="12.75" customHeight="1">
      <c r="A3836" t="s">
        <v>1263</v>
      </c>
      <c r="B3836" s="3" t="str">
        <f>HYPERLINK("https://stackoverflow.com/questions/23580576/")</f>
        <v>https://stackoverflow.com/questions/23580576/</v>
      </c>
      <c r="C3836" s="1">
        <v>1.0</v>
      </c>
      <c r="D3836" s="4">
        <v>1.0</v>
      </c>
      <c r="E3836" s="1">
        <v>1.0</v>
      </c>
      <c r="F3836" s="1">
        <v>1.0</v>
      </c>
      <c r="G3836" s="2"/>
    </row>
    <row r="3837" ht="12.75" customHeight="1">
      <c r="A3837" t="s">
        <v>1264</v>
      </c>
      <c r="B3837" s="3" t="str">
        <f>HYPERLINK("https://stackoverflow.com/questions/24500505/")</f>
        <v>https://stackoverflow.com/questions/24500505/</v>
      </c>
      <c r="C3837" s="1">
        <v>1.0</v>
      </c>
      <c r="D3837" s="4">
        <v>1.0</v>
      </c>
      <c r="E3837" s="1">
        <v>1.0</v>
      </c>
      <c r="F3837" s="1">
        <v>1.0</v>
      </c>
      <c r="G3837" s="2"/>
    </row>
    <row r="3838" ht="12.75" customHeight="1">
      <c r="A3838" t="s">
        <v>1265</v>
      </c>
      <c r="B3838" s="3" t="str">
        <f>HYPERLINK("https://stackoverflow.com/questions/26452382/")</f>
        <v>https://stackoverflow.com/questions/26452382/</v>
      </c>
      <c r="C3838" s="1">
        <v>3.0</v>
      </c>
      <c r="D3838" s="4">
        <v>1.0</v>
      </c>
      <c r="E3838" s="1">
        <v>3.0</v>
      </c>
      <c r="F3838" s="1">
        <v>1.0</v>
      </c>
      <c r="G3838" s="2"/>
    </row>
    <row r="3839" ht="12.75" customHeight="1">
      <c r="A3839" t="s">
        <v>1266</v>
      </c>
      <c r="B3839" s="3" t="str">
        <f>HYPERLINK("https://stackoverflow.com/questions/26740932/")</f>
        <v>https://stackoverflow.com/questions/26740932/</v>
      </c>
      <c r="C3839" s="1">
        <v>2.0</v>
      </c>
      <c r="D3839" s="4">
        <v>1.0</v>
      </c>
      <c r="E3839" s="1">
        <v>2.0</v>
      </c>
      <c r="F3839" s="1">
        <v>1.0</v>
      </c>
      <c r="G3839" s="2"/>
    </row>
    <row r="3840" ht="12.75" customHeight="1">
      <c r="A3840" t="s">
        <v>1267</v>
      </c>
      <c r="B3840" s="3" t="str">
        <f>HYPERLINK("https://stackoverflow.com/questions/29645273/")</f>
        <v>https://stackoverflow.com/questions/29645273/</v>
      </c>
      <c r="C3840" s="1">
        <v>2.0</v>
      </c>
      <c r="D3840" s="4">
        <v>1.0</v>
      </c>
      <c r="E3840" s="1">
        <v>2.0</v>
      </c>
      <c r="F3840" s="1">
        <v>1.0</v>
      </c>
      <c r="G3840" s="2"/>
    </row>
    <row r="3841" ht="12.75" customHeight="1">
      <c r="A3841" t="s">
        <v>1268</v>
      </c>
      <c r="B3841" s="3" t="str">
        <f>HYPERLINK("https://stackoverflow.com/questions/30826164/")</f>
        <v>https://stackoverflow.com/questions/30826164/</v>
      </c>
      <c r="C3841" s="1">
        <v>2.0</v>
      </c>
      <c r="D3841" s="4">
        <v>1.0</v>
      </c>
      <c r="E3841" s="1">
        <v>2.0</v>
      </c>
      <c r="F3841" s="1">
        <v>1.0</v>
      </c>
      <c r="G3841" s="2"/>
    </row>
    <row r="3842" ht="12.75" customHeight="1">
      <c r="A3842" t="s">
        <v>1269</v>
      </c>
      <c r="B3842" s="3" t="str">
        <f>HYPERLINK("https://stackoverflow.com/questions/32287767/")</f>
        <v>https://stackoverflow.com/questions/32287767/</v>
      </c>
      <c r="C3842" s="1">
        <v>1.0</v>
      </c>
      <c r="D3842" s="4">
        <v>1.0</v>
      </c>
      <c r="E3842" s="1">
        <v>1.0</v>
      </c>
      <c r="F3842" s="1">
        <v>1.0</v>
      </c>
      <c r="G3842" s="2"/>
    </row>
    <row r="3843" ht="12.75" customHeight="1">
      <c r="A3843" t="s">
        <v>1270</v>
      </c>
      <c r="B3843" s="3" t="str">
        <f>HYPERLINK("https://stackoverflow.com/questions/34640360/")</f>
        <v>https://stackoverflow.com/questions/34640360/</v>
      </c>
      <c r="C3843" s="1">
        <v>1.0</v>
      </c>
      <c r="D3843" s="4">
        <v>1.0</v>
      </c>
      <c r="E3843" s="1">
        <v>1.0</v>
      </c>
      <c r="F3843" s="1">
        <v>1.0</v>
      </c>
      <c r="G3843" s="2"/>
    </row>
    <row r="3844" ht="12.75" customHeight="1">
      <c r="A3844" t="s">
        <v>1270</v>
      </c>
      <c r="B3844" s="3" t="str">
        <f>HYPERLINK("https://stackoverflow.com/questions/34640458/")</f>
        <v>https://stackoverflow.com/questions/34640458/</v>
      </c>
      <c r="C3844" s="1">
        <v>1.0</v>
      </c>
      <c r="D3844" s="4">
        <v>1.0</v>
      </c>
      <c r="E3844" s="1">
        <v>1.0</v>
      </c>
      <c r="F3844" s="1">
        <v>1.0</v>
      </c>
      <c r="G3844" s="2"/>
    </row>
    <row r="3845" ht="12.75" customHeight="1">
      <c r="C3845" s="1"/>
      <c r="D3845" s="1"/>
      <c r="E3845" s="1"/>
      <c r="F3845" s="1"/>
      <c r="G3845" s="2"/>
    </row>
    <row r="3846" ht="12.75" customHeight="1">
      <c r="C3846" s="1"/>
      <c r="D3846" s="1"/>
      <c r="E3846" s="1"/>
      <c r="F3846" s="1"/>
      <c r="G3846" s="2"/>
    </row>
    <row r="3847" ht="12.75" customHeight="1">
      <c r="C3847" s="1"/>
      <c r="D3847" s="1"/>
      <c r="E3847" s="1"/>
      <c r="F3847" s="1"/>
      <c r="G3847" s="2"/>
    </row>
    <row r="3848" ht="12.75" customHeight="1">
      <c r="A3848" t="s">
        <v>1271</v>
      </c>
      <c r="C3848" s="1"/>
      <c r="D3848" s="1"/>
      <c r="E3848" s="1"/>
      <c r="F3848" s="1"/>
      <c r="G3848" s="2"/>
    </row>
    <row r="3849" ht="12.75" customHeight="1">
      <c r="C3849" s="1"/>
      <c r="D3849" s="1"/>
      <c r="E3849" s="1"/>
      <c r="F3849" s="1"/>
      <c r="G3849" s="2"/>
    </row>
    <row r="3850" ht="12.75" customHeight="1">
      <c r="A3850" t="s">
        <v>1272</v>
      </c>
      <c r="B3850" s="3" t="str">
        <f>HYPERLINK("https://stackoverflow.com/questions/204847/")</f>
        <v>https://stackoverflow.com/questions/204847/</v>
      </c>
      <c r="C3850" s="1">
        <v>2.0</v>
      </c>
      <c r="D3850" s="4">
        <v>1.0</v>
      </c>
      <c r="E3850" s="1">
        <v>2.0</v>
      </c>
      <c r="F3850" s="1">
        <v>1.0</v>
      </c>
      <c r="G3850" s="2"/>
    </row>
    <row r="3851" ht="12.75" customHeight="1">
      <c r="A3851" t="s">
        <v>1272</v>
      </c>
      <c r="B3851" s="3" t="str">
        <f>HYPERLINK("https://stackoverflow.com/questions/205592/")</f>
        <v>https://stackoverflow.com/questions/205592/</v>
      </c>
      <c r="C3851" s="1">
        <v>2.0</v>
      </c>
      <c r="D3851" s="4">
        <v>1.0</v>
      </c>
      <c r="E3851" s="1">
        <v>2.0</v>
      </c>
      <c r="F3851" s="1">
        <v>1.0</v>
      </c>
      <c r="G3851" s="2"/>
    </row>
    <row r="3852" ht="12.75" customHeight="1">
      <c r="A3852" t="s">
        <v>1272</v>
      </c>
      <c r="B3852" s="3" t="str">
        <f>HYPERLINK("https://stackoverflow.com/questions/205621/")</f>
        <v>https://stackoverflow.com/questions/205621/</v>
      </c>
      <c r="C3852" s="1">
        <v>2.0</v>
      </c>
      <c r="D3852" s="4">
        <v>1.0</v>
      </c>
      <c r="E3852" s="1">
        <v>2.0</v>
      </c>
      <c r="F3852" s="1">
        <v>1.0</v>
      </c>
      <c r="G3852" s="2"/>
    </row>
    <row r="3853" ht="12.75" customHeight="1">
      <c r="A3853" t="s">
        <v>1272</v>
      </c>
      <c r="B3853" s="3" t="str">
        <f>HYPERLINK("https://stackoverflow.com/questions/205655/")</f>
        <v>https://stackoverflow.com/questions/205655/</v>
      </c>
      <c r="C3853" s="1">
        <v>3.0</v>
      </c>
      <c r="D3853" s="4">
        <v>3.0</v>
      </c>
      <c r="E3853" s="1">
        <v>3.0</v>
      </c>
      <c r="F3853" s="1">
        <v>3.0</v>
      </c>
      <c r="G3853" s="2"/>
    </row>
    <row r="3854" ht="12.75" customHeight="1">
      <c r="A3854" t="s">
        <v>1272</v>
      </c>
      <c r="B3854" s="3" t="str">
        <f>HYPERLINK("https://stackoverflow.com/questions/1269907/")</f>
        <v>https://stackoverflow.com/questions/1269907/</v>
      </c>
      <c r="C3854" s="1">
        <v>4.0</v>
      </c>
      <c r="D3854" s="4">
        <v>1.0</v>
      </c>
      <c r="E3854" s="1">
        <v>3.0</v>
      </c>
      <c r="F3854" s="1">
        <v>1.0</v>
      </c>
      <c r="G3854" s="2" t="s">
        <v>430</v>
      </c>
    </row>
    <row r="3855" ht="12.75" customHeight="1">
      <c r="A3855" t="s">
        <v>1272</v>
      </c>
      <c r="B3855" s="3" t="str">
        <f>HYPERLINK("https://stackoverflow.com/questions/1288584/")</f>
        <v>https://stackoverflow.com/questions/1288584/</v>
      </c>
      <c r="C3855" s="1">
        <v>3.0</v>
      </c>
      <c r="D3855" s="4">
        <v>1.0</v>
      </c>
      <c r="E3855" s="1">
        <v>3.0</v>
      </c>
      <c r="F3855" s="1">
        <v>1.0</v>
      </c>
      <c r="G3855" s="2"/>
    </row>
    <row r="3856" ht="12.75" customHeight="1">
      <c r="A3856" t="s">
        <v>1272</v>
      </c>
      <c r="B3856" s="3" t="str">
        <f>HYPERLINK("https://stackoverflow.com/questions/1290311/")</f>
        <v>https://stackoverflow.com/questions/1290311/</v>
      </c>
      <c r="C3856" s="1">
        <v>3.0</v>
      </c>
      <c r="D3856" s="4">
        <v>1.0</v>
      </c>
      <c r="E3856" s="1">
        <v>3.0</v>
      </c>
      <c r="F3856" s="1">
        <v>1.0</v>
      </c>
      <c r="G3856" s="2"/>
    </row>
    <row r="3857" ht="12.75" customHeight="1">
      <c r="A3857" t="s">
        <v>1272</v>
      </c>
      <c r="B3857" s="3" t="str">
        <f>HYPERLINK("https://stackoverflow.com/questions/1915729/")</f>
        <v>https://stackoverflow.com/questions/1915729/</v>
      </c>
      <c r="C3857" s="1">
        <v>3.0</v>
      </c>
      <c r="D3857" s="4">
        <v>1.0</v>
      </c>
      <c r="E3857" s="1">
        <v>3.0</v>
      </c>
      <c r="F3857" s="1">
        <v>1.0</v>
      </c>
      <c r="G3857" s="2"/>
    </row>
    <row r="3858" ht="12.75" customHeight="1">
      <c r="A3858" t="s">
        <v>1272</v>
      </c>
      <c r="B3858" s="3" t="str">
        <f>HYPERLINK("https://stackoverflow.com/questions/3054692/")</f>
        <v>https://stackoverflow.com/questions/3054692/</v>
      </c>
      <c r="C3858" s="1">
        <v>3.0</v>
      </c>
      <c r="D3858" s="4">
        <v>1.0</v>
      </c>
      <c r="E3858" s="1">
        <v>3.0</v>
      </c>
      <c r="F3858" s="1">
        <v>1.0</v>
      </c>
      <c r="G3858" s="2"/>
    </row>
    <row r="3859" ht="12.75" customHeight="1">
      <c r="A3859" t="s">
        <v>1272</v>
      </c>
      <c r="B3859" s="3" t="str">
        <f>HYPERLINK("https://stackoverflow.com/questions/8555628/")</f>
        <v>https://stackoverflow.com/questions/8555628/</v>
      </c>
      <c r="C3859" s="1">
        <v>3.0</v>
      </c>
      <c r="D3859" s="4">
        <v>1.0</v>
      </c>
      <c r="E3859" s="1">
        <v>3.0</v>
      </c>
      <c r="F3859" s="1">
        <v>1.0</v>
      </c>
      <c r="G3859" s="2"/>
    </row>
    <row r="3860" ht="12.75" customHeight="1">
      <c r="A3860" t="s">
        <v>1272</v>
      </c>
      <c r="B3860" s="3" t="str">
        <f>HYPERLINK("https://stackoverflow.com/questions/11215226/")</f>
        <v>https://stackoverflow.com/questions/11215226/</v>
      </c>
      <c r="C3860" s="1">
        <v>3.0</v>
      </c>
      <c r="D3860" s="4">
        <v>1.0</v>
      </c>
      <c r="E3860" s="1">
        <v>3.0</v>
      </c>
      <c r="F3860" s="1">
        <v>1.0</v>
      </c>
      <c r="G3860" s="2"/>
    </row>
    <row r="3861" ht="12.75" customHeight="1">
      <c r="A3861" t="s">
        <v>1272</v>
      </c>
      <c r="B3861" s="3" t="str">
        <f>HYPERLINK("https://stackoverflow.com/questions/19332145/")</f>
        <v>https://stackoverflow.com/questions/19332145/</v>
      </c>
      <c r="C3861" s="1">
        <v>3.0</v>
      </c>
      <c r="D3861" s="4">
        <v>1.0</v>
      </c>
      <c r="E3861" s="1">
        <v>3.0</v>
      </c>
      <c r="F3861" s="1">
        <v>1.0</v>
      </c>
      <c r="G3861" s="2"/>
    </row>
    <row r="3862" ht="12.75" customHeight="1">
      <c r="A3862" t="s">
        <v>1272</v>
      </c>
      <c r="B3862" s="3" t="str">
        <f>HYPERLINK("https://stackoverflow.com/questions/25743823/")</f>
        <v>https://stackoverflow.com/questions/25743823/</v>
      </c>
      <c r="C3862" s="1">
        <v>3.0</v>
      </c>
      <c r="D3862" s="4">
        <v>1.0</v>
      </c>
      <c r="E3862" s="1">
        <v>3.0</v>
      </c>
      <c r="F3862" s="1">
        <v>1.0</v>
      </c>
      <c r="G3862" s="2"/>
    </row>
    <row r="3863" ht="12.75" customHeight="1">
      <c r="A3863" t="s">
        <v>1272</v>
      </c>
      <c r="B3863" s="3" t="str">
        <f>HYPERLINK("https://stackoverflow.com/questions/36477801/")</f>
        <v>https://stackoverflow.com/questions/36477801/</v>
      </c>
      <c r="C3863" s="1">
        <v>2.0</v>
      </c>
      <c r="D3863" s="4">
        <v>1.0</v>
      </c>
      <c r="E3863" s="1">
        <v>2.0</v>
      </c>
      <c r="F3863" s="1">
        <v>1.0</v>
      </c>
      <c r="G3863" s="2"/>
    </row>
    <row r="3864" ht="12.75" customHeight="1">
      <c r="A3864" t="s">
        <v>1273</v>
      </c>
      <c r="B3864" s="3" t="str">
        <f>HYPERLINK("https://stackoverflow.com/questions/402753/")</f>
        <v>https://stackoverflow.com/questions/402753/</v>
      </c>
      <c r="C3864" s="1">
        <v>3.0</v>
      </c>
      <c r="D3864" s="4">
        <v>3.0</v>
      </c>
      <c r="E3864" s="1">
        <v>3.0</v>
      </c>
      <c r="F3864" s="1">
        <v>3.0</v>
      </c>
      <c r="G3864" s="2"/>
    </row>
    <row r="3865" ht="12.75" customHeight="1">
      <c r="A3865" t="s">
        <v>1273</v>
      </c>
      <c r="B3865" s="3" t="str">
        <f>HYPERLINK("https://stackoverflow.com/questions/402771/")</f>
        <v>https://stackoverflow.com/questions/402771/</v>
      </c>
      <c r="C3865" s="1">
        <v>3.0</v>
      </c>
      <c r="D3865" s="4">
        <v>1.0</v>
      </c>
      <c r="E3865" s="1">
        <v>3.0</v>
      </c>
      <c r="F3865" s="1">
        <v>1.0</v>
      </c>
      <c r="G3865" s="2"/>
    </row>
    <row r="3866" ht="12.75" customHeight="1">
      <c r="A3866" t="s">
        <v>1273</v>
      </c>
      <c r="B3866" s="3" t="str">
        <f>HYPERLINK("https://stackoverflow.com/questions/402793/")</f>
        <v>https://stackoverflow.com/questions/402793/</v>
      </c>
      <c r="C3866" s="1">
        <v>3.0</v>
      </c>
      <c r="D3866" s="4">
        <v>1.0</v>
      </c>
      <c r="E3866" s="1">
        <v>3.0</v>
      </c>
      <c r="F3866" s="1">
        <v>1.0</v>
      </c>
      <c r="G3866" s="2"/>
    </row>
    <row r="3867" ht="12.75" customHeight="1">
      <c r="A3867" t="s">
        <v>1273</v>
      </c>
      <c r="B3867" s="3" t="str">
        <f>HYPERLINK("https://stackoverflow.com/questions/893479/")</f>
        <v>https://stackoverflow.com/questions/893479/</v>
      </c>
      <c r="C3867" s="1">
        <v>3.0</v>
      </c>
      <c r="D3867" s="4">
        <v>3.0</v>
      </c>
      <c r="E3867" s="1">
        <v>3.0</v>
      </c>
      <c r="F3867" s="1">
        <v>3.0</v>
      </c>
      <c r="G3867" s="2"/>
    </row>
    <row r="3868" ht="12.75" customHeight="1">
      <c r="A3868" t="s">
        <v>1273</v>
      </c>
      <c r="B3868" s="3" t="str">
        <f>HYPERLINK("https://stackoverflow.com/questions/9189036/")</f>
        <v>https://stackoverflow.com/questions/9189036/</v>
      </c>
      <c r="C3868" s="1">
        <v>3.0</v>
      </c>
      <c r="D3868" s="4">
        <v>1.0</v>
      </c>
      <c r="E3868" s="1">
        <v>3.0</v>
      </c>
      <c r="F3868" s="1">
        <v>1.0</v>
      </c>
      <c r="G3868" s="2"/>
    </row>
    <row r="3869" ht="12.75" customHeight="1">
      <c r="A3869" t="s">
        <v>1274</v>
      </c>
      <c r="B3869" s="3" t="str">
        <f>HYPERLINK("https://stackoverflow.com/questions/1652560/")</f>
        <v>https://stackoverflow.com/questions/1652560/</v>
      </c>
      <c r="C3869" s="1">
        <v>4.0</v>
      </c>
      <c r="D3869" s="4">
        <v>3.0</v>
      </c>
      <c r="E3869" s="1">
        <v>4.0</v>
      </c>
      <c r="F3869" s="1">
        <v>3.0</v>
      </c>
      <c r="G3869" s="2"/>
    </row>
    <row r="3870" ht="12.75" customHeight="1">
      <c r="A3870" t="s">
        <v>1275</v>
      </c>
      <c r="B3870" s="3" t="str">
        <f>HYPERLINK("https://stackoverflow.com/questions/1697362/")</f>
        <v>https://stackoverflow.com/questions/1697362/</v>
      </c>
      <c r="C3870" s="1">
        <v>3.0</v>
      </c>
      <c r="D3870" s="4">
        <v>1.0</v>
      </c>
      <c r="E3870" s="1">
        <v>3.0</v>
      </c>
      <c r="F3870" s="1">
        <v>1.0</v>
      </c>
      <c r="G3870" s="2"/>
    </row>
    <row r="3871" ht="12.75" customHeight="1">
      <c r="A3871" t="s">
        <v>1275</v>
      </c>
      <c r="B3871" s="3" t="str">
        <f>HYPERLINK("https://stackoverflow.com/questions/1697821/")</f>
        <v>https://stackoverflow.com/questions/1697821/</v>
      </c>
      <c r="C3871" s="1">
        <v>2.0</v>
      </c>
      <c r="D3871" s="4">
        <v>1.0</v>
      </c>
      <c r="E3871" s="1">
        <v>2.0</v>
      </c>
      <c r="F3871" s="1">
        <v>1.0</v>
      </c>
      <c r="G3871" s="2"/>
    </row>
    <row r="3872" ht="12.75" customHeight="1">
      <c r="A3872" t="s">
        <v>1275</v>
      </c>
      <c r="B3872" s="3" t="str">
        <f>HYPERLINK("https://stackoverflow.com/questions/16894548/")</f>
        <v>https://stackoverflow.com/questions/16894548/</v>
      </c>
      <c r="C3872" s="1">
        <v>2.0</v>
      </c>
      <c r="D3872" s="4">
        <v>1.0</v>
      </c>
      <c r="E3872" s="1">
        <v>2.0</v>
      </c>
      <c r="F3872" s="1">
        <v>1.0</v>
      </c>
      <c r="G3872" s="2"/>
    </row>
    <row r="3873" ht="12.75" customHeight="1">
      <c r="A3873" t="s">
        <v>1275</v>
      </c>
      <c r="B3873" s="3" t="str">
        <f>HYPERLINK("https://stackoverflow.com/questions/35652140/")</f>
        <v>https://stackoverflow.com/questions/35652140/</v>
      </c>
      <c r="C3873" s="1">
        <v>2.0</v>
      </c>
      <c r="D3873" s="4">
        <v>1.0</v>
      </c>
      <c r="E3873" s="1">
        <v>2.0</v>
      </c>
      <c r="F3873" s="1">
        <v>1.0</v>
      </c>
      <c r="G3873" s="2"/>
    </row>
    <row r="3874" ht="12.75" customHeight="1">
      <c r="A3874" t="s">
        <v>1275</v>
      </c>
      <c r="B3874" s="3" t="str">
        <f>HYPERLINK("https://stackoverflow.com/questions/39624074/")</f>
        <v>https://stackoverflow.com/questions/39624074/</v>
      </c>
      <c r="C3874" s="1">
        <v>2.0</v>
      </c>
      <c r="D3874" s="4">
        <v>1.0</v>
      </c>
      <c r="E3874" s="1">
        <v>2.0</v>
      </c>
      <c r="F3874" s="1">
        <v>1.0</v>
      </c>
      <c r="G3874" s="2"/>
    </row>
    <row r="3875" ht="12.75" customHeight="1">
      <c r="A3875" t="s">
        <v>1276</v>
      </c>
      <c r="B3875" s="3" t="str">
        <f>HYPERLINK("https://stackoverflow.com/questions/2166059/")</f>
        <v>https://stackoverflow.com/questions/2166059/</v>
      </c>
      <c r="C3875" s="1">
        <v>3.0</v>
      </c>
      <c r="D3875" s="4">
        <v>1.0</v>
      </c>
      <c r="E3875" s="1">
        <v>3.0</v>
      </c>
      <c r="F3875" s="1">
        <v>1.0</v>
      </c>
      <c r="G3875" s="2"/>
    </row>
    <row r="3876" ht="12.75" customHeight="1">
      <c r="A3876" t="s">
        <v>1276</v>
      </c>
      <c r="B3876" s="3" t="str">
        <f>HYPERLINK("https://stackoverflow.com/questions/2166081/")</f>
        <v>https://stackoverflow.com/questions/2166081/</v>
      </c>
      <c r="C3876" s="1">
        <v>5.0</v>
      </c>
      <c r="D3876" s="4">
        <v>2.0</v>
      </c>
      <c r="E3876" s="1">
        <v>4.0</v>
      </c>
      <c r="F3876" s="1">
        <v>4.0</v>
      </c>
      <c r="G3876" s="2" t="s">
        <v>282</v>
      </c>
    </row>
    <row r="3877" ht="12.75" customHeight="1">
      <c r="A3877" t="s">
        <v>1277</v>
      </c>
      <c r="B3877" s="3" t="str">
        <f>HYPERLINK("https://stackoverflow.com/questions/2378205/")</f>
        <v>https://stackoverflow.com/questions/2378205/</v>
      </c>
      <c r="C3877" s="1">
        <v>4.0</v>
      </c>
      <c r="D3877" s="4">
        <v>3.0</v>
      </c>
      <c r="E3877" s="1">
        <v>4.0</v>
      </c>
      <c r="F3877" s="1">
        <v>3.0</v>
      </c>
      <c r="G3877" s="2"/>
    </row>
    <row r="3878" ht="12.75" customHeight="1">
      <c r="A3878" t="s">
        <v>1278</v>
      </c>
      <c r="B3878" s="3" t="str">
        <f>HYPERLINK("https://stackoverflow.com/questions/2789313/")</f>
        <v>https://stackoverflow.com/questions/2789313/</v>
      </c>
      <c r="C3878" s="1">
        <v>5.0</v>
      </c>
      <c r="D3878" s="4">
        <v>1.0</v>
      </c>
      <c r="E3878" s="1">
        <v>5.0</v>
      </c>
      <c r="F3878" s="1">
        <v>5.0</v>
      </c>
      <c r="G3878" s="2" t="s">
        <v>1246</v>
      </c>
    </row>
    <row r="3879" ht="12.75" customHeight="1">
      <c r="A3879" t="s">
        <v>1278</v>
      </c>
      <c r="B3879" s="3" t="str">
        <f>HYPERLINK("https://stackoverflow.com/questions/2789456/")</f>
        <v>https://stackoverflow.com/questions/2789456/</v>
      </c>
      <c r="C3879" s="1">
        <v>5.0</v>
      </c>
      <c r="D3879" s="4">
        <v>5.0</v>
      </c>
      <c r="E3879" s="1">
        <v>5.0</v>
      </c>
      <c r="F3879" s="1">
        <v>5.0</v>
      </c>
      <c r="G3879" s="2"/>
    </row>
    <row r="3880" ht="12.75" customHeight="1">
      <c r="A3880" t="s">
        <v>1279</v>
      </c>
      <c r="B3880" s="3" t="str">
        <f>HYPERLINK("https://stackoverflow.com/questions/3059410/")</f>
        <v>https://stackoverflow.com/questions/3059410/</v>
      </c>
      <c r="C3880" s="1">
        <v>2.0</v>
      </c>
      <c r="D3880" s="4">
        <v>1.0</v>
      </c>
      <c r="E3880" s="1">
        <v>2.0</v>
      </c>
      <c r="F3880" s="1">
        <v>1.0</v>
      </c>
      <c r="G3880" s="2"/>
    </row>
    <row r="3881" ht="12.75" customHeight="1">
      <c r="A3881" t="s">
        <v>1279</v>
      </c>
      <c r="B3881" s="3" t="str">
        <f>HYPERLINK("https://stackoverflow.com/questions/3059464/")</f>
        <v>https://stackoverflow.com/questions/3059464/</v>
      </c>
      <c r="C3881" s="1">
        <v>2.0</v>
      </c>
      <c r="D3881" s="4">
        <v>1.0</v>
      </c>
      <c r="E3881" s="1">
        <v>2.0</v>
      </c>
      <c r="F3881" s="1">
        <v>1.0</v>
      </c>
      <c r="G3881" s="2"/>
    </row>
    <row r="3882" ht="12.75" customHeight="1">
      <c r="A3882" t="s">
        <v>1279</v>
      </c>
      <c r="B3882" s="3" t="str">
        <f>HYPERLINK("https://stackoverflow.com/questions/33662053/")</f>
        <v>https://stackoverflow.com/questions/33662053/</v>
      </c>
      <c r="C3882" s="1">
        <v>2.0</v>
      </c>
      <c r="D3882" s="4">
        <v>1.0</v>
      </c>
      <c r="E3882" s="1">
        <v>2.0</v>
      </c>
      <c r="F3882" s="1">
        <v>1.0</v>
      </c>
      <c r="G3882" s="2"/>
    </row>
    <row r="3883" ht="12.75" customHeight="1">
      <c r="A3883" t="s">
        <v>1280</v>
      </c>
      <c r="B3883" s="3" t="str">
        <f>HYPERLINK("https://stackoverflow.com/questions/3631667/")</f>
        <v>https://stackoverflow.com/questions/3631667/</v>
      </c>
      <c r="C3883" s="1">
        <v>4.0</v>
      </c>
      <c r="D3883" s="4">
        <v>1.0</v>
      </c>
      <c r="E3883" s="1">
        <v>4.0</v>
      </c>
      <c r="F3883" s="1">
        <v>4.0</v>
      </c>
      <c r="G3883" s="2" t="s">
        <v>260</v>
      </c>
    </row>
    <row r="3884" ht="12.75" customHeight="1">
      <c r="A3884" t="s">
        <v>1280</v>
      </c>
      <c r="B3884" s="3" t="str">
        <f>HYPERLINK("https://stackoverflow.com/questions/3631670/")</f>
        <v>https://stackoverflow.com/questions/3631670/</v>
      </c>
      <c r="C3884" s="1">
        <v>5.0</v>
      </c>
      <c r="D3884" s="4">
        <v>1.0</v>
      </c>
      <c r="E3884" s="1">
        <v>5.0</v>
      </c>
      <c r="F3884" s="1">
        <v>5.0</v>
      </c>
      <c r="G3884" s="2" t="s">
        <v>260</v>
      </c>
    </row>
    <row r="3885" ht="12.75" customHeight="1">
      <c r="A3885" t="s">
        <v>1281</v>
      </c>
      <c r="B3885" s="3" t="str">
        <f>HYPERLINK("https://stackoverflow.com/questions/6098492/")</f>
        <v>https://stackoverflow.com/questions/6098492/</v>
      </c>
      <c r="C3885" s="1">
        <v>3.0</v>
      </c>
      <c r="D3885" s="4">
        <v>1.0</v>
      </c>
      <c r="E3885" s="1">
        <v>3.0</v>
      </c>
      <c r="F3885" s="1">
        <v>1.0</v>
      </c>
      <c r="G3885" s="2"/>
    </row>
    <row r="3886" ht="12.75" customHeight="1">
      <c r="A3886" t="s">
        <v>1281</v>
      </c>
      <c r="B3886" s="3" t="str">
        <f>HYPERLINK("https://stackoverflow.com/questions/6098518/")</f>
        <v>https://stackoverflow.com/questions/6098518/</v>
      </c>
      <c r="C3886" s="1">
        <v>5.0</v>
      </c>
      <c r="D3886" s="4">
        <v>1.0</v>
      </c>
      <c r="E3886" s="1">
        <v>5.0</v>
      </c>
      <c r="F3886" s="1">
        <v>5.0</v>
      </c>
      <c r="G3886" s="2" t="s">
        <v>260</v>
      </c>
    </row>
    <row r="3887" ht="12.75" customHeight="1">
      <c r="A3887" t="s">
        <v>1281</v>
      </c>
      <c r="B3887" s="3" t="str">
        <f>HYPERLINK("https://stackoverflow.com/questions/6098521/")</f>
        <v>https://stackoverflow.com/questions/6098521/</v>
      </c>
      <c r="C3887" s="1">
        <v>5.0</v>
      </c>
      <c r="D3887" s="4">
        <v>2.0</v>
      </c>
      <c r="E3887" s="1">
        <v>5.0</v>
      </c>
      <c r="F3887" s="1">
        <v>4.0</v>
      </c>
      <c r="G3887" s="2" t="s">
        <v>260</v>
      </c>
    </row>
    <row r="3888" ht="12.75" customHeight="1">
      <c r="A3888" t="s">
        <v>1281</v>
      </c>
      <c r="B3888" s="3" t="str">
        <f>HYPERLINK("https://stackoverflow.com/questions/6098543/")</f>
        <v>https://stackoverflow.com/questions/6098543/</v>
      </c>
      <c r="C3888" s="1">
        <v>5.0</v>
      </c>
      <c r="D3888" s="4">
        <v>1.0</v>
      </c>
      <c r="E3888" s="1">
        <v>5.0</v>
      </c>
      <c r="F3888" s="1">
        <v>4.0</v>
      </c>
      <c r="G3888" s="2" t="s">
        <v>260</v>
      </c>
    </row>
    <row r="3889" ht="12.75" customHeight="1">
      <c r="A3889" t="s">
        <v>1281</v>
      </c>
      <c r="B3889" s="3" t="str">
        <f>HYPERLINK("https://stackoverflow.com/questions/10707934/")</f>
        <v>https://stackoverflow.com/questions/10707934/</v>
      </c>
      <c r="C3889" s="1">
        <v>3.0</v>
      </c>
      <c r="D3889" s="4">
        <v>1.0</v>
      </c>
      <c r="E3889" s="1">
        <v>3.0</v>
      </c>
      <c r="F3889" s="1">
        <v>1.0</v>
      </c>
      <c r="G3889" s="2"/>
    </row>
    <row r="3890" ht="12.75" customHeight="1">
      <c r="A3890" t="s">
        <v>1281</v>
      </c>
      <c r="B3890" s="3" t="str">
        <f>HYPERLINK("https://stackoverflow.com/questions/21461738/")</f>
        <v>https://stackoverflow.com/questions/21461738/</v>
      </c>
      <c r="C3890" s="1">
        <v>5.0</v>
      </c>
      <c r="D3890" s="4">
        <v>3.0</v>
      </c>
      <c r="E3890" s="1">
        <v>5.0</v>
      </c>
      <c r="F3890" s="1">
        <v>5.0</v>
      </c>
      <c r="G3890" s="2" t="s">
        <v>260</v>
      </c>
    </row>
    <row r="3891" ht="12.75" customHeight="1">
      <c r="A3891" t="s">
        <v>1282</v>
      </c>
      <c r="B3891" s="3" t="str">
        <f>HYPERLINK("https://stackoverflow.com/questions/6164524/")</f>
        <v>https://stackoverflow.com/questions/6164524/</v>
      </c>
      <c r="C3891" s="1">
        <v>4.0</v>
      </c>
      <c r="D3891" s="4">
        <v>1.0</v>
      </c>
      <c r="E3891" s="1">
        <v>4.0</v>
      </c>
      <c r="F3891" s="1">
        <v>4.0</v>
      </c>
      <c r="G3891" s="2" t="s">
        <v>260</v>
      </c>
    </row>
    <row r="3892" ht="12.75" customHeight="1">
      <c r="A3892" t="s">
        <v>1282</v>
      </c>
      <c r="B3892" s="3" t="str">
        <f>HYPERLINK("https://stackoverflow.com/questions/6164541/")</f>
        <v>https://stackoverflow.com/questions/6164541/</v>
      </c>
      <c r="C3892" s="1">
        <v>4.0</v>
      </c>
      <c r="D3892" s="4">
        <v>1.0</v>
      </c>
      <c r="E3892" s="1">
        <v>4.0</v>
      </c>
      <c r="F3892" s="1">
        <v>4.0</v>
      </c>
      <c r="G3892" s="2" t="s">
        <v>260</v>
      </c>
    </row>
    <row r="3893" ht="12.75" customHeight="1">
      <c r="A3893" t="s">
        <v>1282</v>
      </c>
      <c r="B3893" s="3" t="str">
        <f>HYPERLINK("https://stackoverflow.com/questions/11793697/")</f>
        <v>https://stackoverflow.com/questions/11793697/</v>
      </c>
      <c r="C3893" s="1">
        <v>4.0</v>
      </c>
      <c r="D3893" s="4">
        <v>1.0</v>
      </c>
      <c r="E3893" s="1">
        <v>4.0</v>
      </c>
      <c r="F3893" s="1">
        <v>4.0</v>
      </c>
      <c r="G3893" s="2" t="s">
        <v>260</v>
      </c>
    </row>
    <row r="3894" ht="12.75" customHeight="1">
      <c r="A3894" t="s">
        <v>1282</v>
      </c>
      <c r="B3894" s="3" t="str">
        <f>HYPERLINK("https://stackoverflow.com/questions/17870390/")</f>
        <v>https://stackoverflow.com/questions/17870390/</v>
      </c>
      <c r="C3894" s="1">
        <v>2.0</v>
      </c>
      <c r="D3894" s="4">
        <v>1.0</v>
      </c>
      <c r="E3894" s="1">
        <v>2.0</v>
      </c>
      <c r="F3894" s="1">
        <v>1.0</v>
      </c>
      <c r="G3894" s="2"/>
    </row>
    <row r="3895" ht="12.75" customHeight="1">
      <c r="A3895" t="s">
        <v>1282</v>
      </c>
      <c r="B3895" s="3" t="str">
        <f>HYPERLINK("https://stackoverflow.com/questions/23136951/")</f>
        <v>https://stackoverflow.com/questions/23136951/</v>
      </c>
      <c r="C3895" s="1">
        <v>3.0</v>
      </c>
      <c r="D3895" s="4">
        <v>2.0</v>
      </c>
      <c r="E3895" s="1">
        <v>3.0</v>
      </c>
      <c r="F3895" s="1">
        <v>2.0</v>
      </c>
      <c r="G3895" s="2"/>
    </row>
    <row r="3896" ht="12.75" customHeight="1">
      <c r="A3896" t="s">
        <v>1282</v>
      </c>
      <c r="B3896" s="3" t="str">
        <f>HYPERLINK("https://stackoverflow.com/questions/34373639/")</f>
        <v>https://stackoverflow.com/questions/34373639/</v>
      </c>
      <c r="C3896" s="1">
        <v>3.0</v>
      </c>
      <c r="D3896" s="4">
        <v>3.0</v>
      </c>
      <c r="E3896" s="1">
        <v>3.0</v>
      </c>
      <c r="F3896" s="1">
        <v>3.0</v>
      </c>
      <c r="G3896" s="2"/>
    </row>
    <row r="3897" ht="12.75" customHeight="1">
      <c r="A3897" t="s">
        <v>1283</v>
      </c>
      <c r="B3897" s="3" t="str">
        <f>HYPERLINK("https://stackoverflow.com/questions/6818370/")</f>
        <v>https://stackoverflow.com/questions/6818370/</v>
      </c>
      <c r="C3897" s="1">
        <v>5.0</v>
      </c>
      <c r="D3897" s="4">
        <v>1.0</v>
      </c>
      <c r="E3897" s="1">
        <v>5.0</v>
      </c>
      <c r="F3897" s="1">
        <v>5.0</v>
      </c>
      <c r="G3897" s="2" t="s">
        <v>260</v>
      </c>
    </row>
    <row r="3898" ht="12.75" customHeight="1">
      <c r="A3898" t="s">
        <v>1284</v>
      </c>
      <c r="B3898" s="3" t="str">
        <f>HYPERLINK("https://stackoverflow.com/questions/6870786/")</f>
        <v>https://stackoverflow.com/questions/6870786/</v>
      </c>
      <c r="C3898" s="1">
        <v>3.0</v>
      </c>
      <c r="D3898" s="4">
        <v>1.0</v>
      </c>
      <c r="E3898" s="1">
        <v>3.0</v>
      </c>
      <c r="F3898" s="1">
        <v>1.0</v>
      </c>
      <c r="G3898" s="2"/>
    </row>
    <row r="3899" ht="12.75" customHeight="1">
      <c r="A3899" t="s">
        <v>393</v>
      </c>
      <c r="B3899" s="3" t="str">
        <f>HYPERLINK("https://stackoverflow.com/questions/48296025/")</f>
        <v>https://stackoverflow.com/questions/48296025/</v>
      </c>
      <c r="C3899" s="1">
        <v>3.0</v>
      </c>
      <c r="D3899" s="4">
        <v>1.0</v>
      </c>
      <c r="E3899" s="1">
        <v>3.0</v>
      </c>
      <c r="F3899" s="1">
        <v>1.0</v>
      </c>
      <c r="G3899" s="2"/>
    </row>
    <row r="3900" ht="12.75" customHeight="1">
      <c r="A3900" t="s">
        <v>1285</v>
      </c>
      <c r="B3900" s="3" t="str">
        <f>HYPERLINK("https://stackoverflow.com/questions/8240195/")</f>
        <v>https://stackoverflow.com/questions/8240195/</v>
      </c>
      <c r="C3900" s="1">
        <v>2.0</v>
      </c>
      <c r="D3900" s="4">
        <v>1.0</v>
      </c>
      <c r="E3900" s="1">
        <v>2.0</v>
      </c>
      <c r="F3900" s="1">
        <v>1.0</v>
      </c>
      <c r="G3900" s="2"/>
    </row>
    <row r="3901" ht="12.75" customHeight="1">
      <c r="A3901" t="s">
        <v>1285</v>
      </c>
      <c r="B3901" s="3" t="str">
        <f>HYPERLINK("https://stackoverflow.com/questions/8240200/")</f>
        <v>https://stackoverflow.com/questions/8240200/</v>
      </c>
      <c r="C3901" s="1">
        <v>3.0</v>
      </c>
      <c r="D3901" s="4">
        <v>1.0</v>
      </c>
      <c r="E3901" s="1">
        <v>3.0</v>
      </c>
      <c r="F3901" s="1">
        <v>1.0</v>
      </c>
      <c r="G3901" s="2"/>
    </row>
    <row r="3902" ht="12.75" customHeight="1">
      <c r="A3902" t="s">
        <v>1285</v>
      </c>
      <c r="B3902" s="3" t="str">
        <f>HYPERLINK("https://stackoverflow.com/questions/8240227/")</f>
        <v>https://stackoverflow.com/questions/8240227/</v>
      </c>
      <c r="C3902" s="1">
        <v>3.0</v>
      </c>
      <c r="D3902" s="4">
        <v>1.0</v>
      </c>
      <c r="E3902" s="1">
        <v>3.0</v>
      </c>
      <c r="F3902" s="1">
        <v>1.0</v>
      </c>
      <c r="G3902" s="2"/>
    </row>
    <row r="3903" ht="12.75" customHeight="1">
      <c r="A3903" t="s">
        <v>1285</v>
      </c>
      <c r="B3903" s="3" t="str">
        <f>HYPERLINK("https://stackoverflow.com/questions/22059606/")</f>
        <v>https://stackoverflow.com/questions/22059606/</v>
      </c>
      <c r="C3903" s="1">
        <v>3.0</v>
      </c>
      <c r="D3903" s="4">
        <v>2.0</v>
      </c>
      <c r="E3903" s="1">
        <v>3.0</v>
      </c>
      <c r="F3903" s="1">
        <v>2.0</v>
      </c>
      <c r="G3903" s="2"/>
    </row>
    <row r="3904" ht="12.75" customHeight="1">
      <c r="A3904" t="s">
        <v>1285</v>
      </c>
      <c r="B3904" s="3" t="str">
        <f>HYPERLINK("https://stackoverflow.com/questions/36654450/")</f>
        <v>https://stackoverflow.com/questions/36654450/</v>
      </c>
      <c r="C3904" s="1">
        <v>3.0</v>
      </c>
      <c r="D3904" s="4">
        <v>1.0</v>
      </c>
      <c r="E3904" s="1">
        <v>3.0</v>
      </c>
      <c r="F3904" s="1">
        <v>1.0</v>
      </c>
      <c r="G3904" s="2"/>
    </row>
    <row r="3905" ht="12.75" customHeight="1">
      <c r="A3905" t="s">
        <v>1286</v>
      </c>
      <c r="B3905" s="3" t="str">
        <f>HYPERLINK("https://stackoverflow.com/questions/8324127/")</f>
        <v>https://stackoverflow.com/questions/8324127/</v>
      </c>
      <c r="C3905" s="1">
        <v>3.0</v>
      </c>
      <c r="D3905" s="4">
        <v>1.0</v>
      </c>
      <c r="E3905" s="1">
        <v>3.0</v>
      </c>
      <c r="F3905" s="1">
        <v>1.0</v>
      </c>
      <c r="G3905" s="2"/>
    </row>
    <row r="3906" ht="12.75" customHeight="1">
      <c r="A3906" t="s">
        <v>1286</v>
      </c>
      <c r="B3906" s="3" t="str">
        <f>HYPERLINK("https://stackoverflow.com/questions/18884326/")</f>
        <v>https://stackoverflow.com/questions/18884326/</v>
      </c>
      <c r="C3906" s="1">
        <v>3.0</v>
      </c>
      <c r="D3906" s="4">
        <v>1.0</v>
      </c>
      <c r="E3906" s="1">
        <v>3.0</v>
      </c>
      <c r="F3906" s="1">
        <v>1.0</v>
      </c>
      <c r="G3906" s="2"/>
    </row>
    <row r="3907" ht="12.75" customHeight="1">
      <c r="A3907" t="s">
        <v>1286</v>
      </c>
      <c r="B3907" s="3" t="str">
        <f>HYPERLINK("https://stackoverflow.com/questions/28056523/")</f>
        <v>https://stackoverflow.com/questions/28056523/</v>
      </c>
      <c r="C3907" s="1">
        <v>3.0</v>
      </c>
      <c r="D3907" s="4">
        <v>1.0</v>
      </c>
      <c r="E3907" s="1">
        <v>3.0</v>
      </c>
      <c r="F3907" s="1">
        <v>1.0</v>
      </c>
      <c r="G3907" s="2"/>
    </row>
    <row r="3908" ht="12.75" customHeight="1">
      <c r="A3908" t="s">
        <v>1287</v>
      </c>
      <c r="B3908" s="3" t="str">
        <f>HYPERLINK("https://stackoverflow.com/questions/8324880/")</f>
        <v>https://stackoverflow.com/questions/8324880/</v>
      </c>
      <c r="C3908" s="1">
        <v>4.0</v>
      </c>
      <c r="D3908" s="4">
        <v>1.0</v>
      </c>
      <c r="E3908" s="1">
        <v>3.0</v>
      </c>
      <c r="F3908" s="1">
        <v>1.0</v>
      </c>
      <c r="G3908" s="2" t="s">
        <v>430</v>
      </c>
    </row>
    <row r="3909" ht="12.75" customHeight="1">
      <c r="A3909" t="s">
        <v>1287</v>
      </c>
      <c r="B3909" s="3" t="str">
        <f>HYPERLINK("https://stackoverflow.com/questions/8325016/")</f>
        <v>https://stackoverflow.com/questions/8325016/</v>
      </c>
      <c r="C3909" s="1">
        <v>4.0</v>
      </c>
      <c r="D3909" s="4">
        <v>1.0</v>
      </c>
      <c r="E3909" s="1">
        <v>4.0</v>
      </c>
      <c r="F3909" s="1">
        <v>4.0</v>
      </c>
      <c r="G3909" s="2" t="s">
        <v>1288</v>
      </c>
    </row>
    <row r="3910" ht="12.75" customHeight="1">
      <c r="A3910" t="s">
        <v>1287</v>
      </c>
      <c r="B3910" s="3" t="str">
        <f>HYPERLINK("https://stackoverflow.com/questions/8325156/")</f>
        <v>https://stackoverflow.com/questions/8325156/</v>
      </c>
      <c r="C3910" s="1">
        <v>4.0</v>
      </c>
      <c r="D3910" s="4">
        <v>1.0</v>
      </c>
      <c r="E3910" s="1">
        <v>4.0</v>
      </c>
      <c r="F3910" s="1">
        <v>4.0</v>
      </c>
      <c r="G3910" s="2" t="s">
        <v>260</v>
      </c>
    </row>
    <row r="3911" ht="12.75" customHeight="1">
      <c r="A3911" t="s">
        <v>1287</v>
      </c>
      <c r="B3911" s="3" t="str">
        <f>HYPERLINK("https://stackoverflow.com/questions/28714843/")</f>
        <v>https://stackoverflow.com/questions/28714843/</v>
      </c>
      <c r="C3911" s="1">
        <v>3.0</v>
      </c>
      <c r="D3911" s="4">
        <v>1.0</v>
      </c>
      <c r="E3911" s="1">
        <v>3.0</v>
      </c>
      <c r="F3911" s="1">
        <v>1.0</v>
      </c>
      <c r="G3911" s="2"/>
    </row>
    <row r="3912" ht="12.75" customHeight="1">
      <c r="A3912" t="s">
        <v>1287</v>
      </c>
      <c r="B3912" s="3" t="str">
        <f>HYPERLINK("https://stackoverflow.com/questions/40762136/")</f>
        <v>https://stackoverflow.com/questions/40762136/</v>
      </c>
      <c r="C3912" s="1">
        <v>5.0</v>
      </c>
      <c r="D3912" s="4">
        <v>1.0</v>
      </c>
      <c r="E3912" s="1">
        <v>5.0</v>
      </c>
      <c r="F3912" s="1">
        <v>5.0</v>
      </c>
      <c r="G3912" s="2" t="s">
        <v>260</v>
      </c>
    </row>
    <row r="3913" ht="12.75" customHeight="1">
      <c r="A3913" t="s">
        <v>1287</v>
      </c>
      <c r="B3913" s="3" t="str">
        <f>HYPERLINK("https://stackoverflow.com/questions/43851274/")</f>
        <v>https://stackoverflow.com/questions/43851274/</v>
      </c>
      <c r="C3913" s="1">
        <v>5.0</v>
      </c>
      <c r="D3913" s="4">
        <v>1.0</v>
      </c>
      <c r="E3913" s="1">
        <v>5.0</v>
      </c>
      <c r="F3913" s="1">
        <v>5.0</v>
      </c>
      <c r="G3913" s="2" t="s">
        <v>260</v>
      </c>
    </row>
    <row r="3914" ht="12.75" customHeight="1">
      <c r="A3914" t="s">
        <v>1289</v>
      </c>
      <c r="B3914" s="3" t="str">
        <f>HYPERLINK("https://stackoverflow.com/questions/36467318/")</f>
        <v>https://stackoverflow.com/questions/36467318/</v>
      </c>
      <c r="C3914" s="1">
        <v>3.0</v>
      </c>
      <c r="D3914" s="4">
        <v>1.0</v>
      </c>
      <c r="E3914" s="1">
        <v>3.0</v>
      </c>
      <c r="F3914" s="1">
        <v>1.0</v>
      </c>
      <c r="G3914" s="2"/>
    </row>
    <row r="3915" ht="12.75" customHeight="1">
      <c r="A3915" t="s">
        <v>1290</v>
      </c>
      <c r="B3915" s="3" t="str">
        <f>HYPERLINK("https://stackoverflow.com/questions/18528710/")</f>
        <v>https://stackoverflow.com/questions/18528710/</v>
      </c>
      <c r="C3915" s="1">
        <v>4.0</v>
      </c>
      <c r="D3915" s="4">
        <v>1.0</v>
      </c>
      <c r="E3915" s="1">
        <v>4.0</v>
      </c>
      <c r="F3915" s="1">
        <v>4.0</v>
      </c>
      <c r="G3915" s="2" t="s">
        <v>260</v>
      </c>
    </row>
    <row r="3916" ht="12.75" customHeight="1">
      <c r="A3916" t="s">
        <v>1290</v>
      </c>
      <c r="B3916" s="3" t="str">
        <f>HYPERLINK("https://stackoverflow.com/questions/46793408/")</f>
        <v>https://stackoverflow.com/questions/46793408/</v>
      </c>
      <c r="C3916" s="1">
        <v>3.0</v>
      </c>
      <c r="D3916" s="4">
        <v>1.0</v>
      </c>
      <c r="E3916" s="1">
        <v>3.0</v>
      </c>
      <c r="F3916" s="1">
        <v>1.0</v>
      </c>
      <c r="G3916" s="2"/>
    </row>
    <row r="3917" ht="12.75" customHeight="1">
      <c r="A3917" t="s">
        <v>1291</v>
      </c>
      <c r="B3917" s="3" t="str">
        <f>HYPERLINK("https://stackoverflow.com/questions/18639022/")</f>
        <v>https://stackoverflow.com/questions/18639022/</v>
      </c>
      <c r="C3917" s="1">
        <v>3.0</v>
      </c>
      <c r="D3917" s="4">
        <v>1.0</v>
      </c>
      <c r="E3917" s="1">
        <v>3.0</v>
      </c>
      <c r="F3917" s="1">
        <v>1.0</v>
      </c>
      <c r="G3917" s="2"/>
    </row>
    <row r="3918" ht="12.75" customHeight="1">
      <c r="A3918" t="s">
        <v>1292</v>
      </c>
      <c r="B3918" s="3" t="str">
        <f>HYPERLINK("https://stackoverflow.com/questions/33324138/")</f>
        <v>https://stackoverflow.com/questions/33324138/</v>
      </c>
      <c r="C3918" s="1">
        <v>2.0</v>
      </c>
      <c r="D3918" s="4">
        <v>1.0</v>
      </c>
      <c r="E3918" s="1">
        <v>2.0</v>
      </c>
      <c r="F3918" s="1">
        <v>1.0</v>
      </c>
      <c r="G3918" s="2"/>
    </row>
    <row r="3919" ht="12.75" customHeight="1">
      <c r="A3919" t="s">
        <v>1293</v>
      </c>
      <c r="B3919" s="3" t="str">
        <f>HYPERLINK("https://stackoverflow.com/questions/43314683/")</f>
        <v>https://stackoverflow.com/questions/43314683/</v>
      </c>
      <c r="C3919" s="1">
        <v>1.0</v>
      </c>
      <c r="D3919" s="4">
        <v>1.0</v>
      </c>
      <c r="E3919" s="1">
        <v>1.0</v>
      </c>
      <c r="F3919" s="1">
        <v>1.0</v>
      </c>
      <c r="G3919" s="2"/>
    </row>
    <row r="3920" ht="12.75" customHeight="1">
      <c r="C3920" s="1"/>
      <c r="D3920" s="1"/>
      <c r="E3920" s="1"/>
      <c r="F3920" s="1"/>
      <c r="G3920" s="2"/>
    </row>
    <row r="3921" ht="12.75" customHeight="1">
      <c r="C3921" s="1"/>
      <c r="D3921" s="1"/>
      <c r="E3921" s="1"/>
      <c r="F3921" s="1"/>
      <c r="G3921" s="2"/>
    </row>
    <row r="3922" ht="12.75" customHeight="1">
      <c r="C3922" s="1"/>
      <c r="D3922" s="1"/>
      <c r="E3922" s="1"/>
      <c r="F3922" s="1"/>
      <c r="G3922" s="2"/>
    </row>
    <row r="3923" ht="12.75" customHeight="1">
      <c r="A3923" t="s">
        <v>1294</v>
      </c>
      <c r="C3923" s="1"/>
      <c r="D3923" s="1"/>
      <c r="E3923" s="1"/>
      <c r="F3923" s="1"/>
      <c r="G3923" s="2"/>
    </row>
    <row r="3924" ht="12.75" customHeight="1">
      <c r="C3924" s="1"/>
      <c r="D3924" s="1"/>
      <c r="E3924" s="1"/>
      <c r="F3924" s="1"/>
      <c r="G3924" s="2"/>
    </row>
    <row r="3925" ht="12.75" customHeight="1">
      <c r="A3925" t="s">
        <v>1295</v>
      </c>
      <c r="B3925" s="3" t="str">
        <f>HYPERLINK("https://stackoverflow.com/questions/684137/")</f>
        <v>https://stackoverflow.com/questions/684137/</v>
      </c>
      <c r="C3925" s="1">
        <v>4.0</v>
      </c>
      <c r="D3925" s="4">
        <v>5.0</v>
      </c>
      <c r="E3925" s="1">
        <v>4.0</v>
      </c>
      <c r="F3925" s="1">
        <v>5.0</v>
      </c>
      <c r="G3925" s="2"/>
    </row>
    <row r="3926" ht="12.75" customHeight="1">
      <c r="A3926" t="s">
        <v>1295</v>
      </c>
      <c r="B3926" s="3" t="str">
        <f>HYPERLINK("https://stackoverflow.com/questions/684140/")</f>
        <v>https://stackoverflow.com/questions/684140/</v>
      </c>
      <c r="C3926" s="1">
        <v>5.0</v>
      </c>
      <c r="D3926" s="4">
        <v>3.0</v>
      </c>
      <c r="E3926" s="1">
        <v>5.0</v>
      </c>
      <c r="F3926" s="1">
        <v>5.0</v>
      </c>
      <c r="G3926" s="2" t="s">
        <v>619</v>
      </c>
    </row>
    <row r="3927" ht="12.75" customHeight="1">
      <c r="A3927" t="s">
        <v>1296</v>
      </c>
      <c r="B3927" s="3" t="str">
        <f>HYPERLINK("https://stackoverflow.com/questions/7488674/")</f>
        <v>https://stackoverflow.com/questions/7488674/</v>
      </c>
      <c r="C3927" s="1">
        <v>4.0</v>
      </c>
      <c r="D3927" s="4">
        <v>1.0</v>
      </c>
      <c r="E3927" s="1">
        <v>4.0</v>
      </c>
      <c r="F3927" s="1">
        <v>4.0</v>
      </c>
      <c r="G3927" s="2" t="s">
        <v>1297</v>
      </c>
    </row>
    <row r="3928" ht="12.75" customHeight="1">
      <c r="A3928" t="s">
        <v>1296</v>
      </c>
      <c r="B3928" s="3" t="str">
        <f>HYPERLINK("https://stackoverflow.com/questions/7488676/")</f>
        <v>https://stackoverflow.com/questions/7488676/</v>
      </c>
      <c r="C3928" s="1">
        <v>4.0</v>
      </c>
      <c r="D3928" s="4">
        <v>1.0</v>
      </c>
      <c r="E3928" s="1">
        <v>4.0</v>
      </c>
      <c r="F3928" s="1">
        <v>4.0</v>
      </c>
      <c r="G3928" s="2" t="s">
        <v>260</v>
      </c>
    </row>
    <row r="3929" ht="12.75" customHeight="1">
      <c r="A3929" t="s">
        <v>1296</v>
      </c>
      <c r="B3929" s="3" t="str">
        <f>HYPERLINK("https://stackoverflow.com/questions/7488698/")</f>
        <v>https://stackoverflow.com/questions/7488698/</v>
      </c>
      <c r="C3929" s="1">
        <v>4.0</v>
      </c>
      <c r="D3929" s="4">
        <v>1.0</v>
      </c>
      <c r="E3929" s="1">
        <v>4.0</v>
      </c>
      <c r="F3929" s="1">
        <v>4.0</v>
      </c>
      <c r="G3929" s="2" t="s">
        <v>260</v>
      </c>
    </row>
    <row r="3930" ht="12.75" customHeight="1">
      <c r="A3930" t="s">
        <v>1296</v>
      </c>
      <c r="B3930" s="3" t="str">
        <f>HYPERLINK("https://stackoverflow.com/questions/7488710/")</f>
        <v>https://stackoverflow.com/questions/7488710/</v>
      </c>
      <c r="C3930" s="1">
        <v>4.0</v>
      </c>
      <c r="D3930" s="4">
        <v>1.0</v>
      </c>
      <c r="E3930" s="1">
        <v>4.0</v>
      </c>
      <c r="F3930" s="1">
        <v>4.0</v>
      </c>
      <c r="G3930" s="2" t="s">
        <v>260</v>
      </c>
    </row>
    <row r="3931" ht="12.75" customHeight="1">
      <c r="A3931" t="s">
        <v>1296</v>
      </c>
      <c r="B3931" s="3" t="str">
        <f>HYPERLINK("https://stackoverflow.com/questions/7526722/")</f>
        <v>https://stackoverflow.com/questions/7526722/</v>
      </c>
      <c r="C3931" s="1">
        <v>4.0</v>
      </c>
      <c r="D3931" s="4">
        <v>1.0</v>
      </c>
      <c r="E3931" s="1">
        <v>4.0</v>
      </c>
      <c r="F3931" s="1">
        <v>4.0</v>
      </c>
      <c r="G3931" s="2" t="s">
        <v>260</v>
      </c>
    </row>
    <row r="3932" ht="12.75" customHeight="1">
      <c r="A3932" t="s">
        <v>1296</v>
      </c>
      <c r="B3932" s="3" t="str">
        <f>HYPERLINK("https://stackoverflow.com/questions/19254375/")</f>
        <v>https://stackoverflow.com/questions/19254375/</v>
      </c>
      <c r="C3932" s="1">
        <v>4.0</v>
      </c>
      <c r="D3932" s="4">
        <v>1.0</v>
      </c>
      <c r="E3932" s="1">
        <v>4.0</v>
      </c>
      <c r="F3932" s="1">
        <v>4.0</v>
      </c>
      <c r="G3932" s="2" t="s">
        <v>260</v>
      </c>
    </row>
    <row r="3933" ht="12.75" customHeight="1">
      <c r="A3933" t="s">
        <v>1296</v>
      </c>
      <c r="B3933" s="3" t="str">
        <f>HYPERLINK("https://stackoverflow.com/questions/21684009/")</f>
        <v>https://stackoverflow.com/questions/21684009/</v>
      </c>
      <c r="C3933" s="1">
        <v>4.0</v>
      </c>
      <c r="D3933" s="4">
        <v>1.0</v>
      </c>
      <c r="E3933" s="1">
        <v>4.0</v>
      </c>
      <c r="F3933" s="1">
        <v>4.0</v>
      </c>
      <c r="G3933" s="2" t="s">
        <v>260</v>
      </c>
    </row>
    <row r="3934" ht="12.75" customHeight="1">
      <c r="A3934" t="s">
        <v>1296</v>
      </c>
      <c r="B3934" s="3" t="str">
        <f>HYPERLINK("https://stackoverflow.com/questions/26913689/")</f>
        <v>https://stackoverflow.com/questions/26913689/</v>
      </c>
      <c r="C3934" s="1">
        <v>4.0</v>
      </c>
      <c r="D3934" s="4">
        <v>1.0</v>
      </c>
      <c r="E3934" s="1">
        <v>4.0</v>
      </c>
      <c r="F3934" s="1">
        <v>4.0</v>
      </c>
      <c r="G3934" s="2" t="s">
        <v>260</v>
      </c>
    </row>
    <row r="3935" ht="12.75" customHeight="1">
      <c r="A3935" t="s">
        <v>1296</v>
      </c>
      <c r="B3935" s="3" t="str">
        <f>HYPERLINK("https://stackoverflow.com/questions/31390962/")</f>
        <v>https://stackoverflow.com/questions/31390962/</v>
      </c>
      <c r="C3935" s="1">
        <v>4.0</v>
      </c>
      <c r="D3935" s="4">
        <v>1.0</v>
      </c>
      <c r="E3935" s="1">
        <v>4.0</v>
      </c>
      <c r="F3935" s="1">
        <v>4.0</v>
      </c>
      <c r="G3935" s="2" t="s">
        <v>260</v>
      </c>
    </row>
    <row r="3936" ht="12.75" customHeight="1">
      <c r="A3936" t="s">
        <v>1296</v>
      </c>
      <c r="B3936" s="3" t="str">
        <f>HYPERLINK("https://stackoverflow.com/questions/34735419/")</f>
        <v>https://stackoverflow.com/questions/34735419/</v>
      </c>
      <c r="C3936" s="1">
        <v>4.0</v>
      </c>
      <c r="D3936" s="4">
        <v>1.0</v>
      </c>
      <c r="E3936" s="1">
        <v>3.0</v>
      </c>
      <c r="F3936" s="1">
        <v>1.0</v>
      </c>
      <c r="G3936" s="2" t="s">
        <v>430</v>
      </c>
    </row>
    <row r="3937" ht="12.75" customHeight="1">
      <c r="A3937" t="s">
        <v>1296</v>
      </c>
      <c r="B3937" s="3" t="str">
        <f>HYPERLINK("https://stackoverflow.com/questions/38351153/")</f>
        <v>https://stackoverflow.com/questions/38351153/</v>
      </c>
      <c r="C3937" s="1">
        <v>3.0</v>
      </c>
      <c r="D3937" s="4">
        <v>1.0</v>
      </c>
      <c r="E3937" s="1">
        <v>3.0</v>
      </c>
      <c r="F3937" s="1">
        <v>1.0</v>
      </c>
      <c r="G3937" s="2"/>
    </row>
    <row r="3938" ht="12.75" customHeight="1">
      <c r="A3938" t="s">
        <v>1296</v>
      </c>
      <c r="B3938" s="3" t="str">
        <f>HYPERLINK("https://stackoverflow.com/questions/43118896/")</f>
        <v>https://stackoverflow.com/questions/43118896/</v>
      </c>
      <c r="C3938" s="1">
        <v>4.0</v>
      </c>
      <c r="D3938" s="4">
        <v>1.0</v>
      </c>
      <c r="E3938" s="1">
        <v>4.0</v>
      </c>
      <c r="F3938" s="1">
        <v>4.0</v>
      </c>
      <c r="G3938" s="2" t="s">
        <v>260</v>
      </c>
    </row>
    <row r="3939" ht="12.75" customHeight="1">
      <c r="A3939" t="s">
        <v>1296</v>
      </c>
      <c r="B3939" s="3" t="str">
        <f>HYPERLINK("https://stackoverflow.com/questions/45350624/")</f>
        <v>https://stackoverflow.com/questions/45350624/</v>
      </c>
      <c r="C3939" s="1">
        <v>4.0</v>
      </c>
      <c r="D3939" s="4">
        <v>1.0</v>
      </c>
      <c r="E3939" s="1">
        <v>4.0</v>
      </c>
      <c r="F3939" s="1">
        <v>4.0</v>
      </c>
      <c r="G3939" s="2" t="s">
        <v>260</v>
      </c>
    </row>
    <row r="3940" ht="12.75" customHeight="1">
      <c r="A3940" t="s">
        <v>1298</v>
      </c>
      <c r="B3940" s="3" t="str">
        <f>HYPERLINK("https://stackoverflow.com/questions/9084168/")</f>
        <v>https://stackoverflow.com/questions/9084168/</v>
      </c>
      <c r="C3940" s="1">
        <v>3.0</v>
      </c>
      <c r="D3940" s="4">
        <v>2.0</v>
      </c>
      <c r="E3940" s="1">
        <v>3.0</v>
      </c>
      <c r="F3940" s="1">
        <v>2.0</v>
      </c>
      <c r="G3940" s="2"/>
    </row>
    <row r="3941" ht="12.75" customHeight="1">
      <c r="A3941" t="s">
        <v>1298</v>
      </c>
      <c r="B3941" s="3" t="str">
        <f>HYPERLINK("https://stackoverflow.com/questions/9084256/")</f>
        <v>https://stackoverflow.com/questions/9084256/</v>
      </c>
      <c r="C3941" s="1">
        <v>3.0</v>
      </c>
      <c r="D3941" s="4">
        <v>1.0</v>
      </c>
      <c r="E3941" s="1">
        <v>3.0</v>
      </c>
      <c r="F3941" s="1">
        <v>1.0</v>
      </c>
      <c r="G3941" s="2"/>
    </row>
    <row r="3942" ht="12.75" customHeight="1">
      <c r="A3942" t="s">
        <v>1299</v>
      </c>
      <c r="B3942" s="3" t="str">
        <f>HYPERLINK("https://stackoverflow.com/questions/10631738/")</f>
        <v>https://stackoverflow.com/questions/10631738/</v>
      </c>
      <c r="C3942" s="1">
        <v>4.0</v>
      </c>
      <c r="D3942" s="4">
        <v>1.0</v>
      </c>
      <c r="E3942" s="1">
        <v>4.0</v>
      </c>
      <c r="F3942" s="1">
        <v>4.0</v>
      </c>
      <c r="G3942" s="2" t="s">
        <v>260</v>
      </c>
    </row>
    <row r="3943" ht="12.75" customHeight="1">
      <c r="A3943" t="s">
        <v>1299</v>
      </c>
      <c r="B3943" s="3" t="str">
        <f>HYPERLINK("https://stackoverflow.com/questions/10631740/")</f>
        <v>https://stackoverflow.com/questions/10631740/</v>
      </c>
      <c r="C3943" s="1">
        <v>3.0</v>
      </c>
      <c r="D3943" s="4">
        <v>1.0</v>
      </c>
      <c r="E3943" s="1">
        <v>3.0</v>
      </c>
      <c r="F3943" s="1">
        <v>1.0</v>
      </c>
      <c r="G3943" s="2"/>
    </row>
    <row r="3944" ht="12.75" customHeight="1">
      <c r="A3944" t="s">
        <v>1299</v>
      </c>
      <c r="B3944" s="3" t="str">
        <f>HYPERLINK("https://stackoverflow.com/questions/20518948/")</f>
        <v>https://stackoverflow.com/questions/20518948/</v>
      </c>
      <c r="C3944" s="1">
        <v>3.0</v>
      </c>
      <c r="D3944" s="4">
        <v>1.0</v>
      </c>
      <c r="E3944" s="1">
        <v>3.0</v>
      </c>
      <c r="F3944" s="1">
        <v>1.0</v>
      </c>
      <c r="G3944" s="2"/>
    </row>
    <row r="3945" ht="12.75" customHeight="1">
      <c r="A3945" t="s">
        <v>1299</v>
      </c>
      <c r="B3945" s="3" t="str">
        <f>HYPERLINK("https://stackoverflow.com/questions/29963826/")</f>
        <v>https://stackoverflow.com/questions/29963826/</v>
      </c>
      <c r="C3945" s="1">
        <v>3.0</v>
      </c>
      <c r="D3945" s="4">
        <v>1.0</v>
      </c>
      <c r="E3945" s="1">
        <v>3.0</v>
      </c>
      <c r="F3945" s="1">
        <v>1.0</v>
      </c>
      <c r="G3945" s="2"/>
    </row>
    <row r="3946" ht="12.75" customHeight="1">
      <c r="A3946" t="s">
        <v>1299</v>
      </c>
      <c r="B3946" s="3" t="str">
        <f>HYPERLINK("https://stackoverflow.com/questions/32362691/")</f>
        <v>https://stackoverflow.com/questions/32362691/</v>
      </c>
      <c r="C3946" s="1">
        <v>3.0</v>
      </c>
      <c r="D3946" s="4">
        <v>1.0</v>
      </c>
      <c r="E3946" s="1">
        <v>3.0</v>
      </c>
      <c r="F3946" s="1">
        <v>1.0</v>
      </c>
      <c r="G3946" s="2"/>
    </row>
    <row r="3947" ht="12.75" customHeight="1">
      <c r="A3947" t="s">
        <v>1299</v>
      </c>
      <c r="B3947" s="3" t="str">
        <f>HYPERLINK("https://stackoverflow.com/questions/35111885/")</f>
        <v>https://stackoverflow.com/questions/35111885/</v>
      </c>
      <c r="C3947" s="1">
        <v>3.0</v>
      </c>
      <c r="D3947" s="4">
        <v>1.0</v>
      </c>
      <c r="E3947" s="1">
        <v>3.0</v>
      </c>
      <c r="F3947" s="1">
        <v>1.0</v>
      </c>
      <c r="G3947" s="2"/>
    </row>
    <row r="3948" ht="12.75" customHeight="1">
      <c r="A3948" t="s">
        <v>1299</v>
      </c>
      <c r="B3948" s="3" t="str">
        <f>HYPERLINK("https://stackoverflow.com/questions/42787674/")</f>
        <v>https://stackoverflow.com/questions/42787674/</v>
      </c>
      <c r="C3948" s="1">
        <v>3.0</v>
      </c>
      <c r="D3948" s="4">
        <v>1.0</v>
      </c>
      <c r="E3948" s="1">
        <v>3.0</v>
      </c>
      <c r="F3948" s="1">
        <v>1.0</v>
      </c>
      <c r="G3948" s="2"/>
    </row>
    <row r="3949" ht="12.75" customHeight="1">
      <c r="A3949" t="s">
        <v>1300</v>
      </c>
      <c r="B3949" s="3" t="str">
        <f>HYPERLINK("https://stackoverflow.com/questions/10960224/")</f>
        <v>https://stackoverflow.com/questions/10960224/</v>
      </c>
      <c r="C3949" s="1">
        <v>3.0</v>
      </c>
      <c r="D3949" s="4">
        <v>1.0</v>
      </c>
      <c r="E3949" s="1">
        <v>3.0</v>
      </c>
      <c r="F3949" s="1">
        <v>1.0</v>
      </c>
      <c r="G3949" s="2"/>
    </row>
    <row r="3950" ht="12.75" customHeight="1">
      <c r="A3950" t="s">
        <v>1300</v>
      </c>
      <c r="B3950" s="3" t="str">
        <f>HYPERLINK("https://stackoverflow.com/questions/10960287/")</f>
        <v>https://stackoverflow.com/questions/10960287/</v>
      </c>
      <c r="C3950" s="1">
        <v>3.0</v>
      </c>
      <c r="D3950" s="4">
        <v>1.0</v>
      </c>
      <c r="E3950" s="1">
        <v>3.0</v>
      </c>
      <c r="F3950" s="1">
        <v>1.0</v>
      </c>
      <c r="G3950" s="2"/>
    </row>
    <row r="3951" ht="12.75" customHeight="1">
      <c r="A3951" t="s">
        <v>1300</v>
      </c>
      <c r="B3951" s="3" t="str">
        <f>HYPERLINK("https://stackoverflow.com/questions/10960359/")</f>
        <v>https://stackoverflow.com/questions/10960359/</v>
      </c>
      <c r="C3951" s="1">
        <v>3.0</v>
      </c>
      <c r="D3951" s="4">
        <v>1.0</v>
      </c>
      <c r="E3951" s="1">
        <v>3.0</v>
      </c>
      <c r="F3951" s="1">
        <v>1.0</v>
      </c>
      <c r="G3951" s="2"/>
    </row>
    <row r="3952" ht="12.75" customHeight="1">
      <c r="A3952" t="s">
        <v>1300</v>
      </c>
      <c r="B3952" s="3" t="str">
        <f>HYPERLINK("https://stackoverflow.com/questions/32304520/")</f>
        <v>https://stackoverflow.com/questions/32304520/</v>
      </c>
      <c r="C3952" s="1">
        <v>3.0</v>
      </c>
      <c r="D3952" s="4">
        <v>1.0</v>
      </c>
      <c r="E3952" s="1">
        <v>3.0</v>
      </c>
      <c r="F3952" s="1">
        <v>1.0</v>
      </c>
      <c r="G3952" s="2"/>
    </row>
    <row r="3953" ht="12.75" customHeight="1">
      <c r="A3953" t="s">
        <v>1301</v>
      </c>
      <c r="B3953" s="3" t="str">
        <f>HYPERLINK("https://stackoverflow.com/questions/13185765/")</f>
        <v>https://stackoverflow.com/questions/13185765/</v>
      </c>
      <c r="C3953" s="1">
        <v>2.0</v>
      </c>
      <c r="D3953" s="4">
        <v>1.0</v>
      </c>
      <c r="E3953" s="1">
        <v>2.0</v>
      </c>
      <c r="F3953" s="1">
        <v>1.0</v>
      </c>
      <c r="G3953" s="2"/>
    </row>
    <row r="3954" ht="12.75" customHeight="1">
      <c r="A3954" t="s">
        <v>1301</v>
      </c>
      <c r="B3954" s="3" t="str">
        <f>HYPERLINK("https://stackoverflow.com/questions/13185852/")</f>
        <v>https://stackoverflow.com/questions/13185852/</v>
      </c>
      <c r="C3954" s="1">
        <v>3.0</v>
      </c>
      <c r="D3954" s="4">
        <v>1.0</v>
      </c>
      <c r="E3954" s="1">
        <v>3.0</v>
      </c>
      <c r="F3954" s="1">
        <v>1.0</v>
      </c>
      <c r="G3954" s="2"/>
    </row>
    <row r="3955" ht="12.75" customHeight="1">
      <c r="A3955" t="s">
        <v>1301</v>
      </c>
      <c r="B3955" s="3" t="str">
        <f>HYPERLINK("https://stackoverflow.com/questions/25992945/")</f>
        <v>https://stackoverflow.com/questions/25992945/</v>
      </c>
      <c r="C3955" s="1">
        <v>3.0</v>
      </c>
      <c r="D3955" s="4">
        <v>3.0</v>
      </c>
      <c r="E3955" s="1">
        <v>3.0</v>
      </c>
      <c r="F3955" s="1">
        <v>3.0</v>
      </c>
      <c r="G3955" s="2"/>
    </row>
    <row r="3956" ht="12.75" customHeight="1">
      <c r="A3956" t="s">
        <v>1301</v>
      </c>
      <c r="B3956" s="3" t="str">
        <f>HYPERLINK("https://stackoverflow.com/questions/26372536/")</f>
        <v>https://stackoverflow.com/questions/26372536/</v>
      </c>
      <c r="C3956" s="1">
        <v>2.0</v>
      </c>
      <c r="D3956" s="4">
        <v>1.0</v>
      </c>
      <c r="E3956" s="1">
        <v>2.0</v>
      </c>
      <c r="F3956" s="1">
        <v>1.0</v>
      </c>
      <c r="G3956" s="2"/>
    </row>
    <row r="3957" ht="12.75" customHeight="1">
      <c r="A3957" t="s">
        <v>1301</v>
      </c>
      <c r="B3957" s="3" t="str">
        <f>HYPERLINK("https://stackoverflow.com/questions/41575875/")</f>
        <v>https://stackoverflow.com/questions/41575875/</v>
      </c>
      <c r="C3957" s="1">
        <v>3.0</v>
      </c>
      <c r="D3957" s="4">
        <v>3.0</v>
      </c>
      <c r="E3957" s="1">
        <v>3.0</v>
      </c>
      <c r="F3957" s="1">
        <v>3.0</v>
      </c>
      <c r="G3957" s="2"/>
    </row>
    <row r="3958" ht="12.75" customHeight="1">
      <c r="A3958" t="s">
        <v>1301</v>
      </c>
      <c r="B3958" s="3" t="str">
        <f>HYPERLINK("https://stackoverflow.com/questions/44630107/")</f>
        <v>https://stackoverflow.com/questions/44630107/</v>
      </c>
      <c r="C3958" s="1">
        <v>3.0</v>
      </c>
      <c r="D3958" s="4">
        <v>3.0</v>
      </c>
      <c r="E3958" s="1">
        <v>3.0</v>
      </c>
      <c r="F3958" s="1">
        <v>3.0</v>
      </c>
      <c r="G3958" s="2"/>
    </row>
    <row r="3959" ht="12.75" customHeight="1">
      <c r="A3959" t="s">
        <v>1302</v>
      </c>
      <c r="B3959" s="3" t="str">
        <f>HYPERLINK("https://stackoverflow.com/questions/14243103/")</f>
        <v>https://stackoverflow.com/questions/14243103/</v>
      </c>
      <c r="C3959" s="1">
        <v>3.0</v>
      </c>
      <c r="D3959" s="4">
        <v>3.0</v>
      </c>
      <c r="E3959" s="1">
        <v>3.0</v>
      </c>
      <c r="F3959" s="1">
        <v>3.0</v>
      </c>
      <c r="G3959" s="2"/>
    </row>
    <row r="3960" ht="12.75" customHeight="1">
      <c r="A3960" t="s">
        <v>1302</v>
      </c>
      <c r="B3960" s="3" t="str">
        <f>HYPERLINK("https://stackoverflow.com/questions/14243129/")</f>
        <v>https://stackoverflow.com/questions/14243129/</v>
      </c>
      <c r="C3960" s="1">
        <v>3.0</v>
      </c>
      <c r="D3960" s="4">
        <v>1.0</v>
      </c>
      <c r="E3960" s="1">
        <v>3.0</v>
      </c>
      <c r="F3960" s="1">
        <v>1.0</v>
      </c>
      <c r="G3960" s="2"/>
    </row>
    <row r="3961" ht="12.75" customHeight="1">
      <c r="A3961" t="s">
        <v>1302</v>
      </c>
      <c r="B3961" s="3" t="str">
        <f>HYPERLINK("https://stackoverflow.com/questions/14243167/")</f>
        <v>https://stackoverflow.com/questions/14243167/</v>
      </c>
      <c r="C3961" s="1">
        <v>4.0</v>
      </c>
      <c r="D3961" s="4">
        <v>4.0</v>
      </c>
      <c r="E3961" s="1">
        <v>4.0</v>
      </c>
      <c r="F3961" s="1">
        <v>4.0</v>
      </c>
      <c r="G3961" s="2"/>
    </row>
    <row r="3962" ht="12.75" customHeight="1">
      <c r="A3962" t="s">
        <v>1303</v>
      </c>
      <c r="B3962" s="3" t="str">
        <f>HYPERLINK("https://stackoverflow.com/questions/14274319/")</f>
        <v>https://stackoverflow.com/questions/14274319/</v>
      </c>
      <c r="C3962" s="1">
        <v>5.0</v>
      </c>
      <c r="D3962" s="4">
        <v>4.0</v>
      </c>
      <c r="E3962" s="1">
        <v>5.0</v>
      </c>
      <c r="F3962" s="1">
        <v>4.0</v>
      </c>
      <c r="G3962" s="2"/>
    </row>
    <row r="3963" ht="12.75" customHeight="1">
      <c r="A3963" t="s">
        <v>1303</v>
      </c>
      <c r="B3963" s="3" t="str">
        <f>HYPERLINK("https://stackoverflow.com/questions/14274321/")</f>
        <v>https://stackoverflow.com/questions/14274321/</v>
      </c>
      <c r="C3963" s="1">
        <v>3.0</v>
      </c>
      <c r="D3963" s="4">
        <v>4.0</v>
      </c>
      <c r="E3963" s="1">
        <v>3.0</v>
      </c>
      <c r="F3963" s="1">
        <v>4.0</v>
      </c>
      <c r="G3963" s="2"/>
    </row>
    <row r="3964" ht="12.75" customHeight="1">
      <c r="A3964" t="s">
        <v>1304</v>
      </c>
      <c r="B3964" s="3" t="str">
        <f>HYPERLINK("https://stackoverflow.com/questions/14635171/")</f>
        <v>https://stackoverflow.com/questions/14635171/</v>
      </c>
      <c r="C3964" s="1">
        <v>2.0</v>
      </c>
      <c r="D3964" s="4">
        <v>1.0</v>
      </c>
      <c r="E3964" s="1">
        <v>2.0</v>
      </c>
      <c r="F3964" s="1">
        <v>1.0</v>
      </c>
      <c r="G3964" s="2"/>
    </row>
    <row r="3965" ht="12.75" customHeight="1">
      <c r="A3965" t="s">
        <v>1304</v>
      </c>
      <c r="B3965" s="3" t="str">
        <f>HYPERLINK("https://stackoverflow.com/questions/14635230/")</f>
        <v>https://stackoverflow.com/questions/14635230/</v>
      </c>
      <c r="C3965" s="1">
        <v>3.0</v>
      </c>
      <c r="D3965" s="4">
        <v>1.0</v>
      </c>
      <c r="E3965" s="1">
        <v>3.0</v>
      </c>
      <c r="F3965" s="1">
        <v>1.0</v>
      </c>
      <c r="G3965" s="2"/>
    </row>
    <row r="3966" ht="12.75" customHeight="1">
      <c r="A3966" t="s">
        <v>1304</v>
      </c>
      <c r="B3966" s="3" t="str">
        <f>HYPERLINK("https://stackoverflow.com/questions/32993956/")</f>
        <v>https://stackoverflow.com/questions/32993956/</v>
      </c>
      <c r="C3966" s="1">
        <v>3.0</v>
      </c>
      <c r="D3966" s="4">
        <v>1.0</v>
      </c>
      <c r="E3966" s="1">
        <v>3.0</v>
      </c>
      <c r="F3966" s="1">
        <v>1.0</v>
      </c>
      <c r="G3966" s="2"/>
    </row>
    <row r="3967" ht="12.75" customHeight="1">
      <c r="A3967" t="s">
        <v>1304</v>
      </c>
      <c r="B3967" s="3" t="str">
        <f>HYPERLINK("https://stackoverflow.com/questions/39737749/")</f>
        <v>https://stackoverflow.com/questions/39737749/</v>
      </c>
      <c r="C3967" s="1">
        <v>2.0</v>
      </c>
      <c r="D3967" s="4">
        <v>1.0</v>
      </c>
      <c r="E3967" s="1">
        <v>2.0</v>
      </c>
      <c r="F3967" s="1">
        <v>1.0</v>
      </c>
      <c r="G3967" s="2"/>
    </row>
    <row r="3968" ht="12.75" customHeight="1">
      <c r="A3968" t="s">
        <v>1304</v>
      </c>
      <c r="B3968" s="3" t="str">
        <f>HYPERLINK("https://stackoverflow.com/questions/40103754/")</f>
        <v>https://stackoverflow.com/questions/40103754/</v>
      </c>
      <c r="C3968" s="1">
        <v>2.0</v>
      </c>
      <c r="D3968" s="4">
        <v>1.0</v>
      </c>
      <c r="E3968" s="1">
        <v>2.0</v>
      </c>
      <c r="F3968" s="1">
        <v>1.0</v>
      </c>
      <c r="G3968" s="2"/>
    </row>
    <row r="3969" ht="12.75" customHeight="1">
      <c r="A3969" t="s">
        <v>1304</v>
      </c>
      <c r="B3969" s="3" t="str">
        <f>HYPERLINK("https://stackoverflow.com/questions/44871236/")</f>
        <v>https://stackoverflow.com/questions/44871236/</v>
      </c>
      <c r="C3969" s="1">
        <v>2.0</v>
      </c>
      <c r="D3969" s="4">
        <v>1.0</v>
      </c>
      <c r="E3969" s="1">
        <v>2.0</v>
      </c>
      <c r="F3969" s="1">
        <v>1.0</v>
      </c>
      <c r="G3969" s="2"/>
    </row>
    <row r="3970" ht="12.75" customHeight="1">
      <c r="A3970" t="s">
        <v>1305</v>
      </c>
      <c r="B3970" s="3" t="str">
        <f>HYPERLINK("https://stackoverflow.com/questions/15352655/")</f>
        <v>https://stackoverflow.com/questions/15352655/</v>
      </c>
      <c r="C3970" s="1">
        <v>2.0</v>
      </c>
      <c r="D3970" s="4">
        <v>1.0</v>
      </c>
      <c r="E3970" s="1">
        <v>2.0</v>
      </c>
      <c r="F3970" s="1">
        <v>1.0</v>
      </c>
      <c r="G3970" s="2"/>
    </row>
    <row r="3971" ht="12.75" customHeight="1">
      <c r="A3971" t="s">
        <v>1305</v>
      </c>
      <c r="B3971" s="3" t="str">
        <f>HYPERLINK("https://stackoverflow.com/questions/15352657/")</f>
        <v>https://stackoverflow.com/questions/15352657/</v>
      </c>
      <c r="C3971" s="1">
        <v>4.0</v>
      </c>
      <c r="D3971" s="4">
        <v>3.0</v>
      </c>
      <c r="E3971" s="1">
        <v>4.0</v>
      </c>
      <c r="F3971" s="1">
        <v>3.0</v>
      </c>
      <c r="G3971" s="2"/>
    </row>
    <row r="3972" ht="12.75" customHeight="1">
      <c r="A3972" t="s">
        <v>1305</v>
      </c>
      <c r="B3972" s="3" t="str">
        <f>HYPERLINK("https://stackoverflow.com/questions/15352680/")</f>
        <v>https://stackoverflow.com/questions/15352680/</v>
      </c>
      <c r="C3972" s="1">
        <v>3.0</v>
      </c>
      <c r="D3972" s="4">
        <v>1.0</v>
      </c>
      <c r="E3972" s="1">
        <v>3.0</v>
      </c>
      <c r="F3972" s="1">
        <v>1.0</v>
      </c>
      <c r="G3972" s="2"/>
    </row>
    <row r="3973" ht="12.75" customHeight="1">
      <c r="A3973" t="s">
        <v>1305</v>
      </c>
      <c r="B3973" s="3" t="str">
        <f>HYPERLINK("https://stackoverflow.com/questions/15353128/")</f>
        <v>https://stackoverflow.com/questions/15353128/</v>
      </c>
      <c r="C3973" s="1">
        <v>3.0</v>
      </c>
      <c r="D3973" s="4">
        <v>1.0</v>
      </c>
      <c r="E3973" s="1">
        <v>3.0</v>
      </c>
      <c r="F3973" s="1">
        <v>1.0</v>
      </c>
      <c r="G3973" s="2"/>
    </row>
    <row r="3974" ht="12.75" customHeight="1">
      <c r="A3974" t="s">
        <v>1305</v>
      </c>
      <c r="B3974" s="3" t="str">
        <f>HYPERLINK("https://stackoverflow.com/questions/15353274/")</f>
        <v>https://stackoverflow.com/questions/15353274/</v>
      </c>
      <c r="C3974" s="1">
        <v>3.0</v>
      </c>
      <c r="D3974" s="4">
        <v>1.0</v>
      </c>
      <c r="E3974" s="1">
        <v>3.0</v>
      </c>
      <c r="F3974" s="1">
        <v>1.0</v>
      </c>
      <c r="G3974" s="2"/>
    </row>
    <row r="3975" ht="12.75" customHeight="1">
      <c r="A3975" t="s">
        <v>1306</v>
      </c>
      <c r="B3975" s="3" t="str">
        <f>HYPERLINK("https://stackoverflow.com/questions/16098304/")</f>
        <v>https://stackoverflow.com/questions/16098304/</v>
      </c>
      <c r="C3975" s="1">
        <v>3.0</v>
      </c>
      <c r="D3975" s="4">
        <v>1.0</v>
      </c>
      <c r="E3975" s="1">
        <v>3.0</v>
      </c>
      <c r="F3975" s="1">
        <v>1.0</v>
      </c>
      <c r="G3975" s="2"/>
    </row>
    <row r="3976" ht="12.75" customHeight="1">
      <c r="A3976" t="s">
        <v>1306</v>
      </c>
      <c r="B3976" s="3" t="str">
        <f>HYPERLINK("https://stackoverflow.com/questions/16098412/")</f>
        <v>https://stackoverflow.com/questions/16098412/</v>
      </c>
      <c r="C3976" s="1">
        <v>3.0</v>
      </c>
      <c r="D3976" s="4">
        <v>2.0</v>
      </c>
      <c r="E3976" s="1">
        <v>3.0</v>
      </c>
      <c r="F3976" s="1">
        <v>2.0</v>
      </c>
      <c r="G3976" s="2"/>
    </row>
    <row r="3977" ht="12.75" customHeight="1">
      <c r="A3977" t="s">
        <v>1307</v>
      </c>
      <c r="B3977" s="3" t="str">
        <f>HYPERLINK("https://stackoverflow.com/questions/19341676/")</f>
        <v>https://stackoverflow.com/questions/19341676/</v>
      </c>
      <c r="C3977" s="1">
        <v>5.0</v>
      </c>
      <c r="D3977" s="4">
        <v>5.0</v>
      </c>
      <c r="E3977" s="1">
        <v>5.0</v>
      </c>
      <c r="F3977" s="1">
        <v>5.0</v>
      </c>
      <c r="G3977" s="2"/>
    </row>
    <row r="3978" ht="12.75" customHeight="1">
      <c r="A3978" t="s">
        <v>1307</v>
      </c>
      <c r="B3978" s="3" t="str">
        <f>HYPERLINK("https://stackoverflow.com/questions/19341729/")</f>
        <v>https://stackoverflow.com/questions/19341729/</v>
      </c>
      <c r="C3978" s="1">
        <v>3.0</v>
      </c>
      <c r="D3978" s="4">
        <v>2.0</v>
      </c>
      <c r="E3978" s="1">
        <v>3.0</v>
      </c>
      <c r="F3978" s="1">
        <v>2.0</v>
      </c>
      <c r="G3978" s="2"/>
    </row>
    <row r="3979" ht="12.75" customHeight="1">
      <c r="A3979" t="s">
        <v>1308</v>
      </c>
      <c r="B3979" s="3" t="str">
        <f>HYPERLINK("https://stackoverflow.com/questions/22936255/")</f>
        <v>https://stackoverflow.com/questions/22936255/</v>
      </c>
      <c r="C3979" s="1">
        <v>4.0</v>
      </c>
      <c r="D3979" s="4">
        <v>1.0</v>
      </c>
      <c r="E3979" s="1">
        <v>4.0</v>
      </c>
      <c r="F3979" s="1">
        <v>4.0</v>
      </c>
      <c r="G3979" s="2" t="s">
        <v>1309</v>
      </c>
    </row>
    <row r="3980" ht="12.75" customHeight="1">
      <c r="A3980" t="s">
        <v>1308</v>
      </c>
      <c r="B3980" s="3" t="str">
        <f>HYPERLINK("https://stackoverflow.com/questions/22936364/")</f>
        <v>https://stackoverflow.com/questions/22936364/</v>
      </c>
      <c r="C3980" s="1">
        <v>5.0</v>
      </c>
      <c r="D3980" s="4">
        <v>1.0</v>
      </c>
      <c r="E3980" s="1">
        <v>4.0</v>
      </c>
      <c r="F3980" s="1">
        <v>4.0</v>
      </c>
      <c r="G3980" s="2" t="s">
        <v>1245</v>
      </c>
    </row>
    <row r="3981" ht="12.75" customHeight="1">
      <c r="A3981" t="s">
        <v>1310</v>
      </c>
      <c r="B3981" s="3" t="str">
        <f>HYPERLINK("https://stackoverflow.com/questions/23506484/")</f>
        <v>https://stackoverflow.com/questions/23506484/</v>
      </c>
      <c r="C3981" s="1">
        <v>3.0</v>
      </c>
      <c r="D3981" s="4">
        <v>1.0</v>
      </c>
      <c r="E3981" s="1">
        <v>3.0</v>
      </c>
      <c r="F3981" s="1">
        <v>1.0</v>
      </c>
      <c r="G3981" s="2"/>
    </row>
    <row r="3982" ht="12.75" customHeight="1">
      <c r="A3982" t="s">
        <v>1310</v>
      </c>
      <c r="B3982" s="3" t="str">
        <f>HYPERLINK("https://stackoverflow.com/questions/23506492/")</f>
        <v>https://stackoverflow.com/questions/23506492/</v>
      </c>
      <c r="C3982" s="1">
        <v>3.0</v>
      </c>
      <c r="D3982" s="4">
        <v>1.0</v>
      </c>
      <c r="E3982" s="1">
        <v>3.0</v>
      </c>
      <c r="F3982" s="1">
        <v>1.0</v>
      </c>
      <c r="G3982" s="2"/>
    </row>
    <row r="3983" ht="12.75" customHeight="1">
      <c r="A3983" t="s">
        <v>1310</v>
      </c>
      <c r="B3983" s="3" t="str">
        <f>HYPERLINK("https://stackoverflow.com/questions/23507185/")</f>
        <v>https://stackoverflow.com/questions/23507185/</v>
      </c>
      <c r="C3983" s="1">
        <v>3.0</v>
      </c>
      <c r="D3983" s="4">
        <v>1.0</v>
      </c>
      <c r="E3983" s="1">
        <v>3.0</v>
      </c>
      <c r="F3983" s="1">
        <v>1.0</v>
      </c>
      <c r="G3983" s="2"/>
    </row>
    <row r="3984" ht="12.75" customHeight="1">
      <c r="A3984" t="s">
        <v>1310</v>
      </c>
      <c r="B3984" s="3" t="str">
        <f>HYPERLINK("https://stackoverflow.com/questions/25173354/")</f>
        <v>https://stackoverflow.com/questions/25173354/</v>
      </c>
      <c r="C3984" s="1">
        <v>3.0</v>
      </c>
      <c r="D3984" s="4">
        <v>1.0</v>
      </c>
      <c r="E3984" s="1">
        <v>3.0</v>
      </c>
      <c r="F3984" s="1">
        <v>1.0</v>
      </c>
      <c r="G3984" s="2"/>
    </row>
    <row r="3985" ht="12.75" customHeight="1">
      <c r="A3985" t="s">
        <v>1310</v>
      </c>
      <c r="B3985" s="3" t="str">
        <f>HYPERLINK("https://stackoverflow.com/questions/26654259/")</f>
        <v>https://stackoverflow.com/questions/26654259/</v>
      </c>
      <c r="C3985" s="1">
        <v>3.0</v>
      </c>
      <c r="D3985" s="4">
        <v>1.0</v>
      </c>
      <c r="E3985" s="1">
        <v>3.0</v>
      </c>
      <c r="F3985" s="1">
        <v>1.0</v>
      </c>
      <c r="G3985" s="2"/>
    </row>
    <row r="3986" ht="12.75" customHeight="1">
      <c r="A3986" t="s">
        <v>1310</v>
      </c>
      <c r="B3986" s="3" t="str">
        <f>HYPERLINK("https://stackoverflow.com/questions/36946489/")</f>
        <v>https://stackoverflow.com/questions/36946489/</v>
      </c>
      <c r="C3986" s="1">
        <v>3.0</v>
      </c>
      <c r="D3986" s="4">
        <v>1.0</v>
      </c>
      <c r="E3986" s="1">
        <v>3.0</v>
      </c>
      <c r="F3986" s="1">
        <v>1.0</v>
      </c>
      <c r="G3986" s="2"/>
    </row>
    <row r="3987" ht="12.75" customHeight="1">
      <c r="A3987" t="s">
        <v>1311</v>
      </c>
      <c r="B3987" s="3" t="str">
        <f>HYPERLINK("https://stackoverflow.com/questions/27599895/")</f>
        <v>https://stackoverflow.com/questions/27599895/</v>
      </c>
      <c r="C3987" s="1">
        <v>3.0</v>
      </c>
      <c r="D3987" s="4">
        <v>1.0</v>
      </c>
      <c r="E3987" s="1">
        <v>3.0</v>
      </c>
      <c r="F3987" s="1">
        <v>1.0</v>
      </c>
      <c r="G3987" s="2"/>
    </row>
    <row r="3988" ht="12.75" customHeight="1">
      <c r="A3988" t="s">
        <v>1311</v>
      </c>
      <c r="B3988" s="3" t="str">
        <f>HYPERLINK("https://stackoverflow.com/questions/27600128/")</f>
        <v>https://stackoverflow.com/questions/27600128/</v>
      </c>
      <c r="C3988" s="1">
        <v>3.0</v>
      </c>
      <c r="D3988" s="4">
        <v>1.0</v>
      </c>
      <c r="E3988" s="1">
        <v>3.0</v>
      </c>
      <c r="F3988" s="1">
        <v>1.0</v>
      </c>
      <c r="G3988" s="2"/>
    </row>
    <row r="3989" ht="12.75" customHeight="1">
      <c r="A3989" t="s">
        <v>1311</v>
      </c>
      <c r="B3989" s="3" t="str">
        <f>HYPERLINK("https://stackoverflow.com/questions/27600428/")</f>
        <v>https://stackoverflow.com/questions/27600428/</v>
      </c>
      <c r="C3989" s="1">
        <v>3.0</v>
      </c>
      <c r="D3989" s="4">
        <v>1.0</v>
      </c>
      <c r="E3989" s="1">
        <v>3.0</v>
      </c>
      <c r="F3989" s="1">
        <v>1.0</v>
      </c>
      <c r="G3989" s="2"/>
    </row>
    <row r="3990" ht="12.75" customHeight="1">
      <c r="A3990" t="s">
        <v>1311</v>
      </c>
      <c r="B3990" s="3" t="str">
        <f>HYPERLINK("https://stackoverflow.com/questions/27600919/")</f>
        <v>https://stackoverflow.com/questions/27600919/</v>
      </c>
      <c r="C3990" s="1">
        <v>3.0</v>
      </c>
      <c r="D3990" s="4">
        <v>1.0</v>
      </c>
      <c r="E3990" s="1">
        <v>3.0</v>
      </c>
      <c r="F3990" s="1">
        <v>1.0</v>
      </c>
      <c r="G3990" s="2"/>
    </row>
    <row r="3991" ht="12.75" customHeight="1">
      <c r="A3991" t="s">
        <v>1311</v>
      </c>
      <c r="B3991" s="3" t="str">
        <f>HYPERLINK("https://stackoverflow.com/questions/32246254/")</f>
        <v>https://stackoverflow.com/questions/32246254/</v>
      </c>
      <c r="C3991" s="1">
        <v>3.0</v>
      </c>
      <c r="D3991" s="4">
        <v>1.0</v>
      </c>
      <c r="E3991" s="1">
        <v>3.0</v>
      </c>
      <c r="F3991" s="1">
        <v>1.0</v>
      </c>
      <c r="G3991" s="2"/>
    </row>
    <row r="3992" ht="12.75" customHeight="1">
      <c r="A3992" t="s">
        <v>1311</v>
      </c>
      <c r="B3992" s="3" t="str">
        <f>HYPERLINK("https://stackoverflow.com/questions/36907902/")</f>
        <v>https://stackoverflow.com/questions/36907902/</v>
      </c>
      <c r="C3992" s="1">
        <v>3.0</v>
      </c>
      <c r="D3992" s="4">
        <v>1.0</v>
      </c>
      <c r="E3992" s="1">
        <v>3.0</v>
      </c>
      <c r="F3992" s="1">
        <v>1.0</v>
      </c>
      <c r="G3992" s="2"/>
    </row>
    <row r="3993" ht="12.75" customHeight="1">
      <c r="A3993" t="s">
        <v>1312</v>
      </c>
      <c r="B3993" s="3" t="str">
        <f>HYPERLINK("https://stackoverflow.com/questions/40028178/")</f>
        <v>https://stackoverflow.com/questions/40028178/</v>
      </c>
      <c r="C3993" s="1">
        <v>5.0</v>
      </c>
      <c r="D3993" s="4">
        <v>3.0</v>
      </c>
      <c r="E3993" s="1">
        <v>5.0</v>
      </c>
      <c r="F3993" s="1">
        <v>5.0</v>
      </c>
      <c r="G3993" s="2" t="s">
        <v>1246</v>
      </c>
    </row>
    <row r="3994" ht="12.75" customHeight="1">
      <c r="A3994" t="s">
        <v>1313</v>
      </c>
      <c r="B3994" s="3" t="str">
        <f>HYPERLINK("https://stackoverflow.com/questions/40075446/")</f>
        <v>https://stackoverflow.com/questions/40075446/</v>
      </c>
      <c r="C3994" s="1">
        <v>3.0</v>
      </c>
      <c r="D3994" s="4">
        <v>4.0</v>
      </c>
      <c r="E3994" s="1">
        <v>3.0</v>
      </c>
      <c r="F3994" s="1">
        <v>4.0</v>
      </c>
      <c r="G3994" s="2"/>
    </row>
    <row r="3995" ht="12.75" customHeight="1">
      <c r="C3995" s="1"/>
      <c r="D3995" s="1"/>
      <c r="E3995" s="1"/>
      <c r="F3995" s="1"/>
      <c r="G3995" s="2"/>
    </row>
    <row r="3996" ht="12.75" customHeight="1">
      <c r="C3996" s="1"/>
      <c r="D3996" s="1"/>
      <c r="E3996" s="1"/>
      <c r="F3996" s="1"/>
      <c r="G3996" s="2"/>
    </row>
    <row r="3997" ht="12.75" customHeight="1">
      <c r="C3997" s="1"/>
      <c r="D3997" s="1"/>
      <c r="E3997" s="1"/>
      <c r="F3997" s="1"/>
      <c r="G3997" s="2"/>
    </row>
    <row r="3998" ht="12.75" customHeight="1">
      <c r="A3998" t="s">
        <v>1314</v>
      </c>
      <c r="C3998" s="1"/>
      <c r="D3998" s="1"/>
      <c r="E3998" s="1"/>
      <c r="F3998" s="1"/>
      <c r="G3998" s="2"/>
    </row>
    <row r="3999" ht="12.75" customHeight="1">
      <c r="C3999" s="1"/>
      <c r="D3999" s="1"/>
      <c r="E3999" s="1"/>
      <c r="F3999" s="1"/>
      <c r="G3999" s="2"/>
    </row>
    <row r="4000" ht="12.75" customHeight="1">
      <c r="A4000" t="s">
        <v>1315</v>
      </c>
      <c r="B4000" s="3" t="str">
        <f>HYPERLINK("https://stackoverflow.com/questions/513839/")</f>
        <v>https://stackoverflow.com/questions/513839/</v>
      </c>
      <c r="C4000" s="1">
        <v>2.0</v>
      </c>
      <c r="D4000" s="4">
        <v>1.0</v>
      </c>
      <c r="E4000" s="1">
        <v>2.0</v>
      </c>
      <c r="F4000" s="1">
        <v>1.0</v>
      </c>
      <c r="G4000" s="2"/>
    </row>
    <row r="4001" ht="12.75" customHeight="1">
      <c r="A4001" t="s">
        <v>1315</v>
      </c>
      <c r="B4001" s="3" t="str">
        <f>HYPERLINK("https://stackoverflow.com/questions/513871/")</f>
        <v>https://stackoverflow.com/questions/513871/</v>
      </c>
      <c r="C4001" s="1">
        <v>2.0</v>
      </c>
      <c r="D4001" s="4">
        <v>1.0</v>
      </c>
      <c r="E4001" s="1">
        <v>2.0</v>
      </c>
      <c r="F4001" s="1">
        <v>1.0</v>
      </c>
      <c r="G4001" s="2"/>
    </row>
    <row r="4002" ht="12.75" customHeight="1">
      <c r="A4002" t="s">
        <v>1315</v>
      </c>
      <c r="B4002" s="3" t="str">
        <f>HYPERLINK("https://stackoverflow.com/questions/513935/")</f>
        <v>https://stackoverflow.com/questions/513935/</v>
      </c>
      <c r="C4002" s="1">
        <v>2.0</v>
      </c>
      <c r="D4002" s="4">
        <v>1.0</v>
      </c>
      <c r="E4002" s="1">
        <v>2.0</v>
      </c>
      <c r="F4002" s="1">
        <v>1.0</v>
      </c>
      <c r="G4002" s="2"/>
    </row>
    <row r="4003" ht="12.75" customHeight="1">
      <c r="A4003" t="s">
        <v>1315</v>
      </c>
      <c r="B4003" s="3" t="str">
        <f>HYPERLINK("https://stackoverflow.com/questions/515000/")</f>
        <v>https://stackoverflow.com/questions/515000/</v>
      </c>
      <c r="C4003" s="1">
        <v>2.0</v>
      </c>
      <c r="D4003" s="4">
        <v>1.0</v>
      </c>
      <c r="E4003" s="1">
        <v>2.0</v>
      </c>
      <c r="F4003" s="1">
        <v>1.0</v>
      </c>
      <c r="G4003" s="2"/>
    </row>
    <row r="4004" ht="12.75" customHeight="1">
      <c r="A4004" t="s">
        <v>1315</v>
      </c>
      <c r="B4004" s="3" t="str">
        <f>HYPERLINK("https://stackoverflow.com/questions/14123474/")</f>
        <v>https://stackoverflow.com/questions/14123474/</v>
      </c>
      <c r="C4004" s="1">
        <v>2.0</v>
      </c>
      <c r="D4004" s="4">
        <v>1.0</v>
      </c>
      <c r="E4004" s="1">
        <v>2.0</v>
      </c>
      <c r="F4004" s="1">
        <v>1.0</v>
      </c>
      <c r="G4004" s="2"/>
    </row>
    <row r="4005" ht="12.75" customHeight="1">
      <c r="A4005" t="s">
        <v>1315</v>
      </c>
      <c r="B4005" s="3" t="str">
        <f>HYPERLINK("https://stackoverflow.com/questions/15599387/")</f>
        <v>https://stackoverflow.com/questions/15599387/</v>
      </c>
      <c r="C4005" s="1">
        <v>2.0</v>
      </c>
      <c r="D4005" s="4">
        <v>1.0</v>
      </c>
      <c r="E4005" s="1">
        <v>2.0</v>
      </c>
      <c r="F4005" s="1">
        <v>1.0</v>
      </c>
      <c r="G4005" s="2"/>
    </row>
    <row r="4006" ht="12.75" customHeight="1">
      <c r="A4006" t="s">
        <v>1315</v>
      </c>
      <c r="B4006" s="3" t="str">
        <f>HYPERLINK("https://stackoverflow.com/questions/15760319/")</f>
        <v>https://stackoverflow.com/questions/15760319/</v>
      </c>
      <c r="C4006" s="1">
        <v>2.0</v>
      </c>
      <c r="D4006" s="4">
        <v>1.0</v>
      </c>
      <c r="E4006" s="1">
        <v>2.0</v>
      </c>
      <c r="F4006" s="1">
        <v>1.0</v>
      </c>
      <c r="G4006" s="2"/>
    </row>
    <row r="4007" ht="12.75" customHeight="1">
      <c r="A4007" t="s">
        <v>1315</v>
      </c>
      <c r="B4007" s="3" t="str">
        <f>HYPERLINK("https://stackoverflow.com/questions/16293384/")</f>
        <v>https://stackoverflow.com/questions/16293384/</v>
      </c>
      <c r="C4007" s="1">
        <v>2.0</v>
      </c>
      <c r="D4007" s="4">
        <v>1.0</v>
      </c>
      <c r="E4007" s="1">
        <v>2.0</v>
      </c>
      <c r="F4007" s="1">
        <v>1.0</v>
      </c>
      <c r="G4007" s="2"/>
    </row>
    <row r="4008" ht="12.75" customHeight="1">
      <c r="A4008" t="s">
        <v>1315</v>
      </c>
      <c r="B4008" s="3" t="str">
        <f>HYPERLINK("https://stackoverflow.com/questions/17040504/")</f>
        <v>https://stackoverflow.com/questions/17040504/</v>
      </c>
      <c r="C4008" s="1">
        <v>2.0</v>
      </c>
      <c r="D4008" s="4">
        <v>1.0</v>
      </c>
      <c r="E4008" s="1">
        <v>2.0</v>
      </c>
      <c r="F4008" s="1">
        <v>1.0</v>
      </c>
      <c r="G4008" s="2"/>
    </row>
    <row r="4009" ht="12.75" customHeight="1">
      <c r="A4009" t="s">
        <v>1315</v>
      </c>
      <c r="B4009" s="3" t="str">
        <f>HYPERLINK("https://stackoverflow.com/questions/17849465/")</f>
        <v>https://stackoverflow.com/questions/17849465/</v>
      </c>
      <c r="C4009" s="1">
        <v>2.0</v>
      </c>
      <c r="D4009" s="4">
        <v>1.0</v>
      </c>
      <c r="E4009" s="1">
        <v>2.0</v>
      </c>
      <c r="F4009" s="1">
        <v>1.0</v>
      </c>
      <c r="G4009" s="2"/>
    </row>
    <row r="4010" ht="12.75" customHeight="1">
      <c r="A4010" t="s">
        <v>1315</v>
      </c>
      <c r="B4010" s="3" t="str">
        <f>HYPERLINK("https://stackoverflow.com/questions/20666721/")</f>
        <v>https://stackoverflow.com/questions/20666721/</v>
      </c>
      <c r="C4010" s="1">
        <v>2.0</v>
      </c>
      <c r="D4010" s="4">
        <v>1.0</v>
      </c>
      <c r="E4010" s="1">
        <v>2.0</v>
      </c>
      <c r="F4010" s="1">
        <v>1.0</v>
      </c>
      <c r="G4010" s="2"/>
    </row>
    <row r="4011" ht="12.75" customHeight="1">
      <c r="A4011" t="s">
        <v>1316</v>
      </c>
      <c r="B4011" s="3" t="str">
        <f>HYPERLINK("https://stackoverflow.com/questions/1075671/")</f>
        <v>https://stackoverflow.com/questions/1075671/</v>
      </c>
      <c r="C4011" s="1">
        <v>2.0</v>
      </c>
      <c r="D4011" s="4">
        <v>1.0</v>
      </c>
      <c r="E4011" s="1">
        <v>2.0</v>
      </c>
      <c r="F4011" s="1">
        <v>1.0</v>
      </c>
      <c r="G4011" s="2"/>
    </row>
    <row r="4012" ht="12.75" customHeight="1">
      <c r="A4012" t="s">
        <v>1316</v>
      </c>
      <c r="B4012" s="3" t="str">
        <f>HYPERLINK("https://stackoverflow.com/questions/1075687/")</f>
        <v>https://stackoverflow.com/questions/1075687/</v>
      </c>
      <c r="C4012" s="1">
        <v>2.0</v>
      </c>
      <c r="D4012" s="4">
        <v>1.0</v>
      </c>
      <c r="E4012" s="1">
        <v>2.0</v>
      </c>
      <c r="F4012" s="1">
        <v>1.0</v>
      </c>
      <c r="G4012" s="2"/>
    </row>
    <row r="4013" ht="12.75" customHeight="1">
      <c r="A4013" t="s">
        <v>1316</v>
      </c>
      <c r="B4013" s="3" t="str">
        <f>HYPERLINK("https://stackoverflow.com/questions/1075699/")</f>
        <v>https://stackoverflow.com/questions/1075699/</v>
      </c>
      <c r="C4013" s="1">
        <v>2.0</v>
      </c>
      <c r="D4013" s="4">
        <v>1.0</v>
      </c>
      <c r="E4013" s="1">
        <v>2.0</v>
      </c>
      <c r="F4013" s="1">
        <v>1.0</v>
      </c>
      <c r="G4013" s="2"/>
    </row>
    <row r="4014" ht="12.75" customHeight="1">
      <c r="A4014" t="s">
        <v>1316</v>
      </c>
      <c r="B4014" s="3" t="str">
        <f>HYPERLINK("https://stackoverflow.com/questions/24827314/")</f>
        <v>https://stackoverflow.com/questions/24827314/</v>
      </c>
      <c r="C4014" s="1">
        <v>2.0</v>
      </c>
      <c r="D4014" s="4">
        <v>1.0</v>
      </c>
      <c r="E4014" s="1">
        <v>2.0</v>
      </c>
      <c r="F4014" s="1">
        <v>1.0</v>
      </c>
      <c r="G4014" s="2"/>
    </row>
    <row r="4015" ht="12.75" customHeight="1">
      <c r="A4015" t="s">
        <v>1316</v>
      </c>
      <c r="B4015" s="3" t="str">
        <f>HYPERLINK("https://stackoverflow.com/questions/30358427/")</f>
        <v>https://stackoverflow.com/questions/30358427/</v>
      </c>
      <c r="C4015" s="1">
        <v>2.0</v>
      </c>
      <c r="D4015" s="4">
        <v>1.0</v>
      </c>
      <c r="E4015" s="1">
        <v>2.0</v>
      </c>
      <c r="F4015" s="1">
        <v>1.0</v>
      </c>
      <c r="G4015" s="2"/>
    </row>
    <row r="4016" ht="12.75" customHeight="1">
      <c r="A4016" t="s">
        <v>1316</v>
      </c>
      <c r="B4016" s="3" t="str">
        <f>HYPERLINK("https://stackoverflow.com/questions/37699762/")</f>
        <v>https://stackoverflow.com/questions/37699762/</v>
      </c>
      <c r="C4016" s="1">
        <v>2.0</v>
      </c>
      <c r="D4016" s="4">
        <v>1.0</v>
      </c>
      <c r="E4016" s="1">
        <v>2.0</v>
      </c>
      <c r="F4016" s="1">
        <v>1.0</v>
      </c>
      <c r="G4016" s="2"/>
    </row>
    <row r="4017" ht="12.75" customHeight="1">
      <c r="A4017" t="s">
        <v>1316</v>
      </c>
      <c r="B4017" s="3" t="str">
        <f>HYPERLINK("https://stackoverflow.com/questions/44284901/")</f>
        <v>https://stackoverflow.com/questions/44284901/</v>
      </c>
      <c r="C4017" s="1">
        <v>2.0</v>
      </c>
      <c r="D4017" s="4">
        <v>1.0</v>
      </c>
      <c r="E4017" s="1">
        <v>2.0</v>
      </c>
      <c r="F4017" s="1">
        <v>1.0</v>
      </c>
      <c r="G4017" s="2"/>
    </row>
    <row r="4018" ht="12.75" customHeight="1">
      <c r="A4018" t="s">
        <v>1316</v>
      </c>
      <c r="B4018" s="3" t="str">
        <f>HYPERLINK("https://stackoverflow.com/questions/47701706/")</f>
        <v>https://stackoverflow.com/questions/47701706/</v>
      </c>
      <c r="C4018" s="1">
        <v>2.0</v>
      </c>
      <c r="D4018" s="4">
        <v>1.0</v>
      </c>
      <c r="E4018" s="1">
        <v>2.0</v>
      </c>
      <c r="F4018" s="1">
        <v>1.0</v>
      </c>
      <c r="G4018" s="2"/>
    </row>
    <row r="4019" ht="12.75" customHeight="1">
      <c r="A4019" t="s">
        <v>1317</v>
      </c>
      <c r="B4019" s="3" t="str">
        <f>HYPERLINK("https://stackoverflow.com/questions/1514919/")</f>
        <v>https://stackoverflow.com/questions/1514919/</v>
      </c>
      <c r="C4019" s="1">
        <v>2.0</v>
      </c>
      <c r="D4019" s="4">
        <v>1.0</v>
      </c>
      <c r="E4019" s="1">
        <v>2.0</v>
      </c>
      <c r="F4019" s="1">
        <v>1.0</v>
      </c>
      <c r="G4019" s="2"/>
    </row>
    <row r="4020" ht="12.75" customHeight="1">
      <c r="A4020" t="s">
        <v>1317</v>
      </c>
      <c r="B4020" s="3" t="str">
        <f>HYPERLINK("https://stackoverflow.com/questions/1515811/")</f>
        <v>https://stackoverflow.com/questions/1515811/</v>
      </c>
      <c r="C4020" s="1">
        <v>2.0</v>
      </c>
      <c r="D4020" s="4">
        <v>1.0</v>
      </c>
      <c r="E4020" s="1">
        <v>2.0</v>
      </c>
      <c r="F4020" s="1">
        <v>1.0</v>
      </c>
      <c r="G4020" s="2"/>
    </row>
    <row r="4021" ht="12.75" customHeight="1">
      <c r="A4021" t="s">
        <v>1317</v>
      </c>
      <c r="B4021" s="3" t="str">
        <f>HYPERLINK("https://stackoverflow.com/questions/30415260/")</f>
        <v>https://stackoverflow.com/questions/30415260/</v>
      </c>
      <c r="C4021" s="1">
        <v>2.0</v>
      </c>
      <c r="D4021" s="4">
        <v>1.0</v>
      </c>
      <c r="E4021" s="1">
        <v>2.0</v>
      </c>
      <c r="F4021" s="1">
        <v>1.0</v>
      </c>
      <c r="G4021" s="2"/>
    </row>
    <row r="4022" ht="12.75" customHeight="1">
      <c r="A4022" t="s">
        <v>1317</v>
      </c>
      <c r="B4022" s="3" t="str">
        <f>HYPERLINK("https://stackoverflow.com/questions/31441494/")</f>
        <v>https://stackoverflow.com/questions/31441494/</v>
      </c>
      <c r="C4022" s="1">
        <v>2.0</v>
      </c>
      <c r="D4022" s="4">
        <v>1.0</v>
      </c>
      <c r="E4022" s="1">
        <v>2.0</v>
      </c>
      <c r="F4022" s="1">
        <v>1.0</v>
      </c>
      <c r="G4022" s="2"/>
    </row>
    <row r="4023" ht="12.75" customHeight="1">
      <c r="A4023" t="s">
        <v>1317</v>
      </c>
      <c r="B4023" s="3" t="str">
        <f>HYPERLINK("https://stackoverflow.com/questions/39645805/")</f>
        <v>https://stackoverflow.com/questions/39645805/</v>
      </c>
      <c r="C4023" s="1">
        <v>2.0</v>
      </c>
      <c r="D4023" s="4">
        <v>1.0</v>
      </c>
      <c r="E4023" s="1">
        <v>2.0</v>
      </c>
      <c r="F4023" s="1">
        <v>1.0</v>
      </c>
      <c r="G4023" s="2"/>
    </row>
    <row r="4024" ht="12.75" customHeight="1">
      <c r="A4024" t="s">
        <v>1317</v>
      </c>
      <c r="B4024" s="3" t="str">
        <f>HYPERLINK("https://stackoverflow.com/questions/49431859/")</f>
        <v>https://stackoverflow.com/questions/49431859/</v>
      </c>
      <c r="C4024" s="1">
        <v>2.0</v>
      </c>
      <c r="D4024" s="4">
        <v>1.0</v>
      </c>
      <c r="E4024" s="1">
        <v>2.0</v>
      </c>
      <c r="F4024" s="1">
        <v>1.0</v>
      </c>
      <c r="G4024" s="2"/>
    </row>
    <row r="4025" ht="12.75" customHeight="1">
      <c r="A4025" t="s">
        <v>1318</v>
      </c>
      <c r="B4025" s="3" t="str">
        <f>HYPERLINK("https://stackoverflow.com/questions/3341209/")</f>
        <v>https://stackoverflow.com/questions/3341209/</v>
      </c>
      <c r="C4025" s="1">
        <v>2.0</v>
      </c>
      <c r="D4025" s="4">
        <v>1.0</v>
      </c>
      <c r="E4025" s="1">
        <v>2.0</v>
      </c>
      <c r="F4025" s="1">
        <v>1.0</v>
      </c>
      <c r="G4025" s="2"/>
    </row>
    <row r="4026" ht="12.75" customHeight="1">
      <c r="A4026" t="s">
        <v>1318</v>
      </c>
      <c r="B4026" s="3" t="str">
        <f>HYPERLINK("https://stackoverflow.com/questions/3341258/")</f>
        <v>https://stackoverflow.com/questions/3341258/</v>
      </c>
      <c r="C4026" s="1">
        <v>2.0</v>
      </c>
      <c r="D4026" s="4">
        <v>1.0</v>
      </c>
      <c r="E4026" s="1">
        <v>2.0</v>
      </c>
      <c r="F4026" s="1">
        <v>1.0</v>
      </c>
      <c r="G4026" s="2"/>
    </row>
    <row r="4027" ht="12.75" customHeight="1">
      <c r="A4027" t="s">
        <v>1318</v>
      </c>
      <c r="B4027" s="3" t="str">
        <f>HYPERLINK("https://stackoverflow.com/questions/27203938/")</f>
        <v>https://stackoverflow.com/questions/27203938/</v>
      </c>
      <c r="C4027" s="1">
        <v>2.0</v>
      </c>
      <c r="D4027" s="4">
        <v>1.0</v>
      </c>
      <c r="E4027" s="1">
        <v>2.0</v>
      </c>
      <c r="F4027" s="1">
        <v>1.0</v>
      </c>
      <c r="G4027" s="2"/>
    </row>
    <row r="4028" ht="12.75" customHeight="1">
      <c r="A4028" t="s">
        <v>1318</v>
      </c>
      <c r="B4028" s="3" t="str">
        <f>HYPERLINK("https://stackoverflow.com/questions/27516972/")</f>
        <v>https://stackoverflow.com/questions/27516972/</v>
      </c>
      <c r="C4028" s="1">
        <v>2.0</v>
      </c>
      <c r="D4028" s="4">
        <v>1.0</v>
      </c>
      <c r="E4028" s="1">
        <v>2.0</v>
      </c>
      <c r="F4028" s="1">
        <v>1.0</v>
      </c>
      <c r="G4028" s="2"/>
    </row>
    <row r="4029" ht="12.75" customHeight="1">
      <c r="A4029" t="s">
        <v>1318</v>
      </c>
      <c r="B4029" s="3" t="str">
        <f>HYPERLINK("https://stackoverflow.com/questions/27639252/")</f>
        <v>https://stackoverflow.com/questions/27639252/</v>
      </c>
      <c r="C4029" s="1">
        <v>2.0</v>
      </c>
      <c r="D4029" s="4">
        <v>1.0</v>
      </c>
      <c r="E4029" s="1">
        <v>2.0</v>
      </c>
      <c r="F4029" s="1">
        <v>1.0</v>
      </c>
      <c r="G4029" s="2"/>
    </row>
    <row r="4030" ht="12.75" customHeight="1">
      <c r="A4030" t="s">
        <v>1318</v>
      </c>
      <c r="B4030" s="3" t="str">
        <f>HYPERLINK("https://stackoverflow.com/questions/29372109/")</f>
        <v>https://stackoverflow.com/questions/29372109/</v>
      </c>
      <c r="C4030" s="1">
        <v>2.0</v>
      </c>
      <c r="D4030" s="4">
        <v>1.0</v>
      </c>
      <c r="E4030" s="1">
        <v>2.0</v>
      </c>
      <c r="F4030" s="1">
        <v>1.0</v>
      </c>
      <c r="G4030" s="2"/>
    </row>
    <row r="4031" ht="12.75" customHeight="1">
      <c r="A4031" t="s">
        <v>1318</v>
      </c>
      <c r="B4031" s="3" t="str">
        <f>HYPERLINK("https://stackoverflow.com/questions/40032172/")</f>
        <v>https://stackoverflow.com/questions/40032172/</v>
      </c>
      <c r="C4031" s="1">
        <v>2.0</v>
      </c>
      <c r="D4031" s="4">
        <v>1.0</v>
      </c>
      <c r="E4031" s="1">
        <v>2.0</v>
      </c>
      <c r="F4031" s="1">
        <v>1.0</v>
      </c>
      <c r="G4031" s="2"/>
    </row>
    <row r="4032" ht="12.75" customHeight="1">
      <c r="A4032" t="s">
        <v>1319</v>
      </c>
      <c r="B4032" s="3" t="str">
        <f>HYPERLINK("https://stackoverflow.com/questions/4245881/")</f>
        <v>https://stackoverflow.com/questions/4245881/</v>
      </c>
      <c r="C4032" s="1">
        <v>5.0</v>
      </c>
      <c r="D4032" s="4">
        <v>5.0</v>
      </c>
      <c r="E4032" s="1">
        <v>5.0</v>
      </c>
      <c r="F4032" s="1">
        <v>5.0</v>
      </c>
      <c r="G4032" s="2"/>
    </row>
    <row r="4033" ht="12.75" customHeight="1">
      <c r="A4033" t="s">
        <v>1319</v>
      </c>
      <c r="B4033" s="3" t="str">
        <f>HYPERLINK("https://stackoverflow.com/questions/4245921/")</f>
        <v>https://stackoverflow.com/questions/4245921/</v>
      </c>
      <c r="C4033" s="1">
        <v>5.0</v>
      </c>
      <c r="D4033" s="4">
        <v>5.0</v>
      </c>
      <c r="E4033" s="1">
        <v>5.0</v>
      </c>
      <c r="F4033" s="1">
        <v>5.0</v>
      </c>
      <c r="G4033" s="2"/>
    </row>
    <row r="4034" ht="12.75" customHeight="1">
      <c r="A4034" t="s">
        <v>1319</v>
      </c>
      <c r="B4034" s="3" t="str">
        <f>HYPERLINK("https://stackoverflow.com/questions/4245962/")</f>
        <v>https://stackoverflow.com/questions/4245962/</v>
      </c>
      <c r="C4034" s="1">
        <v>5.0</v>
      </c>
      <c r="D4034" s="4">
        <v>5.0</v>
      </c>
      <c r="E4034" s="1">
        <v>5.0</v>
      </c>
      <c r="F4034" s="1">
        <v>5.0</v>
      </c>
      <c r="G4034" s="2"/>
    </row>
    <row r="4035" ht="12.75" customHeight="1">
      <c r="A4035" t="s">
        <v>1319</v>
      </c>
      <c r="B4035" s="3" t="str">
        <f>HYPERLINK("https://stackoverflow.com/questions/13892901/")</f>
        <v>https://stackoverflow.com/questions/13892901/</v>
      </c>
      <c r="C4035" s="1">
        <v>5.0</v>
      </c>
      <c r="D4035" s="4">
        <v>1.0</v>
      </c>
      <c r="E4035" s="1">
        <v>5.0</v>
      </c>
      <c r="F4035" s="1">
        <v>5.0</v>
      </c>
      <c r="G4035" s="2" t="s">
        <v>1320</v>
      </c>
    </row>
    <row r="4036" ht="12.75" customHeight="1">
      <c r="A4036" t="s">
        <v>1321</v>
      </c>
      <c r="B4036" s="3" t="str">
        <f>HYPERLINK("https://stackoverflow.com/questions/5440060/")</f>
        <v>https://stackoverflow.com/questions/5440060/</v>
      </c>
      <c r="C4036" s="1">
        <v>2.0</v>
      </c>
      <c r="D4036" s="4">
        <v>1.0</v>
      </c>
      <c r="E4036" s="1">
        <v>2.0</v>
      </c>
      <c r="F4036" s="1">
        <v>1.0</v>
      </c>
      <c r="G4036" s="2"/>
    </row>
    <row r="4037" ht="12.75" customHeight="1">
      <c r="A4037" t="s">
        <v>1321</v>
      </c>
      <c r="B4037" s="3" t="str">
        <f>HYPERLINK("https://stackoverflow.com/questions/29565115/")</f>
        <v>https://stackoverflow.com/questions/29565115/</v>
      </c>
      <c r="C4037" s="1">
        <v>2.0</v>
      </c>
      <c r="D4037" s="4">
        <v>1.0</v>
      </c>
      <c r="E4037" s="1">
        <v>2.0</v>
      </c>
      <c r="F4037" s="1">
        <v>1.0</v>
      </c>
      <c r="G4037" s="2"/>
    </row>
    <row r="4038" ht="12.75" customHeight="1">
      <c r="A4038" t="s">
        <v>1322</v>
      </c>
      <c r="B4038" s="3" t="str">
        <f>HYPERLINK("https://stackoverflow.com/questions/8081911/")</f>
        <v>https://stackoverflow.com/questions/8081911/</v>
      </c>
      <c r="C4038" s="1">
        <v>2.0</v>
      </c>
      <c r="D4038" s="4">
        <v>1.0</v>
      </c>
      <c r="E4038" s="1">
        <v>2.0</v>
      </c>
      <c r="F4038" s="1">
        <v>1.0</v>
      </c>
      <c r="G4038" s="2"/>
    </row>
    <row r="4039" ht="12.75" customHeight="1">
      <c r="A4039" t="s">
        <v>1323</v>
      </c>
      <c r="B4039" s="3" t="str">
        <f>HYPERLINK("https://stackoverflow.com/questions/8777312/")</f>
        <v>https://stackoverflow.com/questions/8777312/</v>
      </c>
      <c r="C4039" s="1">
        <v>2.0</v>
      </c>
      <c r="D4039" s="4">
        <v>1.0</v>
      </c>
      <c r="E4039" s="1">
        <v>2.0</v>
      </c>
      <c r="F4039" s="1">
        <v>1.0</v>
      </c>
      <c r="G4039" s="2"/>
    </row>
    <row r="4040" ht="12.75" customHeight="1">
      <c r="A4040" t="s">
        <v>1323</v>
      </c>
      <c r="B4040" s="3" t="str">
        <f>HYPERLINK("https://stackoverflow.com/questions/8777397/")</f>
        <v>https://stackoverflow.com/questions/8777397/</v>
      </c>
      <c r="C4040" s="1">
        <v>2.0</v>
      </c>
      <c r="D4040" s="4">
        <v>1.0</v>
      </c>
      <c r="E4040" s="1">
        <v>2.0</v>
      </c>
      <c r="F4040" s="1">
        <v>1.0</v>
      </c>
      <c r="G4040" s="2"/>
    </row>
    <row r="4041" ht="12.75" customHeight="1">
      <c r="A4041" t="s">
        <v>1324</v>
      </c>
      <c r="B4041" s="3" t="str">
        <f>HYPERLINK("https://stackoverflow.com/questions/9499597/")</f>
        <v>https://stackoverflow.com/questions/9499597/</v>
      </c>
      <c r="C4041" s="1">
        <v>2.0</v>
      </c>
      <c r="D4041" s="4">
        <v>1.0</v>
      </c>
      <c r="E4041" s="1">
        <v>2.0</v>
      </c>
      <c r="F4041" s="1">
        <v>1.0</v>
      </c>
      <c r="G4041" s="2"/>
    </row>
    <row r="4042" ht="12.75" customHeight="1">
      <c r="A4042" t="s">
        <v>1324</v>
      </c>
      <c r="B4042" s="3" t="str">
        <f>HYPERLINK("https://stackoverflow.com/questions/9499744/")</f>
        <v>https://stackoverflow.com/questions/9499744/</v>
      </c>
      <c r="C4042" s="1">
        <v>2.0</v>
      </c>
      <c r="D4042" s="4">
        <v>1.0</v>
      </c>
      <c r="E4042" s="1">
        <v>2.0</v>
      </c>
      <c r="F4042" s="1">
        <v>1.0</v>
      </c>
      <c r="G4042" s="2"/>
    </row>
    <row r="4043" ht="12.75" customHeight="1">
      <c r="A4043" t="s">
        <v>1325</v>
      </c>
      <c r="B4043" s="3" t="str">
        <f>HYPERLINK("https://stackoverflow.com/questions/13387773/")</f>
        <v>https://stackoverflow.com/questions/13387773/</v>
      </c>
      <c r="C4043" s="1">
        <v>2.0</v>
      </c>
      <c r="D4043" s="4">
        <v>1.0</v>
      </c>
      <c r="E4043" s="1">
        <v>2.0</v>
      </c>
      <c r="F4043" s="1">
        <v>1.0</v>
      </c>
      <c r="G4043" s="2"/>
    </row>
    <row r="4044" ht="12.75" customHeight="1">
      <c r="A4044" t="s">
        <v>1325</v>
      </c>
      <c r="B4044" s="3" t="str">
        <f>HYPERLINK("https://stackoverflow.com/questions/13387787/")</f>
        <v>https://stackoverflow.com/questions/13387787/</v>
      </c>
      <c r="C4044" s="1">
        <v>2.0</v>
      </c>
      <c r="D4044" s="4">
        <v>1.0</v>
      </c>
      <c r="E4044" s="1">
        <v>2.0</v>
      </c>
      <c r="F4044" s="1">
        <v>1.0</v>
      </c>
      <c r="G4044" s="2"/>
    </row>
    <row r="4045" ht="12.75" customHeight="1">
      <c r="A4045" t="s">
        <v>1325</v>
      </c>
      <c r="B4045" s="3" t="str">
        <f>HYPERLINK("https://stackoverflow.com/questions/25169737/")</f>
        <v>https://stackoverflow.com/questions/25169737/</v>
      </c>
      <c r="C4045" s="1">
        <v>2.0</v>
      </c>
      <c r="D4045" s="4">
        <v>1.0</v>
      </c>
      <c r="E4045" s="1">
        <v>2.0</v>
      </c>
      <c r="F4045" s="1">
        <v>1.0</v>
      </c>
      <c r="G4045" s="2"/>
    </row>
    <row r="4046" ht="12.75" customHeight="1">
      <c r="A4046" t="s">
        <v>1325</v>
      </c>
      <c r="B4046" s="3" t="str">
        <f>HYPERLINK("https://stackoverflow.com/questions/26678646/")</f>
        <v>https://stackoverflow.com/questions/26678646/</v>
      </c>
      <c r="C4046" s="1">
        <v>2.0</v>
      </c>
      <c r="D4046" s="4">
        <v>1.0</v>
      </c>
      <c r="E4046" s="1">
        <v>2.0</v>
      </c>
      <c r="F4046" s="1">
        <v>1.0</v>
      </c>
      <c r="G4046" s="2"/>
    </row>
    <row r="4047" ht="12.75" customHeight="1">
      <c r="A4047" t="s">
        <v>1325</v>
      </c>
      <c r="B4047" s="3" t="str">
        <f>HYPERLINK("https://stackoverflow.com/questions/31429359/")</f>
        <v>https://stackoverflow.com/questions/31429359/</v>
      </c>
      <c r="C4047" s="1">
        <v>2.0</v>
      </c>
      <c r="D4047" s="4">
        <v>1.0</v>
      </c>
      <c r="E4047" s="1">
        <v>2.0</v>
      </c>
      <c r="F4047" s="1">
        <v>1.0</v>
      </c>
      <c r="G4047" s="2"/>
    </row>
    <row r="4048" ht="12.75" customHeight="1">
      <c r="A4048" t="s">
        <v>1325</v>
      </c>
      <c r="B4048" s="3" t="str">
        <f>HYPERLINK("https://stackoverflow.com/questions/35563111/")</f>
        <v>https://stackoverflow.com/questions/35563111/</v>
      </c>
      <c r="C4048" s="1">
        <v>2.0</v>
      </c>
      <c r="D4048" s="4">
        <v>1.0</v>
      </c>
      <c r="E4048" s="1">
        <v>2.0</v>
      </c>
      <c r="F4048" s="1">
        <v>1.0</v>
      </c>
      <c r="G4048" s="2"/>
    </row>
    <row r="4049" ht="12.75" customHeight="1">
      <c r="A4049" t="s">
        <v>1325</v>
      </c>
      <c r="B4049" s="3" t="str">
        <f>HYPERLINK("https://stackoverflow.com/questions/39947453/")</f>
        <v>https://stackoverflow.com/questions/39947453/</v>
      </c>
      <c r="C4049" s="1">
        <v>2.0</v>
      </c>
      <c r="D4049" s="4">
        <v>1.0</v>
      </c>
      <c r="E4049" s="1">
        <v>2.0</v>
      </c>
      <c r="F4049" s="1">
        <v>1.0</v>
      </c>
      <c r="G4049" s="2"/>
    </row>
    <row r="4050" ht="12.75" customHeight="1">
      <c r="A4050" t="s">
        <v>1325</v>
      </c>
      <c r="B4050" s="3" t="str">
        <f>HYPERLINK("https://stackoverflow.com/questions/40138905/")</f>
        <v>https://stackoverflow.com/questions/40138905/</v>
      </c>
      <c r="C4050" s="1">
        <v>2.0</v>
      </c>
      <c r="D4050" s="4">
        <v>1.0</v>
      </c>
      <c r="E4050" s="1">
        <v>2.0</v>
      </c>
      <c r="F4050" s="1">
        <v>1.0</v>
      </c>
      <c r="G4050" s="2"/>
    </row>
    <row r="4051" ht="12.75" customHeight="1">
      <c r="A4051" t="s">
        <v>1326</v>
      </c>
      <c r="B4051" s="3" t="str">
        <f>HYPERLINK("https://stackoverflow.com/questions/13501200/")</f>
        <v>https://stackoverflow.com/questions/13501200/</v>
      </c>
      <c r="C4051" s="1">
        <v>2.0</v>
      </c>
      <c r="D4051" s="4">
        <v>1.0</v>
      </c>
      <c r="E4051" s="1">
        <v>2.0</v>
      </c>
      <c r="F4051" s="1">
        <v>1.0</v>
      </c>
      <c r="G4051" s="2"/>
    </row>
    <row r="4052" ht="12.75" customHeight="1">
      <c r="A4052" t="s">
        <v>1326</v>
      </c>
      <c r="B4052" s="3" t="str">
        <f>HYPERLINK("https://stackoverflow.com/questions/13501662/")</f>
        <v>https://stackoverflow.com/questions/13501662/</v>
      </c>
      <c r="C4052" s="1">
        <v>2.0</v>
      </c>
      <c r="D4052" s="4">
        <v>1.0</v>
      </c>
      <c r="E4052" s="1">
        <v>2.0</v>
      </c>
      <c r="F4052" s="1">
        <v>1.0</v>
      </c>
      <c r="G4052" s="2"/>
    </row>
    <row r="4053" ht="12.75" customHeight="1">
      <c r="A4053" t="s">
        <v>1326</v>
      </c>
      <c r="B4053" s="3" t="str">
        <f>HYPERLINK("https://stackoverflow.com/questions/13502032/")</f>
        <v>https://stackoverflow.com/questions/13502032/</v>
      </c>
      <c r="C4053" s="1">
        <v>2.0</v>
      </c>
      <c r="D4053" s="4">
        <v>1.0</v>
      </c>
      <c r="E4053" s="1">
        <v>2.0</v>
      </c>
      <c r="F4053" s="1">
        <v>1.0</v>
      </c>
      <c r="G4053" s="2"/>
    </row>
    <row r="4054" ht="12.75" customHeight="1">
      <c r="A4054" t="s">
        <v>1326</v>
      </c>
      <c r="B4054" s="3" t="str">
        <f>HYPERLINK("https://stackoverflow.com/questions/20316900/")</f>
        <v>https://stackoverflow.com/questions/20316900/</v>
      </c>
      <c r="C4054" s="1">
        <v>2.0</v>
      </c>
      <c r="D4054" s="4">
        <v>1.0</v>
      </c>
      <c r="E4054" s="1">
        <v>2.0</v>
      </c>
      <c r="F4054" s="1">
        <v>1.0</v>
      </c>
      <c r="G4054" s="2"/>
    </row>
    <row r="4055" ht="12.75" customHeight="1">
      <c r="A4055" t="s">
        <v>1326</v>
      </c>
      <c r="B4055" s="3" t="str">
        <f>HYPERLINK("https://stackoverflow.com/questions/21404019/")</f>
        <v>https://stackoverflow.com/questions/21404019/</v>
      </c>
      <c r="C4055" s="1">
        <v>2.0</v>
      </c>
      <c r="D4055" s="4">
        <v>1.0</v>
      </c>
      <c r="E4055" s="1">
        <v>2.0</v>
      </c>
      <c r="F4055" s="1">
        <v>1.0</v>
      </c>
      <c r="G4055" s="2"/>
    </row>
    <row r="4056" ht="12.75" customHeight="1">
      <c r="A4056" t="s">
        <v>1326</v>
      </c>
      <c r="B4056" s="3" t="str">
        <f>HYPERLINK("https://stackoverflow.com/questions/22619319/")</f>
        <v>https://stackoverflow.com/questions/22619319/</v>
      </c>
      <c r="C4056" s="1">
        <v>2.0</v>
      </c>
      <c r="D4056" s="4">
        <v>1.0</v>
      </c>
      <c r="E4056" s="1">
        <v>2.0</v>
      </c>
      <c r="F4056" s="1">
        <v>1.0</v>
      </c>
      <c r="G4056" s="2"/>
    </row>
    <row r="4057" ht="12.75" customHeight="1">
      <c r="A4057" t="s">
        <v>1326</v>
      </c>
      <c r="B4057" s="3" t="str">
        <f>HYPERLINK("https://stackoverflow.com/questions/31610626/")</f>
        <v>https://stackoverflow.com/questions/31610626/</v>
      </c>
      <c r="C4057" s="1">
        <v>2.0</v>
      </c>
      <c r="D4057" s="4">
        <v>1.0</v>
      </c>
      <c r="E4057" s="1">
        <v>2.0</v>
      </c>
      <c r="F4057" s="1">
        <v>1.0</v>
      </c>
      <c r="G4057" s="2"/>
    </row>
    <row r="4058" ht="12.75" customHeight="1">
      <c r="A4058" t="s">
        <v>1326</v>
      </c>
      <c r="B4058" s="3" t="str">
        <f>HYPERLINK("https://stackoverflow.com/questions/37210041/")</f>
        <v>https://stackoverflow.com/questions/37210041/</v>
      </c>
      <c r="C4058" s="1">
        <v>2.0</v>
      </c>
      <c r="D4058" s="4">
        <v>1.0</v>
      </c>
      <c r="E4058" s="1">
        <v>2.0</v>
      </c>
      <c r="F4058" s="1">
        <v>1.0</v>
      </c>
      <c r="G4058" s="2"/>
    </row>
    <row r="4059" ht="12.75" customHeight="1">
      <c r="A4059" t="s">
        <v>1326</v>
      </c>
      <c r="B4059" s="3" t="str">
        <f>HYPERLINK("https://stackoverflow.com/questions/41068319/")</f>
        <v>https://stackoverflow.com/questions/41068319/</v>
      </c>
      <c r="C4059" s="1">
        <v>2.0</v>
      </c>
      <c r="D4059" s="4">
        <v>1.0</v>
      </c>
      <c r="E4059" s="1">
        <v>2.0</v>
      </c>
      <c r="F4059" s="1">
        <v>1.0</v>
      </c>
      <c r="G4059" s="2"/>
    </row>
    <row r="4060" ht="12.75" customHeight="1">
      <c r="A4060" t="s">
        <v>1326</v>
      </c>
      <c r="B4060" s="3" t="str">
        <f>HYPERLINK("https://stackoverflow.com/questions/42340076/")</f>
        <v>https://stackoverflow.com/questions/42340076/</v>
      </c>
      <c r="C4060" s="1">
        <v>2.0</v>
      </c>
      <c r="D4060" s="4">
        <v>1.0</v>
      </c>
      <c r="E4060" s="1">
        <v>2.0</v>
      </c>
      <c r="F4060" s="1">
        <v>1.0</v>
      </c>
      <c r="G4060" s="2"/>
    </row>
    <row r="4061" ht="12.75" customHeight="1">
      <c r="A4061" t="s">
        <v>1327</v>
      </c>
      <c r="B4061" s="3" t="str">
        <f>HYPERLINK("https://stackoverflow.com/questions/14897433/")</f>
        <v>https://stackoverflow.com/questions/14897433/</v>
      </c>
      <c r="C4061" s="1">
        <v>2.0</v>
      </c>
      <c r="D4061" s="4">
        <v>1.0</v>
      </c>
      <c r="E4061" s="1">
        <v>2.0</v>
      </c>
      <c r="F4061" s="1">
        <v>1.0</v>
      </c>
      <c r="G4061" s="2"/>
    </row>
    <row r="4062" ht="12.75" customHeight="1">
      <c r="A4062" t="s">
        <v>1327</v>
      </c>
      <c r="B4062" s="3" t="str">
        <f>HYPERLINK("https://stackoverflow.com/questions/14897434/")</f>
        <v>https://stackoverflow.com/questions/14897434/</v>
      </c>
      <c r="C4062" s="1">
        <v>2.0</v>
      </c>
      <c r="D4062" s="4">
        <v>1.0</v>
      </c>
      <c r="E4062" s="1">
        <v>2.0</v>
      </c>
      <c r="F4062" s="1">
        <v>1.0</v>
      </c>
      <c r="G4062" s="2"/>
    </row>
    <row r="4063" ht="12.75" customHeight="1">
      <c r="A4063" t="s">
        <v>1327</v>
      </c>
      <c r="B4063" s="3" t="str">
        <f>HYPERLINK("https://stackoverflow.com/questions/14897442/")</f>
        <v>https://stackoverflow.com/questions/14897442/</v>
      </c>
      <c r="C4063" s="1">
        <v>2.0</v>
      </c>
      <c r="D4063" s="4">
        <v>1.0</v>
      </c>
      <c r="E4063" s="1">
        <v>2.0</v>
      </c>
      <c r="F4063" s="1">
        <v>1.0</v>
      </c>
      <c r="G4063" s="2"/>
    </row>
    <row r="4064" ht="12.75" customHeight="1">
      <c r="A4064" t="s">
        <v>1327</v>
      </c>
      <c r="B4064" s="3" t="str">
        <f>HYPERLINK("https://stackoverflow.com/questions/14897467/")</f>
        <v>https://stackoverflow.com/questions/14897467/</v>
      </c>
      <c r="C4064" s="1">
        <v>2.0</v>
      </c>
      <c r="D4064" s="4">
        <v>1.0</v>
      </c>
      <c r="E4064" s="1">
        <v>2.0</v>
      </c>
      <c r="F4064" s="1">
        <v>1.0</v>
      </c>
      <c r="G4064" s="2"/>
    </row>
    <row r="4065" ht="12.75" customHeight="1">
      <c r="A4065" t="s">
        <v>1327</v>
      </c>
      <c r="B4065" s="3" t="str">
        <f>HYPERLINK("https://stackoverflow.com/questions/14897676/")</f>
        <v>https://stackoverflow.com/questions/14897676/</v>
      </c>
      <c r="C4065" s="1">
        <v>2.0</v>
      </c>
      <c r="D4065" s="4">
        <v>1.0</v>
      </c>
      <c r="E4065" s="1">
        <v>2.0</v>
      </c>
      <c r="F4065" s="1">
        <v>1.0</v>
      </c>
      <c r="G4065" s="2"/>
    </row>
    <row r="4066" ht="12.75" customHeight="1">
      <c r="A4066" t="s">
        <v>1327</v>
      </c>
      <c r="B4066" s="3" t="str">
        <f>HYPERLINK("https://stackoverflow.com/questions/14897697/")</f>
        <v>https://stackoverflow.com/questions/14897697/</v>
      </c>
      <c r="C4066" s="1">
        <v>2.0</v>
      </c>
      <c r="D4066" s="4">
        <v>1.0</v>
      </c>
      <c r="E4066" s="1">
        <v>2.0</v>
      </c>
      <c r="F4066" s="1">
        <v>1.0</v>
      </c>
      <c r="G4066" s="2"/>
    </row>
    <row r="4067" ht="12.75" customHeight="1">
      <c r="A4067" t="s">
        <v>1327</v>
      </c>
      <c r="B4067" s="3" t="str">
        <f>HYPERLINK("https://stackoverflow.com/questions/39668184/")</f>
        <v>https://stackoverflow.com/questions/39668184/</v>
      </c>
      <c r="C4067" s="1">
        <v>2.0</v>
      </c>
      <c r="D4067" s="4">
        <v>1.0</v>
      </c>
      <c r="E4067" s="1">
        <v>2.0</v>
      </c>
      <c r="F4067" s="1">
        <v>1.0</v>
      </c>
      <c r="G4067" s="2"/>
    </row>
    <row r="4068" ht="12.75" customHeight="1">
      <c r="A4068" t="s">
        <v>1328</v>
      </c>
      <c r="B4068" s="3" t="str">
        <f>HYPERLINK("https://stackoverflow.com/questions/17064711/")</f>
        <v>https://stackoverflow.com/questions/17064711/</v>
      </c>
      <c r="C4068" s="1">
        <v>2.0</v>
      </c>
      <c r="D4068" s="4">
        <v>1.0</v>
      </c>
      <c r="E4068" s="1">
        <v>2.0</v>
      </c>
      <c r="F4068" s="1">
        <v>1.0</v>
      </c>
      <c r="G4068" s="2"/>
    </row>
    <row r="4069" ht="12.75" customHeight="1">
      <c r="A4069" t="s">
        <v>1328</v>
      </c>
      <c r="B4069" s="3" t="str">
        <f>HYPERLINK("https://stackoverflow.com/questions/17064722/")</f>
        <v>https://stackoverflow.com/questions/17064722/</v>
      </c>
      <c r="C4069" s="1">
        <v>2.0</v>
      </c>
      <c r="D4069" s="4">
        <v>1.0</v>
      </c>
      <c r="E4069" s="1">
        <v>2.0</v>
      </c>
      <c r="F4069" s="1">
        <v>1.0</v>
      </c>
      <c r="G4069" s="2"/>
    </row>
    <row r="4070" ht="12.75" customHeight="1">
      <c r="A4070" t="s">
        <v>1328</v>
      </c>
      <c r="B4070" s="3" t="str">
        <f>HYPERLINK("https://stackoverflow.com/questions/17064746/")</f>
        <v>https://stackoverflow.com/questions/17064746/</v>
      </c>
      <c r="C4070" s="1">
        <v>2.0</v>
      </c>
      <c r="D4070" s="4">
        <v>1.0</v>
      </c>
      <c r="E4070" s="1">
        <v>2.0</v>
      </c>
      <c r="F4070" s="1">
        <v>1.0</v>
      </c>
      <c r="G4070" s="2"/>
    </row>
    <row r="4071" ht="12.75" customHeight="1">
      <c r="A4071" t="s">
        <v>1329</v>
      </c>
      <c r="B4071" s="3" t="str">
        <f>HYPERLINK("https://stackoverflow.com/questions/26830741/")</f>
        <v>https://stackoverflow.com/questions/26830741/</v>
      </c>
      <c r="C4071" s="1">
        <v>2.0</v>
      </c>
      <c r="D4071" s="4">
        <v>1.0</v>
      </c>
      <c r="E4071" s="1">
        <v>2.0</v>
      </c>
      <c r="F4071" s="1">
        <v>1.0</v>
      </c>
      <c r="G4071" s="2"/>
    </row>
    <row r="4072" ht="12.75" customHeight="1">
      <c r="A4072" t="s">
        <v>1330</v>
      </c>
      <c r="B4072" s="3" t="str">
        <f>HYPERLINK("https://stackoverflow.com/questions/24864429/")</f>
        <v>https://stackoverflow.com/questions/24864429/</v>
      </c>
      <c r="C4072" s="1">
        <v>2.0</v>
      </c>
      <c r="D4072" s="4">
        <v>1.0</v>
      </c>
      <c r="E4072" s="1">
        <v>2.0</v>
      </c>
      <c r="F4072" s="1">
        <v>1.0</v>
      </c>
      <c r="G4072" s="2"/>
    </row>
    <row r="4073" ht="12.75" customHeight="1">
      <c r="A4073" t="s">
        <v>1090</v>
      </c>
      <c r="B4073" s="3" t="str">
        <f>HYPERLINK("https://stackoverflow.com/questions/27379126/")</f>
        <v>https://stackoverflow.com/questions/27379126/</v>
      </c>
      <c r="C4073" s="1">
        <v>3.0</v>
      </c>
      <c r="D4073" s="4">
        <v>5.0</v>
      </c>
      <c r="E4073" s="1">
        <v>3.0</v>
      </c>
      <c r="F4073" s="1">
        <v>3.0</v>
      </c>
      <c r="G4073" s="2" t="s">
        <v>1331</v>
      </c>
    </row>
    <row r="4074" ht="12.75" customHeight="1">
      <c r="A4074" t="s">
        <v>1090</v>
      </c>
      <c r="B4074" s="3" t="str">
        <f>HYPERLINK("https://stackoverflow.com/questions/27379155/")</f>
        <v>https://stackoverflow.com/questions/27379155/</v>
      </c>
      <c r="C4074" s="1">
        <v>3.0</v>
      </c>
      <c r="D4074" s="4">
        <v>5.0</v>
      </c>
      <c r="E4074" s="1">
        <v>3.0</v>
      </c>
      <c r="F4074" s="1">
        <v>3.0</v>
      </c>
      <c r="G4074" s="2" t="s">
        <v>260</v>
      </c>
    </row>
    <row r="4075" ht="12.75" customHeight="1">
      <c r="A4075" t="s">
        <v>1090</v>
      </c>
      <c r="B4075" s="3" t="str">
        <f>HYPERLINK("https://stackoverflow.com/questions/27379430/")</f>
        <v>https://stackoverflow.com/questions/27379430/</v>
      </c>
      <c r="C4075" s="1">
        <v>3.0</v>
      </c>
      <c r="D4075" s="4">
        <v>3.0</v>
      </c>
      <c r="E4075" s="1">
        <v>3.0</v>
      </c>
      <c r="F4075" s="1">
        <v>3.0</v>
      </c>
      <c r="G4075" s="2"/>
    </row>
    <row r="4076" ht="12.75" customHeight="1">
      <c r="A4076" t="s">
        <v>1090</v>
      </c>
      <c r="B4076" s="3" t="str">
        <f>HYPERLINK("https://stackoverflow.com/questions/27379566/")</f>
        <v>https://stackoverflow.com/questions/27379566/</v>
      </c>
      <c r="C4076" s="1">
        <v>5.0</v>
      </c>
      <c r="D4076" s="4">
        <v>3.0</v>
      </c>
      <c r="E4076" s="1">
        <v>5.0</v>
      </c>
      <c r="F4076" s="1">
        <v>5.0</v>
      </c>
      <c r="G4076" s="2" t="s">
        <v>1246</v>
      </c>
    </row>
    <row r="4077" ht="12.75" customHeight="1">
      <c r="A4077" t="s">
        <v>1090</v>
      </c>
      <c r="B4077" s="3" t="str">
        <f>HYPERLINK("https://stackoverflow.com/questions/37718632/")</f>
        <v>https://stackoverflow.com/questions/37718632/</v>
      </c>
      <c r="C4077" s="1">
        <v>3.0</v>
      </c>
      <c r="D4077" s="4">
        <v>1.0</v>
      </c>
      <c r="E4077" s="1">
        <v>3.0</v>
      </c>
      <c r="F4077" s="1">
        <v>1.0</v>
      </c>
      <c r="G4077" s="2"/>
    </row>
    <row r="4078" ht="12.75" customHeight="1">
      <c r="A4078" t="s">
        <v>1332</v>
      </c>
      <c r="B4078" s="3" t="str">
        <f>HYPERLINK("https://stackoverflow.com/questions/29288616/")</f>
        <v>https://stackoverflow.com/questions/29288616/</v>
      </c>
      <c r="C4078" s="1">
        <v>2.0</v>
      </c>
      <c r="D4078" s="4">
        <v>1.0</v>
      </c>
      <c r="E4078" s="1">
        <v>2.0</v>
      </c>
      <c r="F4078" s="1">
        <v>1.0</v>
      </c>
      <c r="G4078" s="2"/>
    </row>
    <row r="4079" ht="12.75" customHeight="1">
      <c r="A4079" t="s">
        <v>1332</v>
      </c>
      <c r="B4079" s="3" t="str">
        <f>HYPERLINK("https://stackoverflow.com/questions/29289387/")</f>
        <v>https://stackoverflow.com/questions/29289387/</v>
      </c>
      <c r="C4079" s="1">
        <v>2.0</v>
      </c>
      <c r="D4079" s="4">
        <v>1.0</v>
      </c>
      <c r="E4079" s="1">
        <v>2.0</v>
      </c>
      <c r="F4079" s="1">
        <v>1.0</v>
      </c>
      <c r="G4079" s="2"/>
    </row>
    <row r="4080" ht="12.75" customHeight="1">
      <c r="A4080" t="s">
        <v>1333</v>
      </c>
      <c r="B4080" s="3" t="str">
        <f>HYPERLINK("https://stackoverflow.com/questions/30345823/")</f>
        <v>https://stackoverflow.com/questions/30345823/</v>
      </c>
      <c r="C4080" s="1">
        <v>2.0</v>
      </c>
      <c r="D4080" s="4">
        <v>1.0</v>
      </c>
      <c r="E4080" s="1">
        <v>2.0</v>
      </c>
      <c r="F4080" s="1">
        <v>1.0</v>
      </c>
      <c r="G4080" s="2"/>
    </row>
    <row r="4081" ht="12.75" customHeight="1">
      <c r="A4081" t="s">
        <v>1333</v>
      </c>
      <c r="B4081" s="3" t="str">
        <f>HYPERLINK("https://stackoverflow.com/questions/30346012/")</f>
        <v>https://stackoverflow.com/questions/30346012/</v>
      </c>
      <c r="C4081" s="1">
        <v>2.0</v>
      </c>
      <c r="D4081" s="4">
        <v>1.0</v>
      </c>
      <c r="E4081" s="1">
        <v>2.0</v>
      </c>
      <c r="F4081" s="1">
        <v>1.0</v>
      </c>
      <c r="G4081" s="2"/>
    </row>
    <row r="4082" ht="12.75" customHeight="1">
      <c r="A4082" t="s">
        <v>1334</v>
      </c>
      <c r="B4082" s="3" t="str">
        <f>HYPERLINK("https://stackoverflow.com/questions/33705775/")</f>
        <v>https://stackoverflow.com/questions/33705775/</v>
      </c>
      <c r="C4082" s="1">
        <v>2.0</v>
      </c>
      <c r="D4082" s="4">
        <v>1.0</v>
      </c>
      <c r="E4082" s="1">
        <v>2.0</v>
      </c>
      <c r="F4082" s="1">
        <v>1.0</v>
      </c>
      <c r="G4082" s="2"/>
    </row>
    <row r="4083" ht="12.75" customHeight="1">
      <c r="A4083" t="s">
        <v>1334</v>
      </c>
      <c r="B4083" s="3" t="str">
        <f>HYPERLINK("https://stackoverflow.com/questions/33707548/")</f>
        <v>https://stackoverflow.com/questions/33707548/</v>
      </c>
      <c r="C4083" s="1">
        <v>2.0</v>
      </c>
      <c r="D4083" s="4">
        <v>1.0</v>
      </c>
      <c r="E4083" s="1">
        <v>2.0</v>
      </c>
      <c r="F4083" s="1">
        <v>1.0</v>
      </c>
      <c r="G4083" s="2"/>
    </row>
    <row r="4084" ht="12.75" customHeight="1">
      <c r="A4084" t="s">
        <v>1335</v>
      </c>
      <c r="B4084" s="3" t="str">
        <f>HYPERLINK("https://stackoverflow.com/questions/34818800/")</f>
        <v>https://stackoverflow.com/questions/34818800/</v>
      </c>
      <c r="C4084" s="1">
        <v>5.0</v>
      </c>
      <c r="D4084" s="4">
        <v>1.0</v>
      </c>
      <c r="E4084" s="1">
        <v>3.0</v>
      </c>
      <c r="F4084" s="1">
        <v>1.0</v>
      </c>
      <c r="G4084" s="2" t="s">
        <v>1220</v>
      </c>
    </row>
    <row r="4085" ht="12.75" customHeight="1">
      <c r="A4085" t="s">
        <v>1335</v>
      </c>
      <c r="B4085" s="3" t="str">
        <f>HYPERLINK("https://stackoverflow.com/questions/46728479/")</f>
        <v>https://stackoverflow.com/questions/46728479/</v>
      </c>
      <c r="C4085" s="1">
        <v>5.0</v>
      </c>
      <c r="D4085" s="4">
        <v>1.0</v>
      </c>
      <c r="E4085" s="1">
        <v>3.0</v>
      </c>
      <c r="F4085" s="1">
        <v>1.0</v>
      </c>
      <c r="G4085" s="2" t="s">
        <v>260</v>
      </c>
    </row>
    <row r="4086" ht="12.75" customHeight="1">
      <c r="A4086" t="s">
        <v>1336</v>
      </c>
      <c r="B4086" s="3" t="str">
        <f>HYPERLINK("https://stackoverflow.com/questions/35408484/")</f>
        <v>https://stackoverflow.com/questions/35408484/</v>
      </c>
      <c r="C4086" s="1">
        <v>2.0</v>
      </c>
      <c r="D4086" s="4">
        <v>1.0</v>
      </c>
      <c r="E4086" s="1">
        <v>2.0</v>
      </c>
      <c r="F4086" s="1">
        <v>1.0</v>
      </c>
      <c r="G4086" s="2"/>
    </row>
    <row r="4087" ht="12.75" customHeight="1">
      <c r="A4087" t="s">
        <v>1336</v>
      </c>
      <c r="B4087" s="3" t="str">
        <f>HYPERLINK("https://stackoverflow.com/questions/35408595/")</f>
        <v>https://stackoverflow.com/questions/35408595/</v>
      </c>
      <c r="C4087" s="1">
        <v>2.0</v>
      </c>
      <c r="D4087" s="4">
        <v>1.0</v>
      </c>
      <c r="E4087" s="1">
        <v>2.0</v>
      </c>
      <c r="F4087" s="1">
        <v>1.0</v>
      </c>
      <c r="G4087" s="2"/>
    </row>
    <row r="4088" ht="12.75" customHeight="1">
      <c r="A4088" t="s">
        <v>1336</v>
      </c>
      <c r="B4088" s="3" t="str">
        <f>HYPERLINK("https://stackoverflow.com/questions/35408718/")</f>
        <v>https://stackoverflow.com/questions/35408718/</v>
      </c>
      <c r="C4088" s="1">
        <v>2.0</v>
      </c>
      <c r="D4088" s="4">
        <v>1.0</v>
      </c>
      <c r="E4088" s="1">
        <v>2.0</v>
      </c>
      <c r="F4088" s="1">
        <v>1.0</v>
      </c>
      <c r="G4088" s="2"/>
    </row>
    <row r="4089" ht="12.75" customHeight="1">
      <c r="A4089" t="s">
        <v>1336</v>
      </c>
      <c r="B4089" s="3" t="str">
        <f>HYPERLINK("https://stackoverflow.com/questions/35408904/")</f>
        <v>https://stackoverflow.com/questions/35408904/</v>
      </c>
      <c r="C4089" s="1">
        <v>2.0</v>
      </c>
      <c r="D4089" s="4">
        <v>1.0</v>
      </c>
      <c r="E4089" s="1">
        <v>2.0</v>
      </c>
      <c r="F4089" s="1">
        <v>1.0</v>
      </c>
      <c r="G4089" s="2"/>
    </row>
    <row r="4090" ht="12.75" customHeight="1">
      <c r="A4090" t="s">
        <v>1336</v>
      </c>
      <c r="B4090" s="3" t="str">
        <f>HYPERLINK("https://stackoverflow.com/questions/35413998/")</f>
        <v>https://stackoverflow.com/questions/35413998/</v>
      </c>
      <c r="C4090" s="1">
        <v>2.0</v>
      </c>
      <c r="D4090" s="4">
        <v>1.0</v>
      </c>
      <c r="E4090" s="1">
        <v>2.0</v>
      </c>
      <c r="F4090" s="1">
        <v>1.0</v>
      </c>
      <c r="G4090" s="2"/>
    </row>
    <row r="4091" ht="12.75" customHeight="1">
      <c r="A4091" t="s">
        <v>1337</v>
      </c>
      <c r="B4091" s="3" t="str">
        <f>HYPERLINK("https://stackoverflow.com/questions/36670693/")</f>
        <v>https://stackoverflow.com/questions/36670693/</v>
      </c>
      <c r="C4091" s="1">
        <v>2.0</v>
      </c>
      <c r="D4091" s="4">
        <v>1.0</v>
      </c>
      <c r="E4091" s="1">
        <v>2.0</v>
      </c>
      <c r="F4091" s="1">
        <v>1.0</v>
      </c>
      <c r="G4091" s="2"/>
    </row>
    <row r="4092" ht="12.75" customHeight="1">
      <c r="A4092" t="s">
        <v>1337</v>
      </c>
      <c r="B4092" s="3" t="str">
        <f>HYPERLINK("https://stackoverflow.com/questions/36671316/")</f>
        <v>https://stackoverflow.com/questions/36671316/</v>
      </c>
      <c r="C4092" s="1">
        <v>2.0</v>
      </c>
      <c r="D4092" s="4">
        <v>1.0</v>
      </c>
      <c r="E4092" s="1">
        <v>2.0</v>
      </c>
      <c r="F4092" s="1">
        <v>1.0</v>
      </c>
      <c r="G4092" s="2"/>
    </row>
    <row r="4093" ht="12.75" customHeight="1">
      <c r="A4093" t="s">
        <v>1338</v>
      </c>
      <c r="B4093" s="3" t="str">
        <f>HYPERLINK("https://stackoverflow.com/questions/38226498/")</f>
        <v>https://stackoverflow.com/questions/38226498/</v>
      </c>
      <c r="C4093" s="1">
        <v>2.0</v>
      </c>
      <c r="D4093" s="4">
        <v>1.0</v>
      </c>
      <c r="E4093" s="1">
        <v>2.0</v>
      </c>
      <c r="F4093" s="1">
        <v>1.0</v>
      </c>
      <c r="G4093" s="2"/>
    </row>
    <row r="4094" ht="12.75" customHeight="1">
      <c r="C4094" s="1"/>
      <c r="D4094" s="1"/>
      <c r="E4094" s="1"/>
      <c r="F4094" s="1"/>
      <c r="G4094" s="2"/>
    </row>
    <row r="4095" ht="12.75" customHeight="1">
      <c r="C4095" s="1"/>
      <c r="D4095" s="1"/>
      <c r="E4095" s="1"/>
      <c r="F4095" s="1"/>
      <c r="G4095" s="2"/>
    </row>
    <row r="4096" ht="12.75" customHeight="1">
      <c r="C4096" s="1"/>
      <c r="D4096" s="1"/>
      <c r="E4096" s="1"/>
      <c r="F4096" s="1"/>
      <c r="G4096" s="2"/>
    </row>
    <row r="4097" ht="12.75" customHeight="1">
      <c r="A4097" t="s">
        <v>1339</v>
      </c>
      <c r="C4097" s="1"/>
      <c r="D4097" s="1"/>
      <c r="E4097" s="1"/>
      <c r="F4097" s="1"/>
      <c r="G4097" s="2"/>
    </row>
    <row r="4098" ht="12.75" customHeight="1">
      <c r="C4098" s="1"/>
      <c r="D4098" s="1"/>
      <c r="E4098" s="1"/>
      <c r="F4098" s="1"/>
      <c r="G4098" s="2"/>
    </row>
    <row r="4099" ht="12.75" customHeight="1">
      <c r="A4099" t="s">
        <v>1340</v>
      </c>
      <c r="B4099" s="3" t="str">
        <f>HYPERLINK("https://stackoverflow.com/questions/221982/")</f>
        <v>https://stackoverflow.com/questions/221982/</v>
      </c>
      <c r="C4099" s="1">
        <v>4.0</v>
      </c>
      <c r="D4099" s="4">
        <v>3.0</v>
      </c>
      <c r="E4099" s="1">
        <v>4.0</v>
      </c>
      <c r="F4099" s="1">
        <v>3.0</v>
      </c>
      <c r="G4099" s="2"/>
    </row>
    <row r="4100" ht="12.75" customHeight="1">
      <c r="A4100" t="s">
        <v>1340</v>
      </c>
      <c r="B4100" s="3" t="str">
        <f>HYPERLINK("https://stackoverflow.com/questions/221990/")</f>
        <v>https://stackoverflow.com/questions/221990/</v>
      </c>
      <c r="C4100" s="1">
        <v>3.0</v>
      </c>
      <c r="D4100" s="4">
        <v>3.0</v>
      </c>
      <c r="E4100" s="1">
        <v>3.0</v>
      </c>
      <c r="F4100" s="1">
        <v>3.0</v>
      </c>
      <c r="G4100" s="2"/>
    </row>
    <row r="4101" ht="12.75" customHeight="1">
      <c r="A4101" t="s">
        <v>1340</v>
      </c>
      <c r="B4101" s="3" t="str">
        <f>HYPERLINK("https://stackoverflow.com/questions/8058442/")</f>
        <v>https://stackoverflow.com/questions/8058442/</v>
      </c>
      <c r="C4101" s="1">
        <v>3.0</v>
      </c>
      <c r="D4101" s="4">
        <v>2.0</v>
      </c>
      <c r="E4101" s="1">
        <v>3.0</v>
      </c>
      <c r="F4101" s="1">
        <v>2.0</v>
      </c>
      <c r="G4101" s="2"/>
    </row>
    <row r="4102" ht="12.75" customHeight="1">
      <c r="A4102" t="s">
        <v>1341</v>
      </c>
      <c r="B4102" s="3" t="str">
        <f>HYPERLINK("https://stackoverflow.com/questions/665428/")</f>
        <v>https://stackoverflow.com/questions/665428/</v>
      </c>
      <c r="C4102" s="1">
        <v>4.0</v>
      </c>
      <c r="D4102" s="4">
        <v>4.0</v>
      </c>
      <c r="E4102" s="1">
        <v>4.0</v>
      </c>
      <c r="F4102" s="1">
        <v>4.0</v>
      </c>
      <c r="G4102" s="2"/>
    </row>
    <row r="4103" ht="12.75" customHeight="1">
      <c r="A4103" t="s">
        <v>1341</v>
      </c>
      <c r="B4103" s="3" t="str">
        <f>HYPERLINK("https://stackoverflow.com/questions/665483/")</f>
        <v>https://stackoverflow.com/questions/665483/</v>
      </c>
      <c r="C4103" s="1">
        <v>4.0</v>
      </c>
      <c r="D4103" s="4">
        <v>4.0</v>
      </c>
      <c r="E4103" s="1">
        <v>4.0</v>
      </c>
      <c r="F4103" s="1">
        <v>4.0</v>
      </c>
      <c r="G4103" s="2"/>
    </row>
    <row r="4104" ht="12.75" customHeight="1">
      <c r="A4104" t="s">
        <v>1342</v>
      </c>
      <c r="B4104" s="3" t="str">
        <f>HYPERLINK("https://stackoverflow.com/questions/10970459/")</f>
        <v>https://stackoverflow.com/questions/10970459/</v>
      </c>
      <c r="C4104" s="1">
        <v>2.0</v>
      </c>
      <c r="D4104" s="4">
        <v>1.0</v>
      </c>
      <c r="E4104" s="1">
        <v>2.0</v>
      </c>
      <c r="F4104" s="1">
        <v>1.0</v>
      </c>
      <c r="G4104" s="2"/>
    </row>
    <row r="4105" ht="12.75" customHeight="1">
      <c r="A4105" t="s">
        <v>1342</v>
      </c>
      <c r="B4105" s="3" t="str">
        <f>HYPERLINK("https://stackoverflow.com/questions/15417584/")</f>
        <v>https://stackoverflow.com/questions/15417584/</v>
      </c>
      <c r="C4105" s="1">
        <v>2.0</v>
      </c>
      <c r="D4105" s="4">
        <v>1.0</v>
      </c>
      <c r="E4105" s="1">
        <v>2.0</v>
      </c>
      <c r="F4105" s="1">
        <v>1.0</v>
      </c>
      <c r="G4105" s="2"/>
    </row>
    <row r="4106" ht="12.75" customHeight="1">
      <c r="A4106" t="s">
        <v>1342</v>
      </c>
      <c r="B4106" s="3" t="str">
        <f>HYPERLINK("https://stackoverflow.com/questions/32988321/")</f>
        <v>https://stackoverflow.com/questions/32988321/</v>
      </c>
      <c r="C4106" s="1">
        <v>2.0</v>
      </c>
      <c r="D4106" s="4">
        <v>1.0</v>
      </c>
      <c r="E4106" s="1">
        <v>2.0</v>
      </c>
      <c r="F4106" s="1">
        <v>1.0</v>
      </c>
      <c r="G4106" s="2"/>
    </row>
    <row r="4107" ht="12.75" customHeight="1">
      <c r="A4107" t="s">
        <v>1343</v>
      </c>
      <c r="B4107" s="3" t="str">
        <f>HYPERLINK("https://stackoverflow.com/questions/2545240/")</f>
        <v>https://stackoverflow.com/questions/2545240/</v>
      </c>
      <c r="C4107" s="1">
        <v>3.0</v>
      </c>
      <c r="D4107" s="4">
        <v>1.0</v>
      </c>
      <c r="E4107" s="1">
        <v>3.0</v>
      </c>
      <c r="F4107" s="1">
        <v>1.0</v>
      </c>
      <c r="G4107" s="2"/>
    </row>
    <row r="4108" ht="12.75" customHeight="1">
      <c r="A4108" t="s">
        <v>1343</v>
      </c>
      <c r="B4108" s="3" t="str">
        <f>HYPERLINK("https://stackoverflow.com/questions/2545642/")</f>
        <v>https://stackoverflow.com/questions/2545642/</v>
      </c>
      <c r="C4108" s="1">
        <v>3.0</v>
      </c>
      <c r="D4108" s="4">
        <v>1.0</v>
      </c>
      <c r="E4108" s="1">
        <v>3.0</v>
      </c>
      <c r="F4108" s="1">
        <v>1.0</v>
      </c>
      <c r="G4108" s="2"/>
    </row>
    <row r="4109" ht="12.75" customHeight="1">
      <c r="A4109" t="s">
        <v>1343</v>
      </c>
      <c r="B4109" s="3" t="str">
        <f>HYPERLINK("https://stackoverflow.com/questions/2545675/")</f>
        <v>https://stackoverflow.com/questions/2545675/</v>
      </c>
      <c r="C4109" s="1">
        <v>3.0</v>
      </c>
      <c r="D4109" s="4">
        <v>1.0</v>
      </c>
      <c r="E4109" s="1">
        <v>3.0</v>
      </c>
      <c r="F4109" s="1">
        <v>1.0</v>
      </c>
      <c r="G4109" s="2"/>
    </row>
    <row r="4110" ht="12.75" customHeight="1">
      <c r="A4110" t="s">
        <v>1343</v>
      </c>
      <c r="B4110" s="3" t="str">
        <f>HYPERLINK("https://stackoverflow.com/questions/9963571/")</f>
        <v>https://stackoverflow.com/questions/9963571/</v>
      </c>
      <c r="C4110" s="1">
        <v>3.0</v>
      </c>
      <c r="D4110" s="4">
        <v>1.0</v>
      </c>
      <c r="E4110" s="1">
        <v>3.0</v>
      </c>
      <c r="F4110" s="1">
        <v>1.0</v>
      </c>
      <c r="G4110" s="2"/>
    </row>
    <row r="4111" ht="12.75" customHeight="1">
      <c r="A4111" t="s">
        <v>1343</v>
      </c>
      <c r="B4111" s="3" t="str">
        <f>HYPERLINK("https://stackoverflow.com/questions/12643715/")</f>
        <v>https://stackoverflow.com/questions/12643715/</v>
      </c>
      <c r="C4111" s="1">
        <v>3.0</v>
      </c>
      <c r="D4111" s="4">
        <v>1.0</v>
      </c>
      <c r="E4111" s="1">
        <v>3.0</v>
      </c>
      <c r="F4111" s="1">
        <v>1.0</v>
      </c>
      <c r="G4111" s="2"/>
    </row>
    <row r="4112" ht="12.75" customHeight="1">
      <c r="A4112" t="s">
        <v>1344</v>
      </c>
      <c r="B4112" s="3" t="str">
        <f>HYPERLINK("https://stackoverflow.com/questions/4898607/")</f>
        <v>https://stackoverflow.com/questions/4898607/</v>
      </c>
      <c r="C4112" s="1">
        <v>1.0</v>
      </c>
      <c r="D4112" s="4">
        <v>1.0</v>
      </c>
      <c r="E4112" s="1">
        <v>1.0</v>
      </c>
      <c r="F4112" s="1">
        <v>1.0</v>
      </c>
      <c r="G4112" s="2"/>
    </row>
    <row r="4113" ht="12.75" customHeight="1">
      <c r="A4113" t="s">
        <v>1344</v>
      </c>
      <c r="B4113" s="3" t="str">
        <f>HYPERLINK("https://stackoverflow.com/questions/4898910/")</f>
        <v>https://stackoverflow.com/questions/4898910/</v>
      </c>
      <c r="C4113" s="1">
        <v>1.0</v>
      </c>
      <c r="D4113" s="4">
        <v>1.0</v>
      </c>
      <c r="E4113" s="1">
        <v>1.0</v>
      </c>
      <c r="F4113" s="1">
        <v>1.0</v>
      </c>
      <c r="G4113" s="2"/>
    </row>
    <row r="4114" ht="12.75" customHeight="1">
      <c r="A4114" t="s">
        <v>1344</v>
      </c>
      <c r="B4114" s="3" t="str">
        <f>HYPERLINK("https://stackoverflow.com/questions/4899797/")</f>
        <v>https://stackoverflow.com/questions/4899797/</v>
      </c>
      <c r="C4114" s="1">
        <v>1.0</v>
      </c>
      <c r="D4114" s="4">
        <v>1.0</v>
      </c>
      <c r="E4114" s="1">
        <v>1.0</v>
      </c>
      <c r="F4114" s="1">
        <v>1.0</v>
      </c>
      <c r="G4114" s="2"/>
    </row>
    <row r="4115" ht="12.75" customHeight="1">
      <c r="A4115" t="s">
        <v>1344</v>
      </c>
      <c r="B4115" s="3" t="str">
        <f>HYPERLINK("https://stackoverflow.com/questions/22323273/")</f>
        <v>https://stackoverflow.com/questions/22323273/</v>
      </c>
      <c r="C4115" s="1">
        <v>1.0</v>
      </c>
      <c r="D4115" s="4">
        <v>1.0</v>
      </c>
      <c r="E4115" s="1">
        <v>1.0</v>
      </c>
      <c r="F4115" s="1">
        <v>1.0</v>
      </c>
      <c r="G4115" s="2"/>
    </row>
    <row r="4116" ht="12.75" customHeight="1">
      <c r="A4116" t="s">
        <v>1344</v>
      </c>
      <c r="B4116" s="3" t="str">
        <f>HYPERLINK("https://stackoverflow.com/questions/34186407/")</f>
        <v>https://stackoverflow.com/questions/34186407/</v>
      </c>
      <c r="C4116" s="1">
        <v>1.0</v>
      </c>
      <c r="D4116" s="4">
        <v>1.0</v>
      </c>
      <c r="E4116" s="1">
        <v>1.0</v>
      </c>
      <c r="F4116" s="1">
        <v>1.0</v>
      </c>
      <c r="G4116" s="2"/>
    </row>
    <row r="4117" ht="12.75" customHeight="1">
      <c r="A4117" t="s">
        <v>1345</v>
      </c>
      <c r="B4117" s="3" t="str">
        <f>HYPERLINK("https://stackoverflow.com/questions/6734194/")</f>
        <v>https://stackoverflow.com/questions/6734194/</v>
      </c>
      <c r="C4117" s="1">
        <v>3.0</v>
      </c>
      <c r="D4117" s="4">
        <v>1.0</v>
      </c>
      <c r="E4117" s="1">
        <v>3.0</v>
      </c>
      <c r="F4117" s="1">
        <v>1.0</v>
      </c>
      <c r="G4117" s="2"/>
    </row>
    <row r="4118" ht="12.75" customHeight="1">
      <c r="A4118" t="s">
        <v>1346</v>
      </c>
      <c r="B4118" s="3" t="str">
        <f>HYPERLINK("https://stackoverflow.com/questions/6766709/")</f>
        <v>https://stackoverflow.com/questions/6766709/</v>
      </c>
      <c r="C4118" s="1">
        <v>3.0</v>
      </c>
      <c r="D4118" s="4">
        <v>1.0</v>
      </c>
      <c r="E4118" s="1">
        <v>3.0</v>
      </c>
      <c r="F4118" s="1">
        <v>1.0</v>
      </c>
      <c r="G4118" s="2"/>
    </row>
    <row r="4119" ht="12.75" customHeight="1">
      <c r="A4119" t="s">
        <v>1346</v>
      </c>
      <c r="B4119" s="3" t="str">
        <f>HYPERLINK("https://stackoverflow.com/questions/10609055/")</f>
        <v>https://stackoverflow.com/questions/10609055/</v>
      </c>
      <c r="C4119" s="1">
        <v>4.0</v>
      </c>
      <c r="D4119" s="4">
        <v>1.0</v>
      </c>
      <c r="E4119" s="1">
        <v>4.0</v>
      </c>
      <c r="F4119" s="1">
        <v>4.0</v>
      </c>
      <c r="G4119" s="2" t="s">
        <v>1347</v>
      </c>
    </row>
    <row r="4120" ht="12.75" customHeight="1">
      <c r="A4120" t="s">
        <v>1348</v>
      </c>
      <c r="B4120" s="3" t="str">
        <f>HYPERLINK("https://stackoverflow.com/questions/11705029/")</f>
        <v>https://stackoverflow.com/questions/11705029/</v>
      </c>
      <c r="C4120" s="1">
        <v>3.0</v>
      </c>
      <c r="D4120" s="4">
        <v>1.0</v>
      </c>
      <c r="E4120" s="1">
        <v>3.0</v>
      </c>
      <c r="F4120" s="1">
        <v>1.0</v>
      </c>
      <c r="G4120" s="2"/>
    </row>
    <row r="4121" ht="12.75" customHeight="1">
      <c r="A4121" t="s">
        <v>1349</v>
      </c>
      <c r="B4121" s="3" t="str">
        <f>HYPERLINK("https://stackoverflow.com/questions/14097632/")</f>
        <v>https://stackoverflow.com/questions/14097632/</v>
      </c>
      <c r="C4121" s="1">
        <v>4.0</v>
      </c>
      <c r="D4121" s="4">
        <v>3.0</v>
      </c>
      <c r="E4121" s="1">
        <v>4.0</v>
      </c>
      <c r="F4121" s="1">
        <v>3.0</v>
      </c>
      <c r="G4121" s="2"/>
    </row>
    <row r="4122" ht="12.75" customHeight="1">
      <c r="A4122" t="s">
        <v>1349</v>
      </c>
      <c r="B4122" s="3" t="str">
        <f>HYPERLINK("https://stackoverflow.com/questions/27446573/")</f>
        <v>https://stackoverflow.com/questions/27446573/</v>
      </c>
      <c r="C4122" s="1">
        <v>3.0</v>
      </c>
      <c r="D4122" s="4">
        <v>2.0</v>
      </c>
      <c r="E4122" s="1">
        <v>3.0</v>
      </c>
      <c r="F4122" s="1">
        <v>2.0</v>
      </c>
      <c r="G4122" s="2"/>
    </row>
    <row r="4123" ht="12.75" customHeight="1">
      <c r="A4123" t="s">
        <v>1350</v>
      </c>
      <c r="B4123" s="3" t="str">
        <f>HYPERLINK("https://stackoverflow.com/questions/15558266/")</f>
        <v>https://stackoverflow.com/questions/15558266/</v>
      </c>
      <c r="C4123" s="1">
        <v>2.0</v>
      </c>
      <c r="D4123" s="4">
        <v>1.0</v>
      </c>
      <c r="E4123" s="1">
        <v>2.0</v>
      </c>
      <c r="F4123" s="1">
        <v>1.0</v>
      </c>
      <c r="G4123" s="2"/>
    </row>
    <row r="4124" ht="12.75" customHeight="1">
      <c r="A4124" t="s">
        <v>1350</v>
      </c>
      <c r="B4124" s="3" t="str">
        <f>HYPERLINK("https://stackoverflow.com/questions/15558330/")</f>
        <v>https://stackoverflow.com/questions/15558330/</v>
      </c>
      <c r="C4124" s="1">
        <v>2.0</v>
      </c>
      <c r="D4124" s="4">
        <v>1.0</v>
      </c>
      <c r="E4124" s="1">
        <v>2.0</v>
      </c>
      <c r="F4124" s="1">
        <v>1.0</v>
      </c>
      <c r="G4124" s="2"/>
    </row>
    <row r="4125" ht="12.75" customHeight="1">
      <c r="A4125" t="s">
        <v>1350</v>
      </c>
      <c r="B4125" s="3" t="str">
        <f>HYPERLINK("https://stackoverflow.com/questions/27445639/")</f>
        <v>https://stackoverflow.com/questions/27445639/</v>
      </c>
      <c r="C4125" s="1">
        <v>2.0</v>
      </c>
      <c r="D4125" s="4">
        <v>1.0</v>
      </c>
      <c r="E4125" s="1">
        <v>2.0</v>
      </c>
      <c r="F4125" s="1">
        <v>1.0</v>
      </c>
      <c r="G4125" s="2"/>
    </row>
    <row r="4126" ht="12.75" customHeight="1">
      <c r="A4126" t="s">
        <v>1350</v>
      </c>
      <c r="B4126" s="3" t="str">
        <f>HYPERLINK("https://stackoverflow.com/questions/35637914/")</f>
        <v>https://stackoverflow.com/questions/35637914/</v>
      </c>
      <c r="C4126" s="1">
        <v>2.0</v>
      </c>
      <c r="D4126" s="4">
        <v>1.0</v>
      </c>
      <c r="E4126" s="1">
        <v>2.0</v>
      </c>
      <c r="F4126" s="1">
        <v>1.0</v>
      </c>
      <c r="G4126" s="2"/>
    </row>
    <row r="4127" ht="12.75" customHeight="1">
      <c r="A4127" t="s">
        <v>1351</v>
      </c>
      <c r="B4127" s="3" t="str">
        <f>HYPERLINK("https://stackoverflow.com/questions/21581867/")</f>
        <v>https://stackoverflow.com/questions/21581867/</v>
      </c>
      <c r="C4127" s="1">
        <v>2.0</v>
      </c>
      <c r="D4127" s="4">
        <v>1.0</v>
      </c>
      <c r="E4127" s="1">
        <v>2.0</v>
      </c>
      <c r="F4127" s="1">
        <v>1.0</v>
      </c>
      <c r="G4127" s="2"/>
    </row>
    <row r="4128" ht="12.75" customHeight="1">
      <c r="A4128" t="s">
        <v>1352</v>
      </c>
      <c r="B4128" s="3" t="str">
        <f>HYPERLINK("https://stackoverflow.com/questions/22369105/")</f>
        <v>https://stackoverflow.com/questions/22369105/</v>
      </c>
      <c r="C4128" s="1">
        <v>2.0</v>
      </c>
      <c r="D4128" s="4">
        <v>1.0</v>
      </c>
      <c r="E4128" s="1">
        <v>2.0</v>
      </c>
      <c r="F4128" s="1">
        <v>1.0</v>
      </c>
      <c r="G4128" s="2"/>
    </row>
    <row r="4129" ht="12.75" customHeight="1">
      <c r="A4129" t="s">
        <v>1353</v>
      </c>
      <c r="B4129" s="3" t="str">
        <f>HYPERLINK("https://stackoverflow.com/questions/22720434/")</f>
        <v>https://stackoverflow.com/questions/22720434/</v>
      </c>
      <c r="C4129" s="1">
        <v>4.0</v>
      </c>
      <c r="D4129" s="4">
        <v>2.0</v>
      </c>
      <c r="E4129" s="1">
        <v>4.0</v>
      </c>
      <c r="F4129" s="1">
        <v>4.0</v>
      </c>
      <c r="G4129" s="2" t="s">
        <v>302</v>
      </c>
    </row>
    <row r="4130" ht="12.75" customHeight="1">
      <c r="A4130" t="s">
        <v>1354</v>
      </c>
      <c r="B4130" s="3" t="str">
        <f>HYPERLINK("https://stackoverflow.com/questions/24403939/")</f>
        <v>https://stackoverflow.com/questions/24403939/</v>
      </c>
      <c r="C4130" s="1">
        <v>2.0</v>
      </c>
      <c r="D4130" s="4">
        <v>1.0</v>
      </c>
      <c r="E4130" s="1">
        <v>2.0</v>
      </c>
      <c r="F4130" s="1">
        <v>1.0</v>
      </c>
      <c r="G4130" s="2"/>
    </row>
    <row r="4131" ht="12.75" customHeight="1">
      <c r="A4131" t="s">
        <v>1355</v>
      </c>
      <c r="B4131" s="3" t="str">
        <f>HYPERLINK("https://stackoverflow.com/questions/48602852/")</f>
        <v>https://stackoverflow.com/questions/48602852/</v>
      </c>
      <c r="C4131" s="1">
        <v>3.0</v>
      </c>
      <c r="D4131" s="4">
        <v>1.0</v>
      </c>
      <c r="E4131" s="1">
        <v>3.0</v>
      </c>
      <c r="F4131" s="1">
        <v>1.0</v>
      </c>
      <c r="G4131" s="2"/>
    </row>
    <row r="4132" ht="12.75" customHeight="1">
      <c r="C4132" s="1"/>
      <c r="D4132" s="1"/>
      <c r="E4132" s="1"/>
      <c r="F4132" s="1"/>
      <c r="G4132" s="2"/>
    </row>
    <row r="4133" ht="12.75" customHeight="1">
      <c r="C4133" s="1"/>
      <c r="D4133" s="1"/>
      <c r="E4133" s="1"/>
      <c r="F4133" s="1"/>
      <c r="G4133" s="2"/>
    </row>
    <row r="4134" ht="12.75" customHeight="1">
      <c r="C4134" s="1"/>
      <c r="D4134" s="1"/>
      <c r="E4134" s="1"/>
      <c r="F4134" s="1"/>
      <c r="G4134" s="2"/>
    </row>
    <row r="4135" ht="12.75" customHeight="1">
      <c r="A4135" t="s">
        <v>1356</v>
      </c>
      <c r="C4135" s="1"/>
      <c r="D4135" s="1"/>
      <c r="E4135" s="1"/>
      <c r="F4135" s="1"/>
      <c r="G4135" s="2"/>
    </row>
    <row r="4136" ht="12.75" customHeight="1">
      <c r="C4136" s="1"/>
      <c r="D4136" s="1"/>
      <c r="E4136" s="1"/>
      <c r="F4136" s="1"/>
      <c r="G4136" s="2"/>
    </row>
    <row r="4137" ht="12.75" customHeight="1">
      <c r="A4137" t="s">
        <v>1357</v>
      </c>
      <c r="B4137" s="3" t="str">
        <f>HYPERLINK("https://stackoverflow.com/questions/6640/")</f>
        <v>https://stackoverflow.com/questions/6640/</v>
      </c>
      <c r="C4137" s="1">
        <v>3.0</v>
      </c>
      <c r="D4137" s="4">
        <v>3.0</v>
      </c>
      <c r="E4137" s="1">
        <v>3.0</v>
      </c>
      <c r="F4137" s="1">
        <v>3.0</v>
      </c>
      <c r="G4137" s="2"/>
    </row>
    <row r="4138" ht="12.75" customHeight="1">
      <c r="A4138" t="s">
        <v>1357</v>
      </c>
      <c r="B4138" s="3" t="str">
        <f>HYPERLINK("https://stackoverflow.com/questions/5058626/")</f>
        <v>https://stackoverflow.com/questions/5058626/</v>
      </c>
      <c r="C4138" s="1">
        <v>3.0</v>
      </c>
      <c r="D4138" s="4">
        <v>1.0</v>
      </c>
      <c r="E4138" s="1">
        <v>3.0</v>
      </c>
      <c r="F4138" s="1">
        <v>1.0</v>
      </c>
      <c r="G4138" s="2"/>
    </row>
    <row r="4139" ht="12.75" customHeight="1">
      <c r="A4139" t="s">
        <v>1358</v>
      </c>
      <c r="B4139" s="3" t="str">
        <f>HYPERLINK("https://stackoverflow.com/questions/1242670/")</f>
        <v>https://stackoverflow.com/questions/1242670/</v>
      </c>
      <c r="C4139" s="1">
        <v>3.0</v>
      </c>
      <c r="D4139" s="4">
        <v>2.0</v>
      </c>
      <c r="E4139" s="1">
        <v>3.0</v>
      </c>
      <c r="F4139" s="1">
        <v>2.0</v>
      </c>
      <c r="G4139" s="2"/>
    </row>
    <row r="4140" ht="12.75" customHeight="1">
      <c r="A4140" t="s">
        <v>1358</v>
      </c>
      <c r="B4140" s="3" t="str">
        <f>HYPERLINK("https://stackoverflow.com/questions/7663642/")</f>
        <v>https://stackoverflow.com/questions/7663642/</v>
      </c>
      <c r="C4140" s="1">
        <v>3.0</v>
      </c>
      <c r="D4140" s="4">
        <v>2.0</v>
      </c>
      <c r="E4140" s="1">
        <v>3.0</v>
      </c>
      <c r="F4140" s="1">
        <v>2.0</v>
      </c>
      <c r="G4140" s="2"/>
    </row>
    <row r="4141" ht="12.75" customHeight="1">
      <c r="A4141" t="s">
        <v>1359</v>
      </c>
      <c r="B4141" s="3" t="str">
        <f>HYPERLINK("https://stackoverflow.com/questions/6247181/")</f>
        <v>https://stackoverflow.com/questions/6247181/</v>
      </c>
      <c r="C4141" s="1">
        <v>3.0</v>
      </c>
      <c r="D4141" s="4">
        <v>2.0</v>
      </c>
      <c r="E4141" s="1">
        <v>3.0</v>
      </c>
      <c r="F4141" s="1">
        <v>2.0</v>
      </c>
      <c r="G4141" s="2"/>
    </row>
    <row r="4142" ht="12.75" customHeight="1">
      <c r="A4142" t="s">
        <v>1359</v>
      </c>
      <c r="B4142" s="3" t="str">
        <f>HYPERLINK("https://stackoverflow.com/questions/6247226/")</f>
        <v>https://stackoverflow.com/questions/6247226/</v>
      </c>
      <c r="C4142" s="1">
        <v>3.0</v>
      </c>
      <c r="D4142" s="4">
        <v>5.0</v>
      </c>
      <c r="E4142" s="1">
        <v>4.0</v>
      </c>
      <c r="F4142" s="1">
        <v>5.0</v>
      </c>
      <c r="G4142" s="2" t="s">
        <v>430</v>
      </c>
    </row>
    <row r="4143" ht="12.75" customHeight="1">
      <c r="A4143" t="s">
        <v>1360</v>
      </c>
      <c r="B4143" s="3" t="str">
        <f>HYPERLINK("https://stackoverflow.com/questions/6897218/")</f>
        <v>https://stackoverflow.com/questions/6897218/</v>
      </c>
      <c r="C4143" s="1">
        <v>4.0</v>
      </c>
      <c r="D4143" s="4">
        <v>5.0</v>
      </c>
      <c r="E4143" s="1">
        <v>4.0</v>
      </c>
      <c r="F4143" s="1">
        <v>5.0</v>
      </c>
      <c r="G4143" s="2"/>
    </row>
    <row r="4144" ht="12.75" customHeight="1">
      <c r="A4144" t="s">
        <v>1360</v>
      </c>
      <c r="B4144" s="3" t="str">
        <f>HYPERLINK("https://stackoverflow.com/questions/11660919/")</f>
        <v>https://stackoverflow.com/questions/11660919/</v>
      </c>
      <c r="C4144" s="1">
        <v>3.0</v>
      </c>
      <c r="D4144" s="4">
        <v>3.0</v>
      </c>
      <c r="E4144" s="1">
        <v>3.0</v>
      </c>
      <c r="F4144" s="1">
        <v>3.0</v>
      </c>
      <c r="G4144" s="2"/>
    </row>
    <row r="4145" ht="12.75" customHeight="1">
      <c r="A4145" t="s">
        <v>1360</v>
      </c>
      <c r="B4145" s="3" t="str">
        <f>HYPERLINK("https://stackoverflow.com/questions/31946881/")</f>
        <v>https://stackoverflow.com/questions/31946881/</v>
      </c>
      <c r="C4145" s="1">
        <v>3.0</v>
      </c>
      <c r="D4145" s="4">
        <v>3.0</v>
      </c>
      <c r="E4145" s="1">
        <v>3.0</v>
      </c>
      <c r="F4145" s="1">
        <v>3.0</v>
      </c>
      <c r="G4145" s="2"/>
    </row>
    <row r="4146" ht="12.75" customHeight="1">
      <c r="A4146" t="s">
        <v>1361</v>
      </c>
      <c r="B4146" s="3" t="str">
        <f>HYPERLINK("https://stackoverflow.com/questions/7493584/")</f>
        <v>https://stackoverflow.com/questions/7493584/</v>
      </c>
      <c r="C4146" s="1">
        <v>5.0</v>
      </c>
      <c r="D4146" s="4">
        <v>5.0</v>
      </c>
      <c r="E4146" s="1">
        <v>5.0</v>
      </c>
      <c r="F4146" s="1">
        <v>5.0</v>
      </c>
      <c r="G4146" s="2"/>
    </row>
    <row r="4147" ht="12.75" customHeight="1">
      <c r="A4147" t="s">
        <v>1362</v>
      </c>
      <c r="B4147" s="3" t="str">
        <f>HYPERLINK("https://stackoverflow.com/questions/8088561/")</f>
        <v>https://stackoverflow.com/questions/8088561/</v>
      </c>
      <c r="C4147" s="1">
        <v>3.0</v>
      </c>
      <c r="D4147" s="4">
        <v>3.0</v>
      </c>
      <c r="E4147" s="1">
        <v>3.0</v>
      </c>
      <c r="F4147" s="1">
        <v>3.0</v>
      </c>
      <c r="G4147" s="2"/>
    </row>
    <row r="4148" ht="12.75" customHeight="1">
      <c r="A4148" t="s">
        <v>1362</v>
      </c>
      <c r="B4148" s="3" t="str">
        <f>HYPERLINK("https://stackoverflow.com/questions/26374485/")</f>
        <v>https://stackoverflow.com/questions/26374485/</v>
      </c>
      <c r="C4148" s="1">
        <v>3.0</v>
      </c>
      <c r="D4148" s="4">
        <v>3.0</v>
      </c>
      <c r="E4148" s="1">
        <v>3.0</v>
      </c>
      <c r="F4148" s="1">
        <v>3.0</v>
      </c>
      <c r="G4148" s="2"/>
    </row>
    <row r="4149" ht="12.75" customHeight="1">
      <c r="A4149" t="s">
        <v>1362</v>
      </c>
      <c r="B4149" s="3" t="str">
        <f>HYPERLINK("https://stackoverflow.com/questions/34566194/")</f>
        <v>https://stackoverflow.com/questions/34566194/</v>
      </c>
      <c r="C4149" s="1">
        <v>3.0</v>
      </c>
      <c r="D4149" s="4">
        <v>3.0</v>
      </c>
      <c r="E4149" s="1">
        <v>3.0</v>
      </c>
      <c r="F4149" s="1">
        <v>3.0</v>
      </c>
      <c r="G4149" s="2"/>
    </row>
    <row r="4150" ht="12.75" customHeight="1">
      <c r="A4150" t="s">
        <v>1362</v>
      </c>
      <c r="B4150" s="3" t="str">
        <f>HYPERLINK("https://stackoverflow.com/questions/35732427/")</f>
        <v>https://stackoverflow.com/questions/35732427/</v>
      </c>
      <c r="C4150" s="1">
        <v>3.0</v>
      </c>
      <c r="D4150" s="4">
        <v>3.0</v>
      </c>
      <c r="E4150" s="1">
        <v>3.0</v>
      </c>
      <c r="F4150" s="1">
        <v>3.0</v>
      </c>
      <c r="G4150" s="2"/>
    </row>
    <row r="4151" ht="12.75" customHeight="1">
      <c r="A4151" t="s">
        <v>1362</v>
      </c>
      <c r="B4151" s="3" t="str">
        <f>HYPERLINK("https://stackoverflow.com/questions/36253340/")</f>
        <v>https://stackoverflow.com/questions/36253340/</v>
      </c>
      <c r="C4151" s="1">
        <v>3.0</v>
      </c>
      <c r="D4151" s="4">
        <v>3.0</v>
      </c>
      <c r="E4151" s="1">
        <v>3.0</v>
      </c>
      <c r="F4151" s="1">
        <v>3.0</v>
      </c>
      <c r="G4151" s="2"/>
    </row>
    <row r="4152" ht="12.75" customHeight="1">
      <c r="A4152" t="s">
        <v>1363</v>
      </c>
      <c r="B4152" s="3" t="str">
        <f>HYPERLINK("https://stackoverflow.com/questions/11301085/")</f>
        <v>https://stackoverflow.com/questions/11301085/</v>
      </c>
      <c r="C4152" s="1">
        <v>5.0</v>
      </c>
      <c r="D4152" s="4">
        <v>3.0</v>
      </c>
      <c r="E4152" s="1">
        <v>4.0</v>
      </c>
      <c r="F4152" s="1">
        <v>4.0</v>
      </c>
      <c r="G4152" s="2" t="s">
        <v>1364</v>
      </c>
    </row>
    <row r="4153" ht="12.75" customHeight="1">
      <c r="A4153" t="s">
        <v>1365</v>
      </c>
      <c r="B4153" s="3" t="str">
        <f>HYPERLINK("https://stackoverflow.com/questions/14819556/")</f>
        <v>https://stackoverflow.com/questions/14819556/</v>
      </c>
      <c r="C4153" s="1">
        <v>4.0</v>
      </c>
      <c r="D4153" s="4">
        <v>3.0</v>
      </c>
      <c r="E4153" s="1">
        <v>4.0</v>
      </c>
      <c r="F4153" s="1">
        <v>3.0</v>
      </c>
      <c r="G4153" s="2"/>
    </row>
    <row r="4154" ht="12.75" customHeight="1">
      <c r="A4154" t="s">
        <v>1365</v>
      </c>
      <c r="B4154" s="3" t="str">
        <f>HYPERLINK("https://stackoverflow.com/questions/14819701/")</f>
        <v>https://stackoverflow.com/questions/14819701/</v>
      </c>
      <c r="C4154" s="1">
        <v>4.0</v>
      </c>
      <c r="D4154" s="4">
        <v>3.0</v>
      </c>
      <c r="E4154" s="1">
        <v>4.0</v>
      </c>
      <c r="F4154" s="1">
        <v>3.0</v>
      </c>
      <c r="G4154" s="2"/>
    </row>
    <row r="4155" ht="12.75" customHeight="1">
      <c r="A4155" t="s">
        <v>1366</v>
      </c>
      <c r="B4155" s="3" t="str">
        <f>HYPERLINK("https://stackoverflow.com/questions/15749260/")</f>
        <v>https://stackoverflow.com/questions/15749260/</v>
      </c>
      <c r="C4155" s="1">
        <v>3.0</v>
      </c>
      <c r="D4155" s="4">
        <v>3.0</v>
      </c>
      <c r="E4155" s="1">
        <v>3.0</v>
      </c>
      <c r="F4155" s="1">
        <v>3.0</v>
      </c>
      <c r="G4155" s="2"/>
    </row>
    <row r="4156" ht="12.75" customHeight="1">
      <c r="A4156" t="s">
        <v>1366</v>
      </c>
      <c r="B4156" s="3" t="str">
        <f>HYPERLINK("https://stackoverflow.com/questions/15749281/")</f>
        <v>https://stackoverflow.com/questions/15749281/</v>
      </c>
      <c r="C4156" s="1">
        <v>3.0</v>
      </c>
      <c r="D4156" s="4">
        <v>3.0</v>
      </c>
      <c r="E4156" s="1">
        <v>3.0</v>
      </c>
      <c r="F4156" s="1">
        <v>3.0</v>
      </c>
      <c r="G4156" s="2"/>
    </row>
    <row r="4157" ht="12.75" customHeight="1">
      <c r="A4157" t="s">
        <v>1366</v>
      </c>
      <c r="B4157" s="3" t="str">
        <f>HYPERLINK("https://stackoverflow.com/questions/27209015/")</f>
        <v>https://stackoverflow.com/questions/27209015/</v>
      </c>
      <c r="C4157" s="1">
        <v>3.0</v>
      </c>
      <c r="D4157" s="4">
        <v>3.0</v>
      </c>
      <c r="E4157" s="1">
        <v>3.0</v>
      </c>
      <c r="F4157" s="1">
        <v>3.0</v>
      </c>
      <c r="G4157" s="2"/>
    </row>
    <row r="4158" ht="12.75" customHeight="1">
      <c r="A4158" t="s">
        <v>1366</v>
      </c>
      <c r="B4158" s="3" t="str">
        <f>HYPERLINK("https://stackoverflow.com/questions/35804936/")</f>
        <v>https://stackoverflow.com/questions/35804936/</v>
      </c>
      <c r="C4158" s="1">
        <v>3.0</v>
      </c>
      <c r="D4158" s="4">
        <v>3.0</v>
      </c>
      <c r="E4158" s="1">
        <v>3.0</v>
      </c>
      <c r="F4158" s="1">
        <v>3.0</v>
      </c>
      <c r="G4158" s="2"/>
    </row>
    <row r="4159" ht="12.75" customHeight="1">
      <c r="A4159" t="s">
        <v>1366</v>
      </c>
      <c r="B4159" s="3" t="str">
        <f>HYPERLINK("https://stackoverflow.com/questions/43415602/")</f>
        <v>https://stackoverflow.com/questions/43415602/</v>
      </c>
      <c r="C4159" s="1">
        <v>3.0</v>
      </c>
      <c r="D4159" s="4">
        <v>3.0</v>
      </c>
      <c r="E4159" s="1">
        <v>3.0</v>
      </c>
      <c r="F4159" s="1">
        <v>3.0</v>
      </c>
      <c r="G4159" s="2"/>
    </row>
    <row r="4160" ht="12.75" customHeight="1">
      <c r="A4160" t="s">
        <v>1366</v>
      </c>
      <c r="B4160" s="3" t="str">
        <f>HYPERLINK("https://stackoverflow.com/questions/46452118/")</f>
        <v>https://stackoverflow.com/questions/46452118/</v>
      </c>
      <c r="C4160" s="1">
        <v>3.0</v>
      </c>
      <c r="D4160" s="4">
        <v>3.0</v>
      </c>
      <c r="E4160" s="1">
        <v>3.0</v>
      </c>
      <c r="F4160" s="1">
        <v>3.0</v>
      </c>
      <c r="G4160" s="2"/>
    </row>
    <row r="4161" ht="12.75" customHeight="1">
      <c r="A4161" t="s">
        <v>1367</v>
      </c>
      <c r="B4161" s="3" t="str">
        <f>HYPERLINK("https://stackoverflow.com/questions/16104080/")</f>
        <v>https://stackoverflow.com/questions/16104080/</v>
      </c>
      <c r="C4161" s="1">
        <v>3.0</v>
      </c>
      <c r="D4161" s="4">
        <v>3.0</v>
      </c>
      <c r="E4161" s="1">
        <v>3.0</v>
      </c>
      <c r="F4161" s="1">
        <v>3.0</v>
      </c>
      <c r="G4161" s="2"/>
    </row>
    <row r="4162" ht="12.75" customHeight="1">
      <c r="A4162" t="s">
        <v>1367</v>
      </c>
      <c r="B4162" s="3" t="str">
        <f>HYPERLINK("https://stackoverflow.com/questions/16122215/")</f>
        <v>https://stackoverflow.com/questions/16122215/</v>
      </c>
      <c r="C4162" s="1">
        <v>3.0</v>
      </c>
      <c r="D4162" s="4">
        <v>3.0</v>
      </c>
      <c r="E4162" s="1">
        <v>3.0</v>
      </c>
      <c r="F4162" s="1">
        <v>3.0</v>
      </c>
      <c r="G4162" s="2"/>
    </row>
    <row r="4163" ht="12.75" customHeight="1">
      <c r="A4163" t="s">
        <v>1367</v>
      </c>
      <c r="B4163" s="3" t="str">
        <f>HYPERLINK("https://stackoverflow.com/questions/28916634/")</f>
        <v>https://stackoverflow.com/questions/28916634/</v>
      </c>
      <c r="C4163" s="1">
        <v>3.0</v>
      </c>
      <c r="D4163" s="4">
        <v>4.0</v>
      </c>
      <c r="E4163" s="1">
        <v>3.0</v>
      </c>
      <c r="F4163" s="1">
        <v>4.0</v>
      </c>
      <c r="G4163" s="2"/>
    </row>
    <row r="4164" ht="12.75" customHeight="1">
      <c r="A4164" t="s">
        <v>1367</v>
      </c>
      <c r="B4164" s="3" t="str">
        <f>HYPERLINK("https://stackoverflow.com/questions/37824232/")</f>
        <v>https://stackoverflow.com/questions/37824232/</v>
      </c>
      <c r="C4164" s="1">
        <v>3.0</v>
      </c>
      <c r="D4164" s="4">
        <v>3.0</v>
      </c>
      <c r="E4164" s="1">
        <v>3.0</v>
      </c>
      <c r="F4164" s="1">
        <v>3.0</v>
      </c>
      <c r="G4164" s="2"/>
    </row>
    <row r="4165" ht="12.75" customHeight="1">
      <c r="A4165" t="s">
        <v>1368</v>
      </c>
      <c r="B4165" s="3" t="str">
        <f>HYPERLINK("https://stackoverflow.com/questions/17132279/")</f>
        <v>https://stackoverflow.com/questions/17132279/</v>
      </c>
      <c r="C4165" s="1">
        <v>4.0</v>
      </c>
      <c r="D4165" s="4">
        <v>4.0</v>
      </c>
      <c r="E4165" s="1">
        <v>4.0</v>
      </c>
      <c r="F4165" s="1">
        <v>4.0</v>
      </c>
      <c r="G4165" s="2"/>
    </row>
    <row r="4166" ht="12.75" customHeight="1">
      <c r="A4166" t="s">
        <v>1368</v>
      </c>
      <c r="B4166" s="3" t="str">
        <f>HYPERLINK("https://stackoverflow.com/questions/17132361/")</f>
        <v>https://stackoverflow.com/questions/17132361/</v>
      </c>
      <c r="C4166" s="1">
        <v>5.0</v>
      </c>
      <c r="D4166" s="4">
        <v>5.0</v>
      </c>
      <c r="E4166" s="1">
        <v>5.0</v>
      </c>
      <c r="F4166" s="1">
        <v>5.0</v>
      </c>
      <c r="G4166" s="2"/>
    </row>
    <row r="4167" ht="12.75" customHeight="1">
      <c r="A4167" t="s">
        <v>1149</v>
      </c>
      <c r="B4167" s="3" t="str">
        <f>HYPERLINK("https://stackoverflow.com/questions/19447416/")</f>
        <v>https://stackoverflow.com/questions/19447416/</v>
      </c>
      <c r="C4167" s="1">
        <v>5.0</v>
      </c>
      <c r="D4167" s="4">
        <v>5.0</v>
      </c>
      <c r="E4167" s="1">
        <v>5.0</v>
      </c>
      <c r="F4167" s="1">
        <v>5.0</v>
      </c>
      <c r="G4167" s="2"/>
    </row>
    <row r="4168" ht="12.75" customHeight="1">
      <c r="A4168" t="s">
        <v>1369</v>
      </c>
      <c r="B4168" s="3" t="str">
        <f>HYPERLINK("https://stackoverflow.com/questions/19483623/")</f>
        <v>https://stackoverflow.com/questions/19483623/</v>
      </c>
      <c r="C4168" s="1">
        <v>3.0</v>
      </c>
      <c r="D4168" s="4">
        <v>3.0</v>
      </c>
      <c r="E4168" s="1">
        <v>3.0</v>
      </c>
      <c r="F4168" s="1">
        <v>3.0</v>
      </c>
      <c r="G4168" s="2"/>
    </row>
    <row r="4169" ht="12.75" customHeight="1">
      <c r="A4169" t="s">
        <v>1369</v>
      </c>
      <c r="B4169" s="3" t="str">
        <f>HYPERLINK("https://stackoverflow.com/questions/34577571/")</f>
        <v>https://stackoverflow.com/questions/34577571/</v>
      </c>
      <c r="C4169" s="1">
        <v>2.0</v>
      </c>
      <c r="D4169" s="4">
        <v>3.0</v>
      </c>
      <c r="E4169" s="1">
        <v>2.0</v>
      </c>
      <c r="F4169" s="1">
        <v>3.0</v>
      </c>
      <c r="G4169" s="2"/>
    </row>
    <row r="4170" ht="12.75" customHeight="1">
      <c r="A4170" t="s">
        <v>1370</v>
      </c>
      <c r="B4170" s="3" t="str">
        <f>HYPERLINK("https://stackoverflow.com/questions/24969273/")</f>
        <v>https://stackoverflow.com/questions/24969273/</v>
      </c>
      <c r="C4170" s="1">
        <v>4.0</v>
      </c>
      <c r="D4170" s="4">
        <v>5.0</v>
      </c>
      <c r="E4170" s="1">
        <v>4.0</v>
      </c>
      <c r="F4170" s="1">
        <v>5.0</v>
      </c>
      <c r="G4170" s="2"/>
    </row>
    <row r="4171" ht="12.75" customHeight="1">
      <c r="A4171" t="s">
        <v>1371</v>
      </c>
      <c r="B4171" s="3" t="str">
        <f>HYPERLINK("https://stackoverflow.com/questions/27691780/")</f>
        <v>https://stackoverflow.com/questions/27691780/</v>
      </c>
      <c r="C4171" s="1">
        <v>3.0</v>
      </c>
      <c r="D4171" s="4">
        <v>1.0</v>
      </c>
      <c r="E4171" s="1">
        <v>3.0</v>
      </c>
      <c r="F4171" s="1">
        <v>1.0</v>
      </c>
      <c r="G4171" s="2"/>
    </row>
    <row r="4172" ht="12.75" customHeight="1">
      <c r="A4172" t="s">
        <v>1372</v>
      </c>
      <c r="B4172" s="3" t="str">
        <f>HYPERLINK("https://stackoverflow.com/questions/29780497/")</f>
        <v>https://stackoverflow.com/questions/29780497/</v>
      </c>
      <c r="C4172" s="1">
        <v>4.0</v>
      </c>
      <c r="D4172" s="4">
        <v>4.0</v>
      </c>
      <c r="E4172" s="1">
        <v>4.0</v>
      </c>
      <c r="F4172" s="1">
        <v>4.0</v>
      </c>
      <c r="G4172" s="2"/>
    </row>
    <row r="4173" ht="12.75" customHeight="1">
      <c r="A4173" t="s">
        <v>1373</v>
      </c>
      <c r="B4173" s="3" t="str">
        <f>HYPERLINK("https://stackoverflow.com/questions/30138422/")</f>
        <v>https://stackoverflow.com/questions/30138422/</v>
      </c>
      <c r="C4173" s="1">
        <v>3.0</v>
      </c>
      <c r="D4173" s="4">
        <v>2.0</v>
      </c>
      <c r="E4173" s="1">
        <v>3.0</v>
      </c>
      <c r="F4173" s="1">
        <v>2.0</v>
      </c>
      <c r="G4173" s="2"/>
    </row>
    <row r="4174" ht="12.75" customHeight="1">
      <c r="C4174" s="1"/>
      <c r="D4174" s="1"/>
      <c r="E4174" s="1"/>
      <c r="F4174" s="1"/>
      <c r="G4174" s="2"/>
    </row>
    <row r="4175" ht="12.75" customHeight="1">
      <c r="C4175" s="1"/>
      <c r="D4175" s="1"/>
      <c r="E4175" s="1"/>
      <c r="F4175" s="1"/>
      <c r="G4175" s="2"/>
    </row>
    <row r="4176" ht="12.75" customHeight="1">
      <c r="C4176" s="1"/>
      <c r="D4176" s="1"/>
      <c r="E4176" s="1"/>
      <c r="F4176" s="1"/>
      <c r="G4176" s="2"/>
    </row>
    <row r="4177" ht="12.75" customHeight="1">
      <c r="A4177" t="s">
        <v>1374</v>
      </c>
      <c r="C4177" s="1"/>
      <c r="D4177" s="1"/>
      <c r="E4177" s="1"/>
      <c r="F4177" s="1"/>
      <c r="G4177" s="2"/>
    </row>
    <row r="4178" ht="12.75" customHeight="1">
      <c r="C4178" s="1"/>
      <c r="D4178" s="1"/>
      <c r="E4178" s="1"/>
      <c r="F4178" s="1"/>
      <c r="G4178" s="2"/>
    </row>
    <row r="4179" ht="12.75" customHeight="1">
      <c r="A4179" t="s">
        <v>1375</v>
      </c>
      <c r="B4179" s="3" t="str">
        <f>HYPERLINK("https://stackoverflow.com/questions/3285400/")</f>
        <v>https://stackoverflow.com/questions/3285400/</v>
      </c>
      <c r="C4179" s="1">
        <v>3.0</v>
      </c>
      <c r="D4179" s="4">
        <v>1.0</v>
      </c>
      <c r="E4179" s="1">
        <v>3.0</v>
      </c>
      <c r="F4179" s="1">
        <v>1.0</v>
      </c>
      <c r="G4179" s="2"/>
    </row>
    <row r="4180" ht="12.75" customHeight="1">
      <c r="A4180" t="s">
        <v>1375</v>
      </c>
      <c r="B4180" s="3" t="str">
        <f>HYPERLINK("https://stackoverflow.com/questions/3290816/")</f>
        <v>https://stackoverflow.com/questions/3290816/</v>
      </c>
      <c r="C4180" s="1">
        <v>3.0</v>
      </c>
      <c r="D4180" s="4">
        <v>1.0</v>
      </c>
      <c r="E4180" s="1">
        <v>3.0</v>
      </c>
      <c r="F4180" s="1">
        <v>1.0</v>
      </c>
      <c r="G4180" s="2"/>
    </row>
    <row r="4181" ht="12.75" customHeight="1">
      <c r="A4181" t="s">
        <v>472</v>
      </c>
      <c r="B4181" s="3" t="str">
        <f>HYPERLINK("https://stackoverflow.com/questions/4076993/")</f>
        <v>https://stackoverflow.com/questions/4076993/</v>
      </c>
      <c r="C4181" s="1">
        <v>3.0</v>
      </c>
      <c r="D4181" s="4">
        <v>1.0</v>
      </c>
      <c r="E4181" s="1">
        <v>3.0</v>
      </c>
      <c r="F4181" s="1">
        <v>1.0</v>
      </c>
      <c r="G4181" s="2"/>
    </row>
    <row r="4182" ht="12.75" customHeight="1">
      <c r="A4182" t="s">
        <v>472</v>
      </c>
      <c r="B4182" s="3" t="str">
        <f>HYPERLINK("https://stackoverflow.com/questions/4077986/")</f>
        <v>https://stackoverflow.com/questions/4077986/</v>
      </c>
      <c r="C4182" s="1">
        <v>4.0</v>
      </c>
      <c r="D4182" s="4">
        <v>1.0</v>
      </c>
      <c r="E4182" s="1">
        <v>3.0</v>
      </c>
      <c r="F4182" s="1">
        <v>1.0</v>
      </c>
      <c r="G4182" s="2" t="s">
        <v>430</v>
      </c>
    </row>
    <row r="4183" ht="12.75" customHeight="1">
      <c r="A4183" t="s">
        <v>472</v>
      </c>
      <c r="B4183" s="3" t="str">
        <f>HYPERLINK("https://stackoverflow.com/questions/24497342/")</f>
        <v>https://stackoverflow.com/questions/24497342/</v>
      </c>
      <c r="C4183" s="1">
        <v>4.0</v>
      </c>
      <c r="D4183" s="4">
        <v>1.0</v>
      </c>
      <c r="E4183" s="1">
        <v>3.0</v>
      </c>
      <c r="F4183" s="1">
        <v>1.0</v>
      </c>
      <c r="G4183" s="2" t="s">
        <v>430</v>
      </c>
    </row>
    <row r="4184" ht="12.75" customHeight="1">
      <c r="A4184" t="s">
        <v>473</v>
      </c>
      <c r="B4184" s="3" t="str">
        <f>HYPERLINK("https://stackoverflow.com/questions/4139060/")</f>
        <v>https://stackoverflow.com/questions/4139060/</v>
      </c>
      <c r="C4184" s="1">
        <v>4.0</v>
      </c>
      <c r="D4184" s="4">
        <v>3.0</v>
      </c>
      <c r="E4184" s="1">
        <v>4.0</v>
      </c>
      <c r="F4184" s="1">
        <v>3.0</v>
      </c>
      <c r="G4184" s="2"/>
    </row>
    <row r="4185" ht="12.75" customHeight="1">
      <c r="A4185" t="s">
        <v>473</v>
      </c>
      <c r="B4185" s="3" t="str">
        <f>HYPERLINK("https://stackoverflow.com/questions/36636489/")</f>
        <v>https://stackoverflow.com/questions/36636489/</v>
      </c>
      <c r="C4185" s="1">
        <v>3.0</v>
      </c>
      <c r="D4185" s="4">
        <v>1.0</v>
      </c>
      <c r="E4185" s="1">
        <v>3.0</v>
      </c>
      <c r="F4185" s="1">
        <v>1.0</v>
      </c>
      <c r="G4185" s="2"/>
    </row>
    <row r="4186" ht="12.75" customHeight="1">
      <c r="A4186" t="s">
        <v>475</v>
      </c>
      <c r="B4186" s="3" t="str">
        <f>HYPERLINK("https://stackoverflow.com/questions/5350167/")</f>
        <v>https://stackoverflow.com/questions/5350167/</v>
      </c>
      <c r="C4186" s="1">
        <v>3.0</v>
      </c>
      <c r="D4186" s="4">
        <v>1.0</v>
      </c>
      <c r="E4186" s="1">
        <v>3.0</v>
      </c>
      <c r="F4186" s="1">
        <v>1.0</v>
      </c>
      <c r="G4186" s="2"/>
    </row>
    <row r="4187" ht="12.75" customHeight="1">
      <c r="A4187" t="s">
        <v>1376</v>
      </c>
      <c r="B4187" s="3" t="str">
        <f>HYPERLINK("https://stackoverflow.com/questions/5514793/")</f>
        <v>https://stackoverflow.com/questions/5514793/</v>
      </c>
      <c r="C4187" s="1">
        <v>3.0</v>
      </c>
      <c r="D4187" s="4">
        <v>1.0</v>
      </c>
      <c r="E4187" s="1">
        <v>3.0</v>
      </c>
      <c r="F4187" s="1">
        <v>1.0</v>
      </c>
      <c r="G4187" s="2"/>
    </row>
    <row r="4188" ht="12.75" customHeight="1">
      <c r="A4188" t="s">
        <v>1376</v>
      </c>
      <c r="B4188" s="3" t="str">
        <f>HYPERLINK("https://stackoverflow.com/questions/5515787/")</f>
        <v>https://stackoverflow.com/questions/5515787/</v>
      </c>
      <c r="C4188" s="1">
        <v>3.0</v>
      </c>
      <c r="D4188" s="4">
        <v>1.0</v>
      </c>
      <c r="E4188" s="1">
        <v>3.0</v>
      </c>
      <c r="F4188" s="1">
        <v>1.0</v>
      </c>
      <c r="G4188" s="2"/>
    </row>
    <row r="4189" ht="12.75" customHeight="1">
      <c r="A4189" t="s">
        <v>1376</v>
      </c>
      <c r="B4189" s="3" t="str">
        <f>HYPERLINK("https://stackoverflow.com/questions/12562246/")</f>
        <v>https://stackoverflow.com/questions/12562246/</v>
      </c>
      <c r="C4189" s="1">
        <v>3.0</v>
      </c>
      <c r="D4189" s="4">
        <v>1.0</v>
      </c>
      <c r="E4189" s="1">
        <v>3.0</v>
      </c>
      <c r="F4189" s="1">
        <v>1.0</v>
      </c>
      <c r="G4189" s="2"/>
    </row>
    <row r="4190" ht="12.75" customHeight="1">
      <c r="A4190" t="s">
        <v>1376</v>
      </c>
      <c r="B4190" s="3" t="str">
        <f>HYPERLINK("https://stackoverflow.com/questions/30823004/")</f>
        <v>https://stackoverflow.com/questions/30823004/</v>
      </c>
      <c r="C4190" s="1">
        <v>3.0</v>
      </c>
      <c r="D4190" s="4">
        <v>1.0</v>
      </c>
      <c r="E4190" s="1">
        <v>3.0</v>
      </c>
      <c r="F4190" s="1">
        <v>1.0</v>
      </c>
      <c r="G4190" s="2"/>
    </row>
    <row r="4191" ht="12.75" customHeight="1">
      <c r="A4191" t="s">
        <v>1377</v>
      </c>
      <c r="B4191" s="3" t="str">
        <f>HYPERLINK("https://stackoverflow.com/questions/5735501/")</f>
        <v>https://stackoverflow.com/questions/5735501/</v>
      </c>
      <c r="C4191" s="1">
        <v>3.0</v>
      </c>
      <c r="D4191" s="4">
        <v>1.0</v>
      </c>
      <c r="E4191" s="1">
        <v>3.0</v>
      </c>
      <c r="F4191" s="1">
        <v>1.0</v>
      </c>
      <c r="G4191" s="2"/>
    </row>
    <row r="4192" ht="12.75" customHeight="1">
      <c r="A4192" t="s">
        <v>1377</v>
      </c>
      <c r="B4192" s="3" t="str">
        <f>HYPERLINK("https://stackoverflow.com/questions/5736513/")</f>
        <v>https://stackoverflow.com/questions/5736513/</v>
      </c>
      <c r="C4192" s="1">
        <v>4.0</v>
      </c>
      <c r="D4192" s="4">
        <v>3.0</v>
      </c>
      <c r="E4192" s="1">
        <v>4.0</v>
      </c>
      <c r="F4192" s="1">
        <v>3.0</v>
      </c>
      <c r="G4192" s="2"/>
    </row>
    <row r="4193" ht="12.75" customHeight="1">
      <c r="A4193" t="s">
        <v>1378</v>
      </c>
      <c r="B4193" s="3" t="str">
        <f>HYPERLINK("https://stackoverflow.com/questions/6093177/")</f>
        <v>https://stackoverflow.com/questions/6093177/</v>
      </c>
      <c r="C4193" s="1">
        <v>3.0</v>
      </c>
      <c r="D4193" s="4">
        <v>3.0</v>
      </c>
      <c r="E4193" s="1">
        <v>3.0</v>
      </c>
      <c r="F4193" s="1">
        <v>3.0</v>
      </c>
      <c r="G4193" s="2"/>
    </row>
    <row r="4194" ht="12.75" customHeight="1">
      <c r="A4194" t="s">
        <v>1378</v>
      </c>
      <c r="B4194" s="3" t="str">
        <f>HYPERLINK("https://stackoverflow.com/questions/6093237/")</f>
        <v>https://stackoverflow.com/questions/6093237/</v>
      </c>
      <c r="C4194" s="1">
        <v>3.0</v>
      </c>
      <c r="D4194" s="4">
        <v>3.0</v>
      </c>
      <c r="E4194" s="1">
        <v>3.0</v>
      </c>
      <c r="F4194" s="1">
        <v>3.0</v>
      </c>
      <c r="G4194" s="2"/>
    </row>
    <row r="4195" ht="12.75" customHeight="1">
      <c r="A4195" t="s">
        <v>1379</v>
      </c>
      <c r="B4195" s="3" t="str">
        <f>HYPERLINK("https://stackoverflow.com/questions/6412258/")</f>
        <v>https://stackoverflow.com/questions/6412258/</v>
      </c>
      <c r="C4195" s="1">
        <v>1.0</v>
      </c>
      <c r="D4195" s="4">
        <v>1.0</v>
      </c>
      <c r="E4195" s="1">
        <v>1.0</v>
      </c>
      <c r="F4195" s="1">
        <v>1.0</v>
      </c>
      <c r="G4195" s="2"/>
    </row>
    <row r="4196" ht="12.75" customHeight="1">
      <c r="A4196" t="s">
        <v>1379</v>
      </c>
      <c r="B4196" s="3" t="str">
        <f>HYPERLINK("https://stackoverflow.com/questions/33944154/")</f>
        <v>https://stackoverflow.com/questions/33944154/</v>
      </c>
      <c r="C4196" s="1">
        <v>1.0</v>
      </c>
      <c r="D4196" s="4">
        <v>1.0</v>
      </c>
      <c r="E4196" s="1">
        <v>1.0</v>
      </c>
      <c r="F4196" s="1">
        <v>1.0</v>
      </c>
      <c r="G4196" s="2"/>
    </row>
    <row r="4197" ht="12.75" customHeight="1">
      <c r="A4197" t="s">
        <v>1379</v>
      </c>
      <c r="B4197" s="3" t="str">
        <f>HYPERLINK("https://stackoverflow.com/questions/39039806/")</f>
        <v>https://stackoverflow.com/questions/39039806/</v>
      </c>
      <c r="C4197" s="1">
        <v>1.0</v>
      </c>
      <c r="D4197" s="4">
        <v>1.0</v>
      </c>
      <c r="E4197" s="1">
        <v>1.0</v>
      </c>
      <c r="F4197" s="1">
        <v>1.0</v>
      </c>
      <c r="G4197" s="2"/>
    </row>
    <row r="4198" ht="12.75" customHeight="1">
      <c r="A4198" t="s">
        <v>1380</v>
      </c>
      <c r="B4198" s="3" t="str">
        <f>HYPERLINK("https://stackoverflow.com/questions/6773431/")</f>
        <v>https://stackoverflow.com/questions/6773431/</v>
      </c>
      <c r="C4198" s="1">
        <v>1.0</v>
      </c>
      <c r="D4198" s="4">
        <v>1.0</v>
      </c>
      <c r="E4198" s="1">
        <v>1.0</v>
      </c>
      <c r="F4198" s="1">
        <v>1.0</v>
      </c>
      <c r="G4198" s="2"/>
    </row>
    <row r="4199" ht="12.75" customHeight="1">
      <c r="A4199" t="s">
        <v>1380</v>
      </c>
      <c r="B4199" s="3" t="str">
        <f>HYPERLINK("https://stackoverflow.com/questions/6773727/")</f>
        <v>https://stackoverflow.com/questions/6773727/</v>
      </c>
      <c r="C4199" s="1">
        <v>5.0</v>
      </c>
      <c r="D4199" s="4">
        <v>4.0</v>
      </c>
      <c r="E4199" s="1">
        <v>5.0</v>
      </c>
      <c r="F4199" s="1">
        <v>4.0</v>
      </c>
      <c r="G4199" s="2"/>
    </row>
    <row r="4200" ht="12.75" customHeight="1">
      <c r="A4200" t="s">
        <v>1380</v>
      </c>
      <c r="B4200" s="3" t="str">
        <f>HYPERLINK("https://stackoverflow.com/questions/6773773/")</f>
        <v>https://stackoverflow.com/questions/6773773/</v>
      </c>
      <c r="C4200" s="1">
        <v>5.0</v>
      </c>
      <c r="D4200" s="4">
        <v>3.0</v>
      </c>
      <c r="E4200" s="1">
        <v>5.0</v>
      </c>
      <c r="F4200" s="1">
        <v>5.0</v>
      </c>
      <c r="G4200" s="2" t="s">
        <v>1381</v>
      </c>
    </row>
    <row r="4201" ht="12.75" customHeight="1">
      <c r="A4201" t="s">
        <v>1382</v>
      </c>
      <c r="B4201" s="3" t="str">
        <f>HYPERLINK("https://stackoverflow.com/questions/6927495/")</f>
        <v>https://stackoverflow.com/questions/6927495/</v>
      </c>
      <c r="C4201" s="1">
        <v>3.0</v>
      </c>
      <c r="D4201" s="4">
        <v>2.0</v>
      </c>
      <c r="E4201" s="1">
        <v>3.0</v>
      </c>
      <c r="F4201" s="1">
        <v>2.0</v>
      </c>
      <c r="G4201" s="2"/>
    </row>
    <row r="4202" ht="12.75" customHeight="1">
      <c r="A4202" t="s">
        <v>1382</v>
      </c>
      <c r="B4202" s="3" t="str">
        <f>HYPERLINK("https://stackoverflow.com/questions/6927509/")</f>
        <v>https://stackoverflow.com/questions/6927509/</v>
      </c>
      <c r="C4202" s="1">
        <v>3.0</v>
      </c>
      <c r="D4202" s="4">
        <v>3.0</v>
      </c>
      <c r="E4202" s="1">
        <v>3.0</v>
      </c>
      <c r="F4202" s="1">
        <v>3.0</v>
      </c>
      <c r="G4202" s="2"/>
    </row>
    <row r="4203" ht="12.75" customHeight="1">
      <c r="A4203" t="s">
        <v>1383</v>
      </c>
      <c r="B4203" s="3" t="str">
        <f>HYPERLINK("https://stackoverflow.com/questions/7122862/")</f>
        <v>https://stackoverflow.com/questions/7122862/</v>
      </c>
      <c r="C4203" s="1">
        <v>3.0</v>
      </c>
      <c r="D4203" s="4">
        <v>1.0</v>
      </c>
      <c r="E4203" s="1">
        <v>3.0</v>
      </c>
      <c r="F4203" s="1">
        <v>1.0</v>
      </c>
      <c r="G4203" s="2"/>
    </row>
    <row r="4204" ht="12.75" customHeight="1">
      <c r="A4204" t="s">
        <v>1384</v>
      </c>
      <c r="B4204" s="3" t="str">
        <f>HYPERLINK("https://stackoverflow.com/questions/8445454/")</f>
        <v>https://stackoverflow.com/questions/8445454/</v>
      </c>
      <c r="C4204" s="1">
        <v>3.0</v>
      </c>
      <c r="D4204" s="4">
        <v>1.0</v>
      </c>
      <c r="E4204" s="1">
        <v>3.0</v>
      </c>
      <c r="F4204" s="1">
        <v>1.0</v>
      </c>
      <c r="G4204" s="2"/>
    </row>
    <row r="4205" ht="12.75" customHeight="1">
      <c r="A4205" t="s">
        <v>1384</v>
      </c>
      <c r="B4205" s="3" t="str">
        <f>HYPERLINK("https://stackoverflow.com/questions/8445484/")</f>
        <v>https://stackoverflow.com/questions/8445484/</v>
      </c>
      <c r="C4205" s="1">
        <v>3.0</v>
      </c>
      <c r="D4205" s="4">
        <v>2.0</v>
      </c>
      <c r="E4205" s="1">
        <v>3.0</v>
      </c>
      <c r="F4205" s="1">
        <v>2.0</v>
      </c>
      <c r="G4205" s="2"/>
    </row>
    <row r="4206" ht="12.75" customHeight="1">
      <c r="A4206" t="s">
        <v>1384</v>
      </c>
      <c r="B4206" s="3" t="str">
        <f>HYPERLINK("https://stackoverflow.com/questions/8445497/")</f>
        <v>https://stackoverflow.com/questions/8445497/</v>
      </c>
      <c r="C4206" s="1">
        <v>3.0</v>
      </c>
      <c r="D4206" s="4">
        <v>1.0</v>
      </c>
      <c r="E4206" s="1">
        <v>3.0</v>
      </c>
      <c r="F4206" s="1">
        <v>1.0</v>
      </c>
      <c r="G4206" s="2"/>
    </row>
    <row r="4207" ht="12.75" customHeight="1">
      <c r="A4207" t="s">
        <v>1384</v>
      </c>
      <c r="B4207" s="3" t="str">
        <f>HYPERLINK("https://stackoverflow.com/questions/8445532/")</f>
        <v>https://stackoverflow.com/questions/8445532/</v>
      </c>
      <c r="C4207" s="1">
        <v>3.0</v>
      </c>
      <c r="D4207" s="4">
        <v>1.0</v>
      </c>
      <c r="E4207" s="1">
        <v>3.0</v>
      </c>
      <c r="F4207" s="1">
        <v>1.0</v>
      </c>
      <c r="G4207" s="2"/>
    </row>
    <row r="4208" ht="12.75" customHeight="1">
      <c r="A4208" t="s">
        <v>1384</v>
      </c>
      <c r="B4208" s="3" t="str">
        <f>HYPERLINK("https://stackoverflow.com/questions/17143140/")</f>
        <v>https://stackoverflow.com/questions/17143140/</v>
      </c>
      <c r="C4208" s="1">
        <v>3.0</v>
      </c>
      <c r="D4208" s="4">
        <v>3.0</v>
      </c>
      <c r="E4208" s="1">
        <v>3.0</v>
      </c>
      <c r="F4208" s="1">
        <v>3.0</v>
      </c>
      <c r="G4208" s="2"/>
    </row>
    <row r="4209" ht="12.75" customHeight="1">
      <c r="A4209" t="s">
        <v>1385</v>
      </c>
      <c r="B4209" s="3" t="str">
        <f>HYPERLINK("https://stackoverflow.com/questions/11863333/")</f>
        <v>https://stackoverflow.com/questions/11863333/</v>
      </c>
      <c r="C4209" s="1">
        <v>3.0</v>
      </c>
      <c r="D4209" s="4">
        <v>3.0</v>
      </c>
      <c r="E4209" s="1">
        <v>3.0</v>
      </c>
      <c r="F4209" s="1">
        <v>3.0</v>
      </c>
      <c r="G4209" s="2"/>
    </row>
    <row r="4210" ht="12.75" customHeight="1">
      <c r="A4210" t="s">
        <v>1385</v>
      </c>
      <c r="B4210" s="3" t="str">
        <f>HYPERLINK("https://stackoverflow.com/questions/11867237/")</f>
        <v>https://stackoverflow.com/questions/11867237/</v>
      </c>
      <c r="C4210" s="1">
        <v>3.0</v>
      </c>
      <c r="D4210" s="4">
        <v>1.0</v>
      </c>
      <c r="E4210" s="1">
        <v>3.0</v>
      </c>
      <c r="F4210" s="1">
        <v>1.0</v>
      </c>
      <c r="G4210" s="2"/>
    </row>
    <row r="4211" ht="12.75" customHeight="1">
      <c r="A4211" t="s">
        <v>1385</v>
      </c>
      <c r="B4211" s="3" t="str">
        <f>HYPERLINK("https://stackoverflow.com/questions/27604003/")</f>
        <v>https://stackoverflow.com/questions/27604003/</v>
      </c>
      <c r="C4211" s="1">
        <v>3.0</v>
      </c>
      <c r="D4211" s="4">
        <v>1.0</v>
      </c>
      <c r="E4211" s="1">
        <v>3.0</v>
      </c>
      <c r="F4211" s="1">
        <v>1.0</v>
      </c>
      <c r="G4211" s="2"/>
    </row>
    <row r="4212" ht="12.75" customHeight="1">
      <c r="A4212" t="s">
        <v>1386</v>
      </c>
      <c r="B4212" s="3" t="str">
        <f>HYPERLINK("https://stackoverflow.com/questions/12901466/")</f>
        <v>https://stackoverflow.com/questions/12901466/</v>
      </c>
      <c r="C4212" s="1">
        <v>3.0</v>
      </c>
      <c r="D4212" s="4">
        <v>1.0</v>
      </c>
      <c r="E4212" s="1">
        <v>3.0</v>
      </c>
      <c r="F4212" s="1">
        <v>1.0</v>
      </c>
      <c r="G4212" s="2"/>
    </row>
    <row r="4213" ht="12.75" customHeight="1">
      <c r="A4213" t="s">
        <v>1386</v>
      </c>
      <c r="B4213" s="3" t="str">
        <f>HYPERLINK("https://stackoverflow.com/questions/12901573/")</f>
        <v>https://stackoverflow.com/questions/12901573/</v>
      </c>
      <c r="C4213" s="1">
        <v>2.0</v>
      </c>
      <c r="D4213" s="4">
        <v>1.0</v>
      </c>
      <c r="E4213" s="1">
        <v>2.0</v>
      </c>
      <c r="F4213" s="1">
        <v>1.0</v>
      </c>
      <c r="G4213" s="2"/>
    </row>
    <row r="4214" ht="12.75" customHeight="1">
      <c r="A4214" t="s">
        <v>1387</v>
      </c>
      <c r="B4214" s="3" t="str">
        <f>HYPERLINK("https://stackoverflow.com/questions/14202614/")</f>
        <v>https://stackoverflow.com/questions/14202614/</v>
      </c>
      <c r="C4214" s="1">
        <v>2.0</v>
      </c>
      <c r="D4214" s="4">
        <v>1.0</v>
      </c>
      <c r="E4214" s="1">
        <v>2.0</v>
      </c>
      <c r="F4214" s="1">
        <v>1.0</v>
      </c>
      <c r="G4214" s="2"/>
    </row>
    <row r="4215" ht="12.75" customHeight="1">
      <c r="A4215" t="s">
        <v>1388</v>
      </c>
      <c r="B4215" s="3" t="str">
        <f>HYPERLINK("https://stackoverflow.com/questions/16145074/")</f>
        <v>https://stackoverflow.com/questions/16145074/</v>
      </c>
      <c r="C4215" s="1">
        <v>2.0</v>
      </c>
      <c r="D4215" s="4">
        <v>1.0</v>
      </c>
      <c r="E4215" s="1">
        <v>2.0</v>
      </c>
      <c r="F4215" s="1">
        <v>1.0</v>
      </c>
      <c r="G4215" s="2"/>
    </row>
    <row r="4216" ht="12.75" customHeight="1">
      <c r="A4216" t="s">
        <v>1389</v>
      </c>
      <c r="B4216" s="3" t="str">
        <f>HYPERLINK("https://stackoverflow.com/questions/20805682/")</f>
        <v>https://stackoverflow.com/questions/20805682/</v>
      </c>
      <c r="C4216" s="1">
        <v>3.0</v>
      </c>
      <c r="D4216" s="4">
        <v>1.0</v>
      </c>
      <c r="E4216" s="1">
        <v>3.0</v>
      </c>
      <c r="F4216" s="1">
        <v>1.0</v>
      </c>
      <c r="G4216" s="2"/>
    </row>
    <row r="4217" ht="12.75" customHeight="1">
      <c r="A4217" t="s">
        <v>1389</v>
      </c>
      <c r="B4217" s="3" t="str">
        <f>HYPERLINK("https://stackoverflow.com/questions/20806552/")</f>
        <v>https://stackoverflow.com/questions/20806552/</v>
      </c>
      <c r="C4217" s="1">
        <v>2.0</v>
      </c>
      <c r="D4217" s="4">
        <v>1.0</v>
      </c>
      <c r="E4217" s="1">
        <v>2.0</v>
      </c>
      <c r="F4217" s="1">
        <v>1.0</v>
      </c>
      <c r="G4217" s="2"/>
    </row>
    <row r="4218" ht="12.75" customHeight="1">
      <c r="A4218" t="s">
        <v>1390</v>
      </c>
      <c r="B4218" s="3" t="str">
        <f>HYPERLINK("https://stackoverflow.com/questions/24220863/")</f>
        <v>https://stackoverflow.com/questions/24220863/</v>
      </c>
      <c r="C4218" s="1">
        <v>3.0</v>
      </c>
      <c r="D4218" s="4">
        <v>1.0</v>
      </c>
      <c r="E4218" s="1">
        <v>3.0</v>
      </c>
      <c r="F4218" s="1">
        <v>1.0</v>
      </c>
      <c r="G4218" s="2"/>
    </row>
    <row r="4219" ht="12.75" customHeight="1">
      <c r="A4219" t="s">
        <v>1390</v>
      </c>
      <c r="B4219" s="3" t="str">
        <f>HYPERLINK("https://stackoverflow.com/questions/24220968/")</f>
        <v>https://stackoverflow.com/questions/24220968/</v>
      </c>
      <c r="C4219" s="1">
        <v>2.0</v>
      </c>
      <c r="D4219" s="4">
        <v>1.0</v>
      </c>
      <c r="E4219" s="1">
        <v>2.0</v>
      </c>
      <c r="F4219" s="1">
        <v>1.0</v>
      </c>
      <c r="G4219" s="2"/>
    </row>
    <row r="4220" ht="12.75" customHeight="1">
      <c r="A4220" t="s">
        <v>1391</v>
      </c>
      <c r="B4220" s="3" t="str">
        <f>HYPERLINK("https://stackoverflow.com/questions/25851759/")</f>
        <v>https://stackoverflow.com/questions/25851759/</v>
      </c>
      <c r="C4220" s="1">
        <v>2.0</v>
      </c>
      <c r="D4220" s="4">
        <v>1.0</v>
      </c>
      <c r="E4220" s="1">
        <v>2.0</v>
      </c>
      <c r="F4220" s="1">
        <v>1.0</v>
      </c>
      <c r="G4220" s="2"/>
    </row>
    <row r="4221" ht="12.75" customHeight="1">
      <c r="A4221" t="s">
        <v>1392</v>
      </c>
      <c r="B4221" s="3" t="str">
        <f>HYPERLINK("https://stackoverflow.com/questions/38662499/")</f>
        <v>https://stackoverflow.com/questions/38662499/</v>
      </c>
      <c r="C4221" s="1">
        <v>1.0</v>
      </c>
      <c r="D4221" s="4">
        <v>1.0</v>
      </c>
      <c r="E4221" s="1">
        <v>1.0</v>
      </c>
      <c r="F4221" s="1">
        <v>1.0</v>
      </c>
      <c r="G4221" s="2"/>
    </row>
    <row r="4222" ht="12.75" customHeight="1">
      <c r="A4222" t="s">
        <v>1392</v>
      </c>
      <c r="B4222" s="3" t="str">
        <f>HYPERLINK("https://stackoverflow.com/questions/44022017/")</f>
        <v>https://stackoverflow.com/questions/44022017/</v>
      </c>
      <c r="C4222" s="1">
        <v>1.0</v>
      </c>
      <c r="D4222" s="4">
        <v>1.0</v>
      </c>
      <c r="E4222" s="1">
        <v>1.0</v>
      </c>
      <c r="F4222" s="1">
        <v>1.0</v>
      </c>
      <c r="G4222" s="2"/>
    </row>
    <row r="4223" ht="12.75" customHeight="1">
      <c r="A4223" t="s">
        <v>1392</v>
      </c>
      <c r="B4223" s="3" t="str">
        <f>HYPERLINK("https://stackoverflow.com/questions/44206283/")</f>
        <v>https://stackoverflow.com/questions/44206283/</v>
      </c>
      <c r="C4223" s="1">
        <v>1.0</v>
      </c>
      <c r="D4223" s="4">
        <v>1.0</v>
      </c>
      <c r="E4223" s="1">
        <v>1.0</v>
      </c>
      <c r="F4223" s="1">
        <v>1.0</v>
      </c>
      <c r="G4223" s="2"/>
    </row>
    <row r="4224" ht="12.75" customHeight="1">
      <c r="A4224" t="s">
        <v>1393</v>
      </c>
      <c r="B4224" s="3" t="str">
        <f>HYPERLINK("https://stackoverflow.com/questions/45389285/")</f>
        <v>https://stackoverflow.com/questions/45389285/</v>
      </c>
      <c r="C4224" s="1">
        <v>1.0</v>
      </c>
      <c r="D4224" s="4">
        <v>1.0</v>
      </c>
      <c r="E4224" s="1">
        <v>1.0</v>
      </c>
      <c r="F4224" s="1">
        <v>1.0</v>
      </c>
      <c r="G4224" s="2"/>
    </row>
    <row r="4225" ht="12.75" customHeight="1">
      <c r="C4225" s="1"/>
      <c r="D4225" s="1"/>
      <c r="E4225" s="1"/>
      <c r="F4225" s="1"/>
      <c r="G4225" s="2"/>
    </row>
    <row r="4226" ht="12.75" customHeight="1">
      <c r="C4226" s="1"/>
      <c r="D4226" s="1"/>
      <c r="E4226" s="1"/>
      <c r="F4226" s="1"/>
      <c r="G4226" s="2"/>
    </row>
    <row r="4227" ht="12.75" customHeight="1">
      <c r="C4227" s="1"/>
      <c r="D4227" s="1"/>
      <c r="E4227" s="1"/>
      <c r="F4227" s="1"/>
      <c r="G4227" s="2"/>
    </row>
    <row r="4228" ht="12.75" customHeight="1">
      <c r="A4228" t="s">
        <v>1394</v>
      </c>
      <c r="C4228" s="1"/>
      <c r="D4228" s="1"/>
      <c r="E4228" s="1"/>
      <c r="F4228" s="1"/>
      <c r="G4228" s="2"/>
    </row>
    <row r="4229" ht="12.75" customHeight="1">
      <c r="C4229" s="1"/>
      <c r="D4229" s="1"/>
      <c r="E4229" s="1"/>
      <c r="F4229" s="1"/>
      <c r="G4229" s="2"/>
    </row>
    <row r="4230" ht="12.75" customHeight="1">
      <c r="A4230" t="s">
        <v>1395</v>
      </c>
      <c r="B4230" s="3" t="str">
        <f>HYPERLINK("https://stackoverflow.com/questions/593137/")</f>
        <v>https://stackoverflow.com/questions/593137/</v>
      </c>
      <c r="C4230" s="1">
        <v>5.0</v>
      </c>
      <c r="D4230" s="4">
        <v>4.0</v>
      </c>
      <c r="E4230" s="1">
        <v>5.0</v>
      </c>
      <c r="F4230" s="1">
        <v>4.0</v>
      </c>
      <c r="G4230" s="2"/>
    </row>
    <row r="4231" ht="12.75" customHeight="1">
      <c r="A4231" t="s">
        <v>1395</v>
      </c>
      <c r="B4231" s="3" t="str">
        <f>HYPERLINK("https://stackoverflow.com/questions/9426806/")</f>
        <v>https://stackoverflow.com/questions/9426806/</v>
      </c>
      <c r="C4231" s="1">
        <v>2.0</v>
      </c>
      <c r="D4231" s="4">
        <v>1.0</v>
      </c>
      <c r="E4231" s="1">
        <v>2.0</v>
      </c>
      <c r="F4231" s="1">
        <v>1.0</v>
      </c>
      <c r="G4231" s="2"/>
    </row>
    <row r="4232" ht="12.75" customHeight="1">
      <c r="A4232" t="s">
        <v>1395</v>
      </c>
      <c r="B4232" s="3" t="str">
        <f>HYPERLINK("https://stackoverflow.com/questions/13273626/")</f>
        <v>https://stackoverflow.com/questions/13273626/</v>
      </c>
      <c r="C4232" s="1">
        <v>1.0</v>
      </c>
      <c r="D4232" s="4">
        <v>1.0</v>
      </c>
      <c r="E4232" s="1">
        <v>1.0</v>
      </c>
      <c r="F4232" s="1">
        <v>1.0</v>
      </c>
      <c r="G4232" s="2"/>
    </row>
    <row r="4233" ht="12.75" customHeight="1">
      <c r="A4233" t="s">
        <v>1396</v>
      </c>
      <c r="B4233" s="3" t="str">
        <f>HYPERLINK("https://stackoverflow.com/questions/10737687/")</f>
        <v>https://stackoverflow.com/questions/10737687/</v>
      </c>
      <c r="C4233" s="1">
        <v>3.0</v>
      </c>
      <c r="D4233" s="4">
        <v>4.0</v>
      </c>
      <c r="E4233" s="1">
        <v>3.0</v>
      </c>
      <c r="F4233" s="1">
        <v>4.0</v>
      </c>
      <c r="G4233" s="2"/>
    </row>
    <row r="4234" ht="12.75" customHeight="1">
      <c r="A4234" t="s">
        <v>1396</v>
      </c>
      <c r="B4234" s="3" t="str">
        <f>HYPERLINK("https://stackoverflow.com/questions/19398975/")</f>
        <v>https://stackoverflow.com/questions/19398975/</v>
      </c>
      <c r="C4234" s="1">
        <v>4.0</v>
      </c>
      <c r="D4234" s="4">
        <v>5.0</v>
      </c>
      <c r="E4234" s="1">
        <v>4.0</v>
      </c>
      <c r="F4234" s="1">
        <v>5.0</v>
      </c>
      <c r="G4234" s="2"/>
    </row>
    <row r="4235" ht="12.75" customHeight="1">
      <c r="A4235" t="s">
        <v>1396</v>
      </c>
      <c r="B4235" s="3" t="str">
        <f>HYPERLINK("https://stackoverflow.com/questions/30303791/")</f>
        <v>https://stackoverflow.com/questions/30303791/</v>
      </c>
      <c r="C4235" s="1">
        <v>3.0</v>
      </c>
      <c r="D4235" s="4">
        <v>1.0</v>
      </c>
      <c r="E4235" s="1">
        <v>3.0</v>
      </c>
      <c r="F4235" s="1">
        <v>1.0</v>
      </c>
      <c r="G4235" s="2"/>
    </row>
    <row r="4236" ht="12.75" customHeight="1">
      <c r="A4236" t="s">
        <v>1396</v>
      </c>
      <c r="B4236" s="3" t="str">
        <f>HYPERLINK("https://stackoverflow.com/questions/37564644/")</f>
        <v>https://stackoverflow.com/questions/37564644/</v>
      </c>
      <c r="C4236" s="1">
        <v>3.0</v>
      </c>
      <c r="D4236" s="4">
        <v>4.0</v>
      </c>
      <c r="E4236" s="1">
        <v>3.0</v>
      </c>
      <c r="F4236" s="1">
        <v>4.0</v>
      </c>
      <c r="G4236" s="2"/>
    </row>
    <row r="4237" ht="12.75" customHeight="1">
      <c r="A4237" t="s">
        <v>1397</v>
      </c>
      <c r="B4237" s="3" t="str">
        <f>HYPERLINK("https://stackoverflow.com/questions/4917877/")</f>
        <v>https://stackoverflow.com/questions/4917877/</v>
      </c>
      <c r="C4237" s="1">
        <v>3.0</v>
      </c>
      <c r="D4237" s="4">
        <v>4.0</v>
      </c>
      <c r="E4237" s="1">
        <v>3.0</v>
      </c>
      <c r="F4237" s="1">
        <v>4.0</v>
      </c>
      <c r="G4237" s="2"/>
    </row>
    <row r="4238" ht="12.75" customHeight="1">
      <c r="A4238" t="s">
        <v>1398</v>
      </c>
      <c r="B4238" s="3" t="str">
        <f>HYPERLINK("https://stackoverflow.com/questions/12027746/")</f>
        <v>https://stackoverflow.com/questions/12027746/</v>
      </c>
      <c r="C4238" s="1">
        <v>2.0</v>
      </c>
      <c r="D4238" s="4">
        <v>1.0</v>
      </c>
      <c r="E4238" s="1">
        <v>2.0</v>
      </c>
      <c r="F4238" s="1">
        <v>1.0</v>
      </c>
      <c r="G4238" s="2"/>
    </row>
    <row r="4239" ht="12.75" customHeight="1">
      <c r="A4239" t="s">
        <v>1398</v>
      </c>
      <c r="B4239" s="3" t="str">
        <f>HYPERLINK("https://stackoverflow.com/questions/15264447/")</f>
        <v>https://stackoverflow.com/questions/15264447/</v>
      </c>
      <c r="C4239" s="1">
        <v>3.0</v>
      </c>
      <c r="D4239" s="4">
        <v>1.0</v>
      </c>
      <c r="E4239" s="1">
        <v>3.0</v>
      </c>
      <c r="F4239" s="1">
        <v>1.0</v>
      </c>
      <c r="G4239" s="2"/>
    </row>
    <row r="4240" ht="12.75" customHeight="1">
      <c r="A4240" t="s">
        <v>1399</v>
      </c>
      <c r="B4240" s="3" t="str">
        <f>HYPERLINK("https://stackoverflow.com/questions/12385781/")</f>
        <v>https://stackoverflow.com/questions/12385781/</v>
      </c>
      <c r="C4240" s="1">
        <v>3.0</v>
      </c>
      <c r="D4240" s="4">
        <v>1.0</v>
      </c>
      <c r="E4240" s="1">
        <v>3.0</v>
      </c>
      <c r="F4240" s="1">
        <v>1.0</v>
      </c>
      <c r="G4240" s="2"/>
    </row>
    <row r="4241" ht="12.75" customHeight="1">
      <c r="A4241" t="s">
        <v>1400</v>
      </c>
      <c r="B4241" s="3" t="str">
        <f>HYPERLINK("https://stackoverflow.com/questions/16725406/")</f>
        <v>https://stackoverflow.com/questions/16725406/</v>
      </c>
      <c r="C4241" s="1">
        <v>3.0</v>
      </c>
      <c r="D4241" s="4">
        <v>2.0</v>
      </c>
      <c r="E4241" s="1">
        <v>3.0</v>
      </c>
      <c r="F4241" s="1">
        <v>2.0</v>
      </c>
      <c r="G4241" s="2"/>
    </row>
    <row r="4242" ht="12.75" customHeight="1">
      <c r="A4242" t="s">
        <v>1400</v>
      </c>
      <c r="B4242" s="3" t="str">
        <f>HYPERLINK("https://stackoverflow.com/questions/41051939/")</f>
        <v>https://stackoverflow.com/questions/41051939/</v>
      </c>
      <c r="C4242" s="1">
        <v>2.0</v>
      </c>
      <c r="D4242" s="4">
        <v>1.0</v>
      </c>
      <c r="E4242" s="1">
        <v>2.0</v>
      </c>
      <c r="F4242" s="1">
        <v>1.0</v>
      </c>
      <c r="G4242" s="2"/>
    </row>
    <row r="4243" ht="12.75" customHeight="1">
      <c r="A4243" t="s">
        <v>1400</v>
      </c>
      <c r="B4243" s="3" t="str">
        <f>HYPERLINK("https://stackoverflow.com/questions/43203612/")</f>
        <v>https://stackoverflow.com/questions/43203612/</v>
      </c>
      <c r="C4243" s="1">
        <v>3.0</v>
      </c>
      <c r="D4243" s="4">
        <v>2.0</v>
      </c>
      <c r="E4243" s="1">
        <v>3.0</v>
      </c>
      <c r="F4243" s="1">
        <v>2.0</v>
      </c>
      <c r="G4243" s="2"/>
    </row>
    <row r="4244" ht="12.75" customHeight="1">
      <c r="A4244" t="s">
        <v>1400</v>
      </c>
      <c r="B4244" s="3" t="str">
        <f>HYPERLINK("https://stackoverflow.com/questions/48541587/")</f>
        <v>https://stackoverflow.com/questions/48541587/</v>
      </c>
      <c r="C4244" s="1">
        <v>2.0</v>
      </c>
      <c r="D4244" s="4">
        <v>1.0</v>
      </c>
      <c r="E4244" s="1">
        <v>2.0</v>
      </c>
      <c r="F4244" s="1">
        <v>1.0</v>
      </c>
      <c r="G4244" s="2"/>
    </row>
    <row r="4245" ht="12.75" customHeight="1">
      <c r="A4245" t="s">
        <v>1401</v>
      </c>
      <c r="B4245" s="3" t="str">
        <f>HYPERLINK("https://stackoverflow.com/questions/41231622/")</f>
        <v>https://stackoverflow.com/questions/41231622/</v>
      </c>
      <c r="C4245" s="1">
        <v>4.0</v>
      </c>
      <c r="D4245" s="4">
        <v>3.0</v>
      </c>
      <c r="E4245" s="1">
        <v>4.0</v>
      </c>
      <c r="F4245" s="1">
        <v>3.0</v>
      </c>
      <c r="G4245" s="2"/>
    </row>
    <row r="4246" ht="12.75" customHeight="1">
      <c r="C4246" s="1"/>
      <c r="D4246" s="1"/>
      <c r="E4246" s="1"/>
      <c r="F4246" s="1"/>
      <c r="G4246" s="2"/>
    </row>
    <row r="4247" ht="12.75" customHeight="1">
      <c r="C4247" s="1"/>
      <c r="D4247" s="1"/>
      <c r="E4247" s="1"/>
      <c r="F4247" s="1"/>
      <c r="G4247" s="2"/>
    </row>
    <row r="4248" ht="12.75" customHeight="1">
      <c r="C4248" s="1"/>
      <c r="D4248" s="1"/>
      <c r="E4248" s="1"/>
      <c r="F4248" s="1"/>
      <c r="G4248" s="2"/>
    </row>
    <row r="4249" ht="12.75" customHeight="1">
      <c r="A4249" t="s">
        <v>1402</v>
      </c>
      <c r="C4249" s="1"/>
      <c r="D4249" s="1"/>
      <c r="E4249" s="1"/>
      <c r="F4249" s="1"/>
      <c r="G4249" s="2"/>
    </row>
    <row r="4250" ht="12.75" customHeight="1">
      <c r="C4250" s="1"/>
      <c r="D4250" s="1"/>
      <c r="E4250" s="1"/>
      <c r="F4250" s="1"/>
      <c r="G4250" s="2"/>
    </row>
    <row r="4251" ht="12.75" customHeight="1">
      <c r="A4251" t="s">
        <v>176</v>
      </c>
      <c r="B4251" s="3" t="str">
        <f>HYPERLINK("https://stackoverflow.com/questions/46681/")</f>
        <v>https://stackoverflow.com/questions/46681/</v>
      </c>
      <c r="C4251" s="1">
        <v>3.0</v>
      </c>
      <c r="D4251" s="4">
        <v>2.0</v>
      </c>
      <c r="E4251" s="1">
        <v>3.0</v>
      </c>
      <c r="F4251" s="1">
        <v>2.0</v>
      </c>
      <c r="G4251" s="2"/>
    </row>
    <row r="4252" ht="12.75" customHeight="1">
      <c r="A4252" t="s">
        <v>176</v>
      </c>
      <c r="B4252" s="3" t="str">
        <f>HYPERLINK("https://stackoverflow.com/questions/47452/")</f>
        <v>https://stackoverflow.com/questions/47452/</v>
      </c>
      <c r="C4252" s="1">
        <v>3.0</v>
      </c>
      <c r="D4252" s="4">
        <v>2.0</v>
      </c>
      <c r="E4252" s="1">
        <v>3.0</v>
      </c>
      <c r="F4252" s="1">
        <v>2.0</v>
      </c>
      <c r="G4252" s="2"/>
    </row>
    <row r="4253" ht="12.75" customHeight="1">
      <c r="A4253" t="s">
        <v>176</v>
      </c>
      <c r="B4253" s="3" t="str">
        <f>HYPERLINK("https://stackoverflow.com/questions/886689/")</f>
        <v>https://stackoverflow.com/questions/886689/</v>
      </c>
      <c r="C4253" s="1">
        <v>3.0</v>
      </c>
      <c r="D4253" s="4">
        <v>4.0</v>
      </c>
      <c r="E4253" s="1">
        <v>3.0</v>
      </c>
      <c r="F4253" s="1">
        <v>4.0</v>
      </c>
      <c r="G4253" s="2"/>
    </row>
    <row r="4254" ht="12.75" customHeight="1">
      <c r="A4254" t="s">
        <v>176</v>
      </c>
      <c r="B4254" s="3" t="str">
        <f>HYPERLINK("https://stackoverflow.com/questions/935714/")</f>
        <v>https://stackoverflow.com/questions/935714/</v>
      </c>
      <c r="C4254" s="1">
        <v>4.0</v>
      </c>
      <c r="D4254" s="4">
        <v>2.0</v>
      </c>
      <c r="E4254" s="1">
        <v>4.0</v>
      </c>
      <c r="F4254" s="1">
        <v>4.0</v>
      </c>
      <c r="G4254" s="2" t="s">
        <v>1403</v>
      </c>
    </row>
    <row r="4255" ht="12.75" customHeight="1">
      <c r="A4255" t="s">
        <v>176</v>
      </c>
      <c r="B4255" s="3" t="str">
        <f>HYPERLINK("https://stackoverflow.com/questions/1013676/")</f>
        <v>https://stackoverflow.com/questions/1013676/</v>
      </c>
      <c r="C4255" s="1">
        <v>3.0</v>
      </c>
      <c r="D4255" s="4">
        <v>1.0</v>
      </c>
      <c r="E4255" s="1">
        <v>3.0</v>
      </c>
      <c r="F4255" s="1">
        <v>1.0</v>
      </c>
      <c r="G4255" s="2"/>
    </row>
    <row r="4256" ht="12.75" customHeight="1">
      <c r="A4256" t="s">
        <v>176</v>
      </c>
      <c r="B4256" s="3" t="str">
        <f>HYPERLINK("https://stackoverflow.com/questions/3970608/")</f>
        <v>https://stackoverflow.com/questions/3970608/</v>
      </c>
      <c r="C4256" s="1">
        <v>3.0</v>
      </c>
      <c r="D4256" s="4">
        <v>2.0</v>
      </c>
      <c r="E4256" s="1">
        <v>3.0</v>
      </c>
      <c r="F4256" s="1">
        <v>2.0</v>
      </c>
      <c r="G4256" s="2"/>
    </row>
    <row r="4257" ht="12.75" customHeight="1">
      <c r="A4257" t="s">
        <v>176</v>
      </c>
      <c r="B4257" s="3" t="str">
        <f>HYPERLINK("https://stackoverflow.com/questions/14191227/")</f>
        <v>https://stackoverflow.com/questions/14191227/</v>
      </c>
      <c r="C4257" s="1">
        <v>3.0</v>
      </c>
      <c r="D4257" s="4">
        <v>2.0</v>
      </c>
      <c r="E4257" s="1">
        <v>3.0</v>
      </c>
      <c r="F4257" s="1">
        <v>2.0</v>
      </c>
      <c r="G4257" s="2"/>
    </row>
    <row r="4258" ht="12.75" customHeight="1">
      <c r="A4258" t="s">
        <v>176</v>
      </c>
      <c r="B4258" s="3" t="str">
        <f>HYPERLINK("https://stackoverflow.com/questions/20550855/")</f>
        <v>https://stackoverflow.com/questions/20550855/</v>
      </c>
      <c r="C4258" s="1">
        <v>2.0</v>
      </c>
      <c r="D4258" s="4">
        <v>1.0</v>
      </c>
      <c r="E4258" s="1">
        <v>2.0</v>
      </c>
      <c r="F4258" s="1">
        <v>1.0</v>
      </c>
      <c r="G4258" s="2"/>
    </row>
    <row r="4259" ht="12.75" customHeight="1">
      <c r="A4259" t="s">
        <v>176</v>
      </c>
      <c r="B4259" s="3" t="str">
        <f>HYPERLINK("https://stackoverflow.com/questions/27402060/")</f>
        <v>https://stackoverflow.com/questions/27402060/</v>
      </c>
      <c r="C4259" s="1">
        <v>3.0</v>
      </c>
      <c r="D4259" s="4">
        <v>2.0</v>
      </c>
      <c r="E4259" s="1">
        <v>3.0</v>
      </c>
      <c r="F4259" s="1">
        <v>2.0</v>
      </c>
      <c r="G4259" s="2"/>
    </row>
    <row r="4260" ht="12.75" customHeight="1">
      <c r="A4260" t="s">
        <v>1404</v>
      </c>
      <c r="B4260" s="3" t="str">
        <f>HYPERLINK("https://stackoverflow.com/questions/158511/")</f>
        <v>https://stackoverflow.com/questions/158511/</v>
      </c>
      <c r="C4260" s="1">
        <v>3.0</v>
      </c>
      <c r="D4260" s="4">
        <v>1.0</v>
      </c>
      <c r="E4260" s="1">
        <v>3.0</v>
      </c>
      <c r="F4260" s="1">
        <v>1.0</v>
      </c>
      <c r="G4260" s="2"/>
    </row>
    <row r="4261" ht="12.75" customHeight="1">
      <c r="A4261" t="s">
        <v>1404</v>
      </c>
      <c r="B4261" s="3" t="str">
        <f>HYPERLINK("https://stackoverflow.com/questions/1490089/")</f>
        <v>https://stackoverflow.com/questions/1490089/</v>
      </c>
      <c r="C4261" s="1">
        <v>3.0</v>
      </c>
      <c r="D4261" s="4">
        <v>1.0</v>
      </c>
      <c r="E4261" s="1">
        <v>3.0</v>
      </c>
      <c r="F4261" s="1">
        <v>1.0</v>
      </c>
      <c r="G4261" s="2"/>
    </row>
    <row r="4262" ht="12.75" customHeight="1">
      <c r="A4262" t="s">
        <v>1404</v>
      </c>
      <c r="B4262" s="3" t="str">
        <f>HYPERLINK("https://stackoverflow.com/questions/4528035/")</f>
        <v>https://stackoverflow.com/questions/4528035/</v>
      </c>
      <c r="C4262" s="1">
        <v>3.0</v>
      </c>
      <c r="D4262" s="4">
        <v>1.0</v>
      </c>
      <c r="E4262" s="1">
        <v>3.0</v>
      </c>
      <c r="F4262" s="1">
        <v>1.0</v>
      </c>
      <c r="G4262" s="2"/>
    </row>
    <row r="4263" ht="12.75" customHeight="1">
      <c r="A4263" t="s">
        <v>1405</v>
      </c>
      <c r="B4263" s="3" t="str">
        <f>HYPERLINK("https://stackoverflow.com/questions/1502775/")</f>
        <v>https://stackoverflow.com/questions/1502775/</v>
      </c>
      <c r="C4263" s="1">
        <v>3.0</v>
      </c>
      <c r="D4263" s="4">
        <v>3.0</v>
      </c>
      <c r="E4263" s="1">
        <v>3.0</v>
      </c>
      <c r="F4263" s="1">
        <v>3.0</v>
      </c>
      <c r="G4263" s="2"/>
    </row>
    <row r="4264" ht="12.75" customHeight="1">
      <c r="A4264" t="s">
        <v>1406</v>
      </c>
      <c r="B4264" s="3" t="str">
        <f>HYPERLINK("https://stackoverflow.com/questions/2033124/")</f>
        <v>https://stackoverflow.com/questions/2033124/</v>
      </c>
      <c r="C4264" s="1">
        <v>3.0</v>
      </c>
      <c r="D4264" s="4">
        <v>1.0</v>
      </c>
      <c r="E4264" s="1">
        <v>3.0</v>
      </c>
      <c r="F4264" s="1">
        <v>1.0</v>
      </c>
      <c r="G4264" s="2"/>
    </row>
    <row r="4265" ht="12.75" customHeight="1">
      <c r="A4265" t="s">
        <v>1406</v>
      </c>
      <c r="B4265" s="3" t="str">
        <f>HYPERLINK("https://stackoverflow.com/questions/5787716/")</f>
        <v>https://stackoverflow.com/questions/5787716/</v>
      </c>
      <c r="C4265" s="1">
        <v>3.0</v>
      </c>
      <c r="D4265" s="4">
        <v>2.0</v>
      </c>
      <c r="E4265" s="1">
        <v>3.0</v>
      </c>
      <c r="F4265" s="1">
        <v>2.0</v>
      </c>
      <c r="G4265" s="2"/>
    </row>
    <row r="4266" ht="12.75" customHeight="1">
      <c r="A4266" t="s">
        <v>1406</v>
      </c>
      <c r="B4266" s="3" t="str">
        <f>HYPERLINK("https://stackoverflow.com/questions/12967162/")</f>
        <v>https://stackoverflow.com/questions/12967162/</v>
      </c>
      <c r="C4266" s="1">
        <v>4.0</v>
      </c>
      <c r="D4266" s="4">
        <v>1.0</v>
      </c>
      <c r="E4266" s="1">
        <v>4.0</v>
      </c>
      <c r="F4266" s="1">
        <v>4.0</v>
      </c>
      <c r="G4266" s="2" t="s">
        <v>260</v>
      </c>
    </row>
    <row r="4267" ht="12.75" customHeight="1">
      <c r="A4267" t="s">
        <v>1406</v>
      </c>
      <c r="B4267" s="3" t="str">
        <f>HYPERLINK("https://stackoverflow.com/questions/13470775/")</f>
        <v>https://stackoverflow.com/questions/13470775/</v>
      </c>
      <c r="C4267" s="1">
        <v>3.0</v>
      </c>
      <c r="D4267" s="4">
        <v>1.0</v>
      </c>
      <c r="E4267" s="1">
        <v>3.0</v>
      </c>
      <c r="F4267" s="1">
        <v>1.0</v>
      </c>
      <c r="G4267" s="2"/>
    </row>
    <row r="4268" ht="12.75" customHeight="1">
      <c r="A4268" t="s">
        <v>1406</v>
      </c>
      <c r="B4268" s="3" t="str">
        <f>HYPERLINK("https://stackoverflow.com/questions/23487130/")</f>
        <v>https://stackoverflow.com/questions/23487130/</v>
      </c>
      <c r="C4268" s="1">
        <v>3.0</v>
      </c>
      <c r="D4268" s="4">
        <v>1.0</v>
      </c>
      <c r="E4268" s="1">
        <v>3.0</v>
      </c>
      <c r="F4268" s="1">
        <v>1.0</v>
      </c>
      <c r="G4268" s="2"/>
    </row>
    <row r="4269" ht="12.75" customHeight="1">
      <c r="A4269" t="s">
        <v>1406</v>
      </c>
      <c r="B4269" s="3" t="str">
        <f>HYPERLINK("https://stackoverflow.com/questions/29456695/")</f>
        <v>https://stackoverflow.com/questions/29456695/</v>
      </c>
      <c r="C4269" s="1">
        <v>2.0</v>
      </c>
      <c r="D4269" s="4">
        <v>1.0</v>
      </c>
      <c r="E4269" s="1">
        <v>2.0</v>
      </c>
      <c r="F4269" s="1">
        <v>1.0</v>
      </c>
      <c r="G4269" s="2"/>
    </row>
    <row r="4270" ht="12.75" customHeight="1">
      <c r="A4270" t="s">
        <v>1406</v>
      </c>
      <c r="B4270" s="3" t="str">
        <f>HYPERLINK("https://stackoverflow.com/questions/36255852/")</f>
        <v>https://stackoverflow.com/questions/36255852/</v>
      </c>
      <c r="C4270" s="1">
        <v>3.0</v>
      </c>
      <c r="D4270" s="4">
        <v>1.0</v>
      </c>
      <c r="E4270" s="1">
        <v>3.0</v>
      </c>
      <c r="F4270" s="1">
        <v>1.0</v>
      </c>
      <c r="G4270" s="2"/>
    </row>
    <row r="4271" ht="12.75" customHeight="1">
      <c r="A4271" t="s">
        <v>1406</v>
      </c>
      <c r="B4271" s="3" t="str">
        <f>HYPERLINK("https://stackoverflow.com/questions/44569804/")</f>
        <v>https://stackoverflow.com/questions/44569804/</v>
      </c>
      <c r="C4271" s="1">
        <v>3.0</v>
      </c>
      <c r="D4271" s="4">
        <v>1.0</v>
      </c>
      <c r="E4271" s="1">
        <v>3.0</v>
      </c>
      <c r="F4271" s="1">
        <v>1.0</v>
      </c>
      <c r="G4271" s="2"/>
    </row>
    <row r="4272" ht="12.75" customHeight="1">
      <c r="A4272" t="s">
        <v>1406</v>
      </c>
      <c r="B4272" s="3" t="str">
        <f>HYPERLINK("https://stackoverflow.com/questions/48848211/")</f>
        <v>https://stackoverflow.com/questions/48848211/</v>
      </c>
      <c r="C4272" s="1">
        <v>3.0</v>
      </c>
      <c r="D4272" s="4">
        <v>2.0</v>
      </c>
      <c r="E4272" s="1">
        <v>3.0</v>
      </c>
      <c r="F4272" s="1">
        <v>2.0</v>
      </c>
      <c r="G4272" s="2"/>
    </row>
    <row r="4273" ht="12.75" customHeight="1">
      <c r="A4273" t="s">
        <v>1407</v>
      </c>
      <c r="B4273" s="3" t="str">
        <f>HYPERLINK("https://stackoverflow.com/questions/3177640/")</f>
        <v>https://stackoverflow.com/questions/3177640/</v>
      </c>
      <c r="C4273" s="1">
        <v>3.0</v>
      </c>
      <c r="D4273" s="4">
        <v>3.0</v>
      </c>
      <c r="E4273" s="1">
        <v>3.0</v>
      </c>
      <c r="F4273" s="1">
        <v>3.0</v>
      </c>
      <c r="G4273" s="2"/>
    </row>
    <row r="4274" ht="12.75" customHeight="1">
      <c r="A4274" t="s">
        <v>1407</v>
      </c>
      <c r="B4274" s="3" t="str">
        <f>HYPERLINK("https://stackoverflow.com/questions/3177641/")</f>
        <v>https://stackoverflow.com/questions/3177641/</v>
      </c>
      <c r="C4274" s="1">
        <v>3.0</v>
      </c>
      <c r="D4274" s="4">
        <v>3.0</v>
      </c>
      <c r="E4274" s="1">
        <v>3.0</v>
      </c>
      <c r="F4274" s="1">
        <v>3.0</v>
      </c>
      <c r="G4274" s="2"/>
    </row>
    <row r="4275" ht="12.75" customHeight="1">
      <c r="A4275" t="s">
        <v>1407</v>
      </c>
      <c r="B4275" s="3" t="str">
        <f>HYPERLINK("https://stackoverflow.com/questions/11114965/")</f>
        <v>https://stackoverflow.com/questions/11114965/</v>
      </c>
      <c r="C4275" s="1">
        <v>3.0</v>
      </c>
      <c r="D4275" s="4">
        <v>3.0</v>
      </c>
      <c r="E4275" s="1">
        <v>3.0</v>
      </c>
      <c r="F4275" s="1">
        <v>3.0</v>
      </c>
      <c r="G4275" s="2"/>
    </row>
    <row r="4276" ht="12.75" customHeight="1">
      <c r="A4276" t="s">
        <v>1407</v>
      </c>
      <c r="B4276" s="3" t="str">
        <f>HYPERLINK("https://stackoverflow.com/questions/11344889/")</f>
        <v>https://stackoverflow.com/questions/11344889/</v>
      </c>
      <c r="C4276" s="1">
        <v>3.0</v>
      </c>
      <c r="D4276" s="4">
        <v>3.0</v>
      </c>
      <c r="E4276" s="1">
        <v>3.0</v>
      </c>
      <c r="F4276" s="1">
        <v>3.0</v>
      </c>
      <c r="G4276" s="2"/>
    </row>
    <row r="4277" ht="12.75" customHeight="1">
      <c r="A4277" t="s">
        <v>1407</v>
      </c>
      <c r="B4277" s="3" t="str">
        <f>HYPERLINK("https://stackoverflow.com/questions/13439891/")</f>
        <v>https://stackoverflow.com/questions/13439891/</v>
      </c>
      <c r="C4277" s="1">
        <v>2.0</v>
      </c>
      <c r="D4277" s="4">
        <v>2.0</v>
      </c>
      <c r="E4277" s="1">
        <v>2.0</v>
      </c>
      <c r="F4277" s="1">
        <v>2.0</v>
      </c>
      <c r="G4277" s="2"/>
    </row>
    <row r="4278" ht="12.75" customHeight="1">
      <c r="A4278" t="s">
        <v>1407</v>
      </c>
      <c r="B4278" s="3" t="str">
        <f>HYPERLINK("https://stackoverflow.com/questions/38782683/")</f>
        <v>https://stackoverflow.com/questions/38782683/</v>
      </c>
      <c r="C4278" s="1">
        <v>3.0</v>
      </c>
      <c r="D4278" s="4">
        <v>3.0</v>
      </c>
      <c r="E4278" s="1">
        <v>3.0</v>
      </c>
      <c r="F4278" s="1">
        <v>3.0</v>
      </c>
      <c r="G4278" s="2"/>
    </row>
    <row r="4279" ht="12.75" customHeight="1">
      <c r="A4279" t="s">
        <v>182</v>
      </c>
      <c r="B4279" s="3" t="str">
        <f>HYPERLINK("https://stackoverflow.com/questions/3649148/")</f>
        <v>https://stackoverflow.com/questions/3649148/</v>
      </c>
      <c r="C4279" s="1">
        <v>3.0</v>
      </c>
      <c r="D4279" s="4">
        <v>2.0</v>
      </c>
      <c r="E4279" s="1">
        <v>3.0</v>
      </c>
      <c r="F4279" s="1">
        <v>2.0</v>
      </c>
      <c r="G4279" s="2"/>
    </row>
    <row r="4280" ht="12.75" customHeight="1">
      <c r="A4280" t="s">
        <v>182</v>
      </c>
      <c r="B4280" s="3" t="str">
        <f>HYPERLINK("https://stackoverflow.com/questions/3650165/")</f>
        <v>https://stackoverflow.com/questions/3650165/</v>
      </c>
      <c r="C4280" s="1">
        <v>3.0</v>
      </c>
      <c r="D4280" s="4">
        <v>2.0</v>
      </c>
      <c r="E4280" s="1">
        <v>3.0</v>
      </c>
      <c r="F4280" s="1">
        <v>2.0</v>
      </c>
      <c r="G4280" s="2"/>
    </row>
    <row r="4281" ht="12.75" customHeight="1">
      <c r="A4281" t="s">
        <v>182</v>
      </c>
      <c r="B4281" s="3" t="str">
        <f>HYPERLINK("https://stackoverflow.com/questions/13362024/")</f>
        <v>https://stackoverflow.com/questions/13362024/</v>
      </c>
      <c r="C4281" s="1">
        <v>3.0</v>
      </c>
      <c r="D4281" s="4">
        <v>2.0</v>
      </c>
      <c r="E4281" s="1">
        <v>3.0</v>
      </c>
      <c r="F4281" s="1">
        <v>2.0</v>
      </c>
      <c r="G4281" s="2"/>
    </row>
    <row r="4282" ht="12.75" customHeight="1">
      <c r="A4282" t="s">
        <v>182</v>
      </c>
      <c r="B4282" s="3" t="str">
        <f>HYPERLINK("https://stackoverflow.com/questions/14973045/")</f>
        <v>https://stackoverflow.com/questions/14973045/</v>
      </c>
      <c r="C4282" s="1">
        <v>3.0</v>
      </c>
      <c r="D4282" s="4">
        <v>2.0</v>
      </c>
      <c r="E4282" s="1">
        <v>3.0</v>
      </c>
      <c r="F4282" s="1">
        <v>2.0</v>
      </c>
      <c r="G4282" s="2"/>
    </row>
    <row r="4283" ht="12.75" customHeight="1">
      <c r="A4283" t="s">
        <v>182</v>
      </c>
      <c r="B4283" s="3" t="str">
        <f>HYPERLINK("https://stackoverflow.com/questions/15526256/")</f>
        <v>https://stackoverflow.com/questions/15526256/</v>
      </c>
      <c r="C4283" s="1">
        <v>3.0</v>
      </c>
      <c r="D4283" s="4">
        <v>2.0</v>
      </c>
      <c r="E4283" s="1">
        <v>3.0</v>
      </c>
      <c r="F4283" s="1">
        <v>2.0</v>
      </c>
      <c r="G4283" s="2"/>
    </row>
    <row r="4284" ht="12.75" customHeight="1">
      <c r="A4284" t="s">
        <v>182</v>
      </c>
      <c r="B4284" s="3" t="str">
        <f>HYPERLINK("https://stackoverflow.com/questions/18267019/")</f>
        <v>https://stackoverflow.com/questions/18267019/</v>
      </c>
      <c r="C4284" s="1">
        <v>2.0</v>
      </c>
      <c r="D4284" s="4">
        <v>2.0</v>
      </c>
      <c r="E4284" s="1">
        <v>2.0</v>
      </c>
      <c r="F4284" s="1">
        <v>2.0</v>
      </c>
      <c r="G4284" s="2"/>
    </row>
    <row r="4285" ht="12.75" customHeight="1">
      <c r="A4285" t="s">
        <v>182</v>
      </c>
      <c r="B4285" s="3" t="str">
        <f>HYPERLINK("https://stackoverflow.com/questions/31974869/")</f>
        <v>https://stackoverflow.com/questions/31974869/</v>
      </c>
      <c r="C4285" s="1">
        <v>2.0</v>
      </c>
      <c r="D4285" s="4">
        <v>2.0</v>
      </c>
      <c r="E4285" s="1">
        <v>2.0</v>
      </c>
      <c r="F4285" s="1">
        <v>2.0</v>
      </c>
      <c r="G4285" s="2"/>
    </row>
    <row r="4286" ht="12.75" customHeight="1">
      <c r="A4286" t="s">
        <v>182</v>
      </c>
      <c r="B4286" s="3" t="str">
        <f>HYPERLINK("https://stackoverflow.com/questions/32920110/")</f>
        <v>https://stackoverflow.com/questions/32920110/</v>
      </c>
      <c r="C4286" s="1">
        <v>3.0</v>
      </c>
      <c r="D4286" s="4">
        <v>2.0</v>
      </c>
      <c r="E4286" s="1">
        <v>3.0</v>
      </c>
      <c r="F4286" s="1">
        <v>2.0</v>
      </c>
      <c r="G4286" s="2"/>
    </row>
    <row r="4287" ht="12.75" customHeight="1">
      <c r="A4287" t="s">
        <v>182</v>
      </c>
      <c r="B4287" s="3" t="str">
        <f>HYPERLINK("https://stackoverflow.com/questions/33634289/")</f>
        <v>https://stackoverflow.com/questions/33634289/</v>
      </c>
      <c r="C4287" s="1">
        <v>3.0</v>
      </c>
      <c r="D4287" s="4">
        <v>2.0</v>
      </c>
      <c r="E4287" s="1">
        <v>3.0</v>
      </c>
      <c r="F4287" s="1">
        <v>2.0</v>
      </c>
      <c r="G4287" s="2"/>
    </row>
    <row r="4288" ht="12.75" customHeight="1">
      <c r="A4288" t="s">
        <v>182</v>
      </c>
      <c r="B4288" s="3" t="str">
        <f>HYPERLINK("https://stackoverflow.com/questions/33758912/")</f>
        <v>https://stackoverflow.com/questions/33758912/</v>
      </c>
      <c r="C4288" s="1">
        <v>3.0</v>
      </c>
      <c r="D4288" s="4">
        <v>2.0</v>
      </c>
      <c r="E4288" s="1">
        <v>3.0</v>
      </c>
      <c r="F4288" s="1">
        <v>2.0</v>
      </c>
      <c r="G4288" s="2"/>
    </row>
    <row r="4289" ht="12.75" customHeight="1">
      <c r="A4289" t="s">
        <v>1408</v>
      </c>
      <c r="B4289" s="3" t="str">
        <f>HYPERLINK("https://stackoverflow.com/questions/4961281/")</f>
        <v>https://stackoverflow.com/questions/4961281/</v>
      </c>
      <c r="C4289" s="1">
        <v>2.0</v>
      </c>
      <c r="D4289" s="4">
        <v>3.0</v>
      </c>
      <c r="E4289" s="1">
        <v>2.0</v>
      </c>
      <c r="F4289" s="1">
        <v>3.0</v>
      </c>
      <c r="G4289" s="2"/>
    </row>
    <row r="4290" ht="12.75" customHeight="1">
      <c r="A4290" t="s">
        <v>1408</v>
      </c>
      <c r="B4290" s="3" t="str">
        <f>HYPERLINK("https://stackoverflow.com/questions/4978402/")</f>
        <v>https://stackoverflow.com/questions/4978402/</v>
      </c>
      <c r="C4290" s="1">
        <v>3.0</v>
      </c>
      <c r="D4290" s="4">
        <v>3.0</v>
      </c>
      <c r="E4290" s="1">
        <v>3.0</v>
      </c>
      <c r="F4290" s="1">
        <v>3.0</v>
      </c>
      <c r="G4290" s="2"/>
    </row>
    <row r="4291" ht="12.75" customHeight="1">
      <c r="A4291" t="s">
        <v>1408</v>
      </c>
      <c r="B4291" s="3" t="str">
        <f>HYPERLINK("https://stackoverflow.com/questions/17020189/")</f>
        <v>https://stackoverflow.com/questions/17020189/</v>
      </c>
      <c r="C4291" s="1">
        <v>3.0</v>
      </c>
      <c r="D4291" s="4">
        <v>1.0</v>
      </c>
      <c r="E4291" s="1">
        <v>3.0</v>
      </c>
      <c r="F4291" s="1">
        <v>1.0</v>
      </c>
      <c r="G4291" s="2"/>
    </row>
    <row r="4292" ht="12.75" customHeight="1">
      <c r="A4292" t="s">
        <v>1408</v>
      </c>
      <c r="B4292" s="3" t="str">
        <f>HYPERLINK("https://stackoverflow.com/questions/35392921/")</f>
        <v>https://stackoverflow.com/questions/35392921/</v>
      </c>
      <c r="C4292" s="1">
        <v>3.0</v>
      </c>
      <c r="D4292" s="4">
        <v>1.0</v>
      </c>
      <c r="E4292" s="1">
        <v>3.0</v>
      </c>
      <c r="F4292" s="1">
        <v>1.0</v>
      </c>
      <c r="G4292" s="2"/>
    </row>
    <row r="4293" ht="12.75" customHeight="1">
      <c r="A4293" t="s">
        <v>1409</v>
      </c>
      <c r="B4293" s="3" t="str">
        <f>HYPERLINK("https://stackoverflow.com/questions/5678062/")</f>
        <v>https://stackoverflow.com/questions/5678062/</v>
      </c>
      <c r="C4293" s="1">
        <v>3.0</v>
      </c>
      <c r="D4293" s="4">
        <v>4.0</v>
      </c>
      <c r="E4293" s="1">
        <v>3.0</v>
      </c>
      <c r="F4293" s="1">
        <v>4.0</v>
      </c>
      <c r="G4293" s="2"/>
    </row>
    <row r="4294" ht="12.75" customHeight="1">
      <c r="A4294" t="s">
        <v>1409</v>
      </c>
      <c r="B4294" s="3" t="str">
        <f>HYPERLINK("https://stackoverflow.com/questions/6555701/")</f>
        <v>https://stackoverflow.com/questions/6555701/</v>
      </c>
      <c r="C4294" s="1">
        <v>2.0</v>
      </c>
      <c r="D4294" s="4">
        <v>2.0</v>
      </c>
      <c r="E4294" s="1">
        <v>2.0</v>
      </c>
      <c r="F4294" s="1">
        <v>2.0</v>
      </c>
      <c r="G4294" s="2"/>
    </row>
    <row r="4295" ht="12.75" customHeight="1">
      <c r="A4295" t="s">
        <v>1410</v>
      </c>
      <c r="B4295" s="3" t="str">
        <f>HYPERLINK("https://stackoverflow.com/questions/6078139/")</f>
        <v>https://stackoverflow.com/questions/6078139/</v>
      </c>
      <c r="C4295" s="1">
        <v>2.0</v>
      </c>
      <c r="D4295" s="4">
        <v>1.0</v>
      </c>
      <c r="E4295" s="1">
        <v>2.0</v>
      </c>
      <c r="F4295" s="1">
        <v>1.0</v>
      </c>
      <c r="G4295" s="2"/>
    </row>
    <row r="4296" ht="12.75" customHeight="1">
      <c r="A4296" t="s">
        <v>1410</v>
      </c>
      <c r="B4296" s="3" t="str">
        <f>HYPERLINK("https://stackoverflow.com/questions/6078354/")</f>
        <v>https://stackoverflow.com/questions/6078354/</v>
      </c>
      <c r="C4296" s="1">
        <v>2.0</v>
      </c>
      <c r="D4296" s="4">
        <v>1.0</v>
      </c>
      <c r="E4296" s="1">
        <v>2.0</v>
      </c>
      <c r="F4296" s="1">
        <v>1.0</v>
      </c>
      <c r="G4296" s="2"/>
    </row>
    <row r="4297" ht="12.75" customHeight="1">
      <c r="A4297" t="s">
        <v>1411</v>
      </c>
      <c r="B4297" s="3" t="str">
        <f>HYPERLINK("https://stackoverflow.com/questions/6854364/")</f>
        <v>https://stackoverflow.com/questions/6854364/</v>
      </c>
      <c r="C4297" s="1">
        <v>3.0</v>
      </c>
      <c r="D4297" s="4">
        <v>4.0</v>
      </c>
      <c r="E4297" s="1">
        <v>3.0</v>
      </c>
      <c r="F4297" s="1">
        <v>4.0</v>
      </c>
      <c r="G4297" s="2"/>
    </row>
    <row r="4298" ht="12.75" customHeight="1">
      <c r="A4298" t="s">
        <v>1412</v>
      </c>
      <c r="B4298" s="3" t="str">
        <f>HYPERLINK("https://stackoverflow.com/questions/15710329/")</f>
        <v>https://stackoverflow.com/questions/15710329/</v>
      </c>
      <c r="C4298" s="1">
        <v>3.0</v>
      </c>
      <c r="D4298" s="4">
        <v>4.0</v>
      </c>
      <c r="E4298" s="1">
        <v>3.0</v>
      </c>
      <c r="F4298" s="1">
        <v>4.0</v>
      </c>
      <c r="G4298" s="2"/>
    </row>
    <row r="4299" ht="12.75" customHeight="1">
      <c r="A4299" t="s">
        <v>1413</v>
      </c>
      <c r="B4299" s="3" t="str">
        <f>HYPERLINK("https://stackoverflow.com/questions/16117448/")</f>
        <v>https://stackoverflow.com/questions/16117448/</v>
      </c>
      <c r="C4299" s="1">
        <v>5.0</v>
      </c>
      <c r="D4299" s="4">
        <v>5.0</v>
      </c>
      <c r="E4299" s="1">
        <v>5.0</v>
      </c>
      <c r="F4299" s="1">
        <v>5.0</v>
      </c>
      <c r="G4299" s="2"/>
    </row>
    <row r="4300" ht="12.75" customHeight="1">
      <c r="A4300" t="s">
        <v>1413</v>
      </c>
      <c r="B4300" s="3" t="str">
        <f>HYPERLINK("https://stackoverflow.com/questions/37788697/")</f>
        <v>https://stackoverflow.com/questions/37788697/</v>
      </c>
      <c r="C4300" s="1">
        <v>5.0</v>
      </c>
      <c r="D4300" s="4">
        <v>5.0</v>
      </c>
      <c r="E4300" s="1">
        <v>5.0</v>
      </c>
      <c r="F4300" s="1">
        <v>5.0</v>
      </c>
      <c r="G4300" s="2"/>
    </row>
    <row r="4301" ht="12.75" customHeight="1">
      <c r="A4301" t="s">
        <v>1414</v>
      </c>
      <c r="B4301" s="3" t="str">
        <f>HYPERLINK("https://stackoverflow.com/questions/17247198/")</f>
        <v>https://stackoverflow.com/questions/17247198/</v>
      </c>
      <c r="C4301" s="1">
        <v>3.0</v>
      </c>
      <c r="D4301" s="4">
        <v>3.0</v>
      </c>
      <c r="E4301" s="1">
        <v>3.0</v>
      </c>
      <c r="F4301" s="1">
        <v>3.0</v>
      </c>
      <c r="G4301" s="2"/>
    </row>
    <row r="4302" ht="12.75" customHeight="1">
      <c r="A4302" t="s">
        <v>1414</v>
      </c>
      <c r="B4302" s="3" t="str">
        <f>HYPERLINK("https://stackoverflow.com/questions/21085213/")</f>
        <v>https://stackoverflow.com/questions/21085213/</v>
      </c>
      <c r="C4302" s="1">
        <v>5.0</v>
      </c>
      <c r="D4302" s="4">
        <v>5.0</v>
      </c>
      <c r="E4302" s="1">
        <v>5.0</v>
      </c>
      <c r="F4302" s="1">
        <v>5.0</v>
      </c>
      <c r="G4302" s="2"/>
    </row>
    <row r="4303" ht="12.75" customHeight="1">
      <c r="A4303" t="s">
        <v>1414</v>
      </c>
      <c r="B4303" s="3" t="str">
        <f>HYPERLINK("https://stackoverflow.com/questions/32578021/")</f>
        <v>https://stackoverflow.com/questions/32578021/</v>
      </c>
      <c r="C4303" s="1">
        <v>5.0</v>
      </c>
      <c r="D4303" s="4">
        <v>5.0</v>
      </c>
      <c r="E4303" s="1">
        <v>5.0</v>
      </c>
      <c r="F4303" s="1">
        <v>5.0</v>
      </c>
      <c r="G4303" s="2"/>
    </row>
    <row r="4304" ht="12.75" customHeight="1">
      <c r="A4304" t="s">
        <v>1415</v>
      </c>
      <c r="B4304" s="3" t="str">
        <f>HYPERLINK("https://stackoverflow.com/questions/20613718/")</f>
        <v>https://stackoverflow.com/questions/20613718/</v>
      </c>
      <c r="C4304" s="1">
        <v>3.0</v>
      </c>
      <c r="D4304" s="4">
        <v>1.0</v>
      </c>
      <c r="E4304" s="1">
        <v>3.0</v>
      </c>
      <c r="F4304" s="1">
        <v>1.0</v>
      </c>
      <c r="G4304" s="2"/>
    </row>
    <row r="4305" ht="12.75" customHeight="1">
      <c r="A4305" t="s">
        <v>1415</v>
      </c>
      <c r="B4305" s="3" t="str">
        <f>HYPERLINK("https://stackoverflow.com/questions/22215717/")</f>
        <v>https://stackoverflow.com/questions/22215717/</v>
      </c>
      <c r="C4305" s="1">
        <v>3.0</v>
      </c>
      <c r="D4305" s="4">
        <v>2.0</v>
      </c>
      <c r="E4305" s="1">
        <v>3.0</v>
      </c>
      <c r="F4305" s="1">
        <v>2.0</v>
      </c>
      <c r="G4305" s="2"/>
    </row>
    <row r="4306" ht="12.75" customHeight="1">
      <c r="A4306" t="s">
        <v>1416</v>
      </c>
      <c r="B4306" s="3" t="str">
        <f>HYPERLINK("https://stackoverflow.com/questions/21687035/")</f>
        <v>https://stackoverflow.com/questions/21687035/</v>
      </c>
      <c r="C4306" s="1">
        <v>3.0</v>
      </c>
      <c r="D4306" s="4">
        <v>1.0</v>
      </c>
      <c r="E4306" s="1">
        <v>3.0</v>
      </c>
      <c r="F4306" s="1">
        <v>1.0</v>
      </c>
      <c r="G4306" s="2"/>
    </row>
    <row r="4307" ht="12.75" customHeight="1">
      <c r="A4307" t="s">
        <v>1417</v>
      </c>
      <c r="B4307" s="3" t="str">
        <f>HYPERLINK("https://stackoverflow.com/questions/23991508/")</f>
        <v>https://stackoverflow.com/questions/23991508/</v>
      </c>
      <c r="C4307" s="1">
        <v>3.0</v>
      </c>
      <c r="D4307" s="4">
        <v>2.0</v>
      </c>
      <c r="E4307" s="1">
        <v>3.0</v>
      </c>
      <c r="F4307" s="1">
        <v>2.0</v>
      </c>
      <c r="G4307" s="2"/>
    </row>
    <row r="4308" ht="12.75" customHeight="1">
      <c r="A4308" t="s">
        <v>1418</v>
      </c>
      <c r="B4308" s="3" t="str">
        <f>HYPERLINK("https://stackoverflow.com/questions/27658192/")</f>
        <v>https://stackoverflow.com/questions/27658192/</v>
      </c>
      <c r="C4308" s="1">
        <v>2.0</v>
      </c>
      <c r="D4308" s="4">
        <v>1.0</v>
      </c>
      <c r="E4308" s="1">
        <v>2.0</v>
      </c>
      <c r="F4308" s="1">
        <v>1.0</v>
      </c>
      <c r="G4308" s="2"/>
    </row>
    <row r="4309" ht="12.75" customHeight="1">
      <c r="A4309" t="s">
        <v>1419</v>
      </c>
      <c r="B4309" s="3" t="str">
        <f>HYPERLINK("https://stackoverflow.com/questions/28687609/")</f>
        <v>https://stackoverflow.com/questions/28687609/</v>
      </c>
      <c r="C4309" s="1">
        <v>2.0</v>
      </c>
      <c r="D4309" s="4">
        <v>3.0</v>
      </c>
      <c r="E4309" s="1">
        <v>2.0</v>
      </c>
      <c r="F4309" s="1">
        <v>3.0</v>
      </c>
      <c r="G4309" s="2"/>
    </row>
    <row r="4310" ht="12.75" customHeight="1">
      <c r="A4310" t="s">
        <v>1419</v>
      </c>
      <c r="B4310" s="3" t="str">
        <f>HYPERLINK("https://stackoverflow.com/questions/36767888/")</f>
        <v>https://stackoverflow.com/questions/36767888/</v>
      </c>
      <c r="C4310" s="1">
        <v>2.0</v>
      </c>
      <c r="D4310" s="4">
        <v>3.0</v>
      </c>
      <c r="E4310" s="1">
        <v>2.0</v>
      </c>
      <c r="F4310" s="1">
        <v>3.0</v>
      </c>
      <c r="G4310" s="2"/>
    </row>
    <row r="4311" ht="12.75" customHeight="1">
      <c r="A4311" t="s">
        <v>1420</v>
      </c>
      <c r="B4311" s="3" t="str">
        <f>HYPERLINK("https://stackoverflow.com/questions/29557242/")</f>
        <v>https://stackoverflow.com/questions/29557242/</v>
      </c>
      <c r="C4311" s="1">
        <v>2.0</v>
      </c>
      <c r="D4311" s="4">
        <v>1.0</v>
      </c>
      <c r="E4311" s="1">
        <v>2.0</v>
      </c>
      <c r="F4311" s="1">
        <v>1.0</v>
      </c>
      <c r="G4311" s="2"/>
    </row>
    <row r="4312" ht="12.75" customHeight="1">
      <c r="A4312" t="s">
        <v>1420</v>
      </c>
      <c r="B4312" s="3" t="str">
        <f>HYPERLINK("https://stackoverflow.com/questions/34696246/")</f>
        <v>https://stackoverflow.com/questions/34696246/</v>
      </c>
      <c r="C4312" s="1">
        <v>4.0</v>
      </c>
      <c r="D4312" s="4">
        <v>5.0</v>
      </c>
      <c r="E4312" s="1">
        <v>4.0</v>
      </c>
      <c r="F4312" s="1">
        <v>5.0</v>
      </c>
      <c r="G4312" s="2"/>
    </row>
    <row r="4313" ht="12.75" customHeight="1">
      <c r="A4313" t="s">
        <v>1420</v>
      </c>
      <c r="B4313" s="3" t="str">
        <f>HYPERLINK("https://stackoverflow.com/questions/36258746/")</f>
        <v>https://stackoverflow.com/questions/36258746/</v>
      </c>
      <c r="C4313" s="1">
        <v>2.0</v>
      </c>
      <c r="D4313" s="4">
        <v>2.0</v>
      </c>
      <c r="E4313" s="1">
        <v>2.0</v>
      </c>
      <c r="F4313" s="1">
        <v>2.0</v>
      </c>
      <c r="G4313" s="2"/>
    </row>
    <row r="4314" ht="12.75" customHeight="1">
      <c r="A4314" t="s">
        <v>191</v>
      </c>
      <c r="B4314" s="3" t="str">
        <f>HYPERLINK("https://stackoverflow.com/questions/31827416/")</f>
        <v>https://stackoverflow.com/questions/31827416/</v>
      </c>
      <c r="C4314" s="1">
        <v>2.0</v>
      </c>
      <c r="D4314" s="4">
        <v>3.0</v>
      </c>
      <c r="E4314" s="1">
        <v>2.0</v>
      </c>
      <c r="F4314" s="1">
        <v>3.0</v>
      </c>
      <c r="G4314" s="2"/>
    </row>
    <row r="4315" ht="12.75" customHeight="1">
      <c r="A4315" t="s">
        <v>1421</v>
      </c>
      <c r="B4315" s="3" t="str">
        <f>HYPERLINK("https://stackoverflow.com/questions/47523418/")</f>
        <v>https://stackoverflow.com/questions/47523418/</v>
      </c>
      <c r="C4315" s="1">
        <v>2.0</v>
      </c>
      <c r="D4315" s="4">
        <v>1.0</v>
      </c>
      <c r="E4315" s="1">
        <v>2.0</v>
      </c>
      <c r="F4315" s="1">
        <v>1.0</v>
      </c>
      <c r="G4315" s="2"/>
    </row>
    <row r="4316" ht="12.75" customHeight="1">
      <c r="A4316" t="s">
        <v>1422</v>
      </c>
      <c r="B4316" s="3" t="str">
        <f>HYPERLINK("https://stackoverflow.com/questions/39147341/")</f>
        <v>https://stackoverflow.com/questions/39147341/</v>
      </c>
      <c r="C4316" s="1">
        <v>2.0</v>
      </c>
      <c r="D4316" s="4">
        <v>1.0</v>
      </c>
      <c r="E4316" s="1">
        <v>2.0</v>
      </c>
      <c r="F4316" s="1">
        <v>1.0</v>
      </c>
      <c r="G4316" s="2"/>
    </row>
    <row r="4317" ht="12.75" customHeight="1">
      <c r="A4317" t="s">
        <v>1423</v>
      </c>
      <c r="B4317" s="3" t="str">
        <f>HYPERLINK("https://stackoverflow.com/questions/39872935/")</f>
        <v>https://stackoverflow.com/questions/39872935/</v>
      </c>
      <c r="C4317" s="1">
        <v>1.0</v>
      </c>
      <c r="D4317" s="4">
        <v>1.0</v>
      </c>
      <c r="E4317" s="1">
        <v>1.0</v>
      </c>
      <c r="F4317" s="1">
        <v>1.0</v>
      </c>
      <c r="G4317" s="2"/>
    </row>
    <row r="4318" ht="12.75" customHeight="1">
      <c r="A4318" t="s">
        <v>1423</v>
      </c>
      <c r="B4318" s="3" t="str">
        <f>HYPERLINK("https://stackoverflow.com/questions/47587890/")</f>
        <v>https://stackoverflow.com/questions/47587890/</v>
      </c>
      <c r="C4318" s="1">
        <v>1.0</v>
      </c>
      <c r="D4318" s="4">
        <v>1.0</v>
      </c>
      <c r="E4318" s="1">
        <v>1.0</v>
      </c>
      <c r="F4318" s="1">
        <v>1.0</v>
      </c>
      <c r="G4318" s="2"/>
    </row>
    <row r="4319" ht="12.75" customHeight="1">
      <c r="C4319" s="1"/>
      <c r="D4319" s="1"/>
      <c r="E4319" s="1"/>
      <c r="F4319" s="1"/>
      <c r="G4319" s="2"/>
    </row>
    <row r="4320" ht="12.75" customHeight="1">
      <c r="C4320" s="1"/>
      <c r="D4320" s="1"/>
      <c r="E4320" s="1"/>
      <c r="F4320" s="1"/>
      <c r="G4320" s="2"/>
    </row>
    <row r="4321" ht="12.75" customHeight="1">
      <c r="C4321" s="1"/>
      <c r="D4321" s="1"/>
      <c r="E4321" s="1"/>
      <c r="F4321" s="1"/>
      <c r="G4321" s="2"/>
    </row>
    <row r="4322" ht="12.75" customHeight="1">
      <c r="A4322" t="s">
        <v>1424</v>
      </c>
      <c r="C4322" s="1"/>
      <c r="D4322" s="1"/>
      <c r="E4322" s="1"/>
      <c r="F4322" s="1"/>
      <c r="G4322" s="2"/>
    </row>
    <row r="4323" ht="12.75" customHeight="1">
      <c r="C4323" s="1"/>
      <c r="D4323" s="1"/>
      <c r="E4323" s="1"/>
      <c r="F4323" s="1"/>
      <c r="G4323" s="2"/>
    </row>
    <row r="4324" ht="12.75" customHeight="1">
      <c r="A4324" t="s">
        <v>1425</v>
      </c>
      <c r="B4324" s="3" t="str">
        <f>HYPERLINK("https://stackoverflow.com/questions/14629/")</f>
        <v>https://stackoverflow.com/questions/14629/</v>
      </c>
      <c r="C4324" s="1">
        <v>3.0</v>
      </c>
      <c r="D4324" s="4">
        <v>2.0</v>
      </c>
      <c r="E4324" s="1">
        <v>3.0</v>
      </c>
      <c r="F4324" s="1">
        <v>2.0</v>
      </c>
      <c r="G4324" s="2"/>
    </row>
    <row r="4325" ht="12.75" customHeight="1">
      <c r="A4325" t="s">
        <v>1425</v>
      </c>
      <c r="B4325" s="3" t="str">
        <f>HYPERLINK("https://stackoverflow.com/questions/15937/")</f>
        <v>https://stackoverflow.com/questions/15937/</v>
      </c>
      <c r="C4325" s="1">
        <v>3.0</v>
      </c>
      <c r="D4325" s="4">
        <v>2.0</v>
      </c>
      <c r="E4325" s="1">
        <v>3.0</v>
      </c>
      <c r="F4325" s="1">
        <v>2.0</v>
      </c>
      <c r="G4325" s="2"/>
    </row>
    <row r="4326" ht="12.75" customHeight="1">
      <c r="A4326" t="s">
        <v>1425</v>
      </c>
      <c r="B4326" s="3" t="str">
        <f>HYPERLINK("https://stackoverflow.com/questions/2404783/")</f>
        <v>https://stackoverflow.com/questions/2404783/</v>
      </c>
      <c r="C4326" s="1">
        <v>3.0</v>
      </c>
      <c r="D4326" s="4">
        <v>2.0</v>
      </c>
      <c r="E4326" s="1">
        <v>3.0</v>
      </c>
      <c r="F4326" s="1">
        <v>2.0</v>
      </c>
      <c r="G4326" s="2"/>
    </row>
    <row r="4327" ht="12.75" customHeight="1">
      <c r="A4327" t="s">
        <v>1425</v>
      </c>
      <c r="B4327" s="3" t="str">
        <f>HYPERLINK("https://stackoverflow.com/questions/2548590/")</f>
        <v>https://stackoverflow.com/questions/2548590/</v>
      </c>
      <c r="C4327" s="1">
        <v>3.0</v>
      </c>
      <c r="D4327" s="4">
        <v>2.0</v>
      </c>
      <c r="E4327" s="1">
        <v>3.0</v>
      </c>
      <c r="F4327" s="1">
        <v>2.0</v>
      </c>
      <c r="G4327" s="2"/>
    </row>
    <row r="4328" ht="12.75" customHeight="1">
      <c r="A4328" t="s">
        <v>1425</v>
      </c>
      <c r="B4328" s="3" t="str">
        <f>HYPERLINK("https://stackoverflow.com/questions/2690861/")</f>
        <v>https://stackoverflow.com/questions/2690861/</v>
      </c>
      <c r="C4328" s="1">
        <v>3.0</v>
      </c>
      <c r="D4328" s="4">
        <v>2.0</v>
      </c>
      <c r="E4328" s="1">
        <v>3.0</v>
      </c>
      <c r="F4328" s="1">
        <v>2.0</v>
      </c>
      <c r="G4328" s="2"/>
    </row>
    <row r="4329" ht="12.75" customHeight="1">
      <c r="A4329" t="s">
        <v>1425</v>
      </c>
      <c r="B4329" s="3" t="str">
        <f>HYPERLINK("https://stackoverflow.com/questions/18005722/")</f>
        <v>https://stackoverflow.com/questions/18005722/</v>
      </c>
      <c r="C4329" s="1">
        <v>3.0</v>
      </c>
      <c r="D4329" s="4">
        <v>2.0</v>
      </c>
      <c r="E4329" s="1">
        <v>3.0</v>
      </c>
      <c r="F4329" s="1">
        <v>2.0</v>
      </c>
      <c r="G4329" s="2"/>
    </row>
    <row r="4330" ht="12.75" customHeight="1">
      <c r="A4330" t="s">
        <v>1425</v>
      </c>
      <c r="B4330" s="3" t="str">
        <f>HYPERLINK("https://stackoverflow.com/questions/18975867/")</f>
        <v>https://stackoverflow.com/questions/18975867/</v>
      </c>
      <c r="C4330" s="1">
        <v>3.0</v>
      </c>
      <c r="D4330" s="4">
        <v>2.0</v>
      </c>
      <c r="E4330" s="1">
        <v>3.0</v>
      </c>
      <c r="F4330" s="1">
        <v>2.0</v>
      </c>
      <c r="G4330" s="2"/>
    </row>
    <row r="4331" ht="12.75" customHeight="1">
      <c r="A4331" t="s">
        <v>1425</v>
      </c>
      <c r="B4331" s="3" t="str">
        <f>HYPERLINK("https://stackoverflow.com/questions/36422906/")</f>
        <v>https://stackoverflow.com/questions/36422906/</v>
      </c>
      <c r="C4331" s="1">
        <v>3.0</v>
      </c>
      <c r="D4331" s="4">
        <v>2.0</v>
      </c>
      <c r="E4331" s="1">
        <v>3.0</v>
      </c>
      <c r="F4331" s="1">
        <v>2.0</v>
      </c>
      <c r="G4331" s="2"/>
    </row>
    <row r="4332" ht="12.75" customHeight="1">
      <c r="A4332" t="s">
        <v>1425</v>
      </c>
      <c r="B4332" s="3" t="str">
        <f>HYPERLINK("https://stackoverflow.com/questions/46559783/")</f>
        <v>https://stackoverflow.com/questions/46559783/</v>
      </c>
      <c r="C4332" s="1">
        <v>3.0</v>
      </c>
      <c r="D4332" s="4">
        <v>2.0</v>
      </c>
      <c r="E4332" s="1">
        <v>3.0</v>
      </c>
      <c r="F4332" s="1">
        <v>2.0</v>
      </c>
      <c r="G4332" s="2"/>
    </row>
    <row r="4333" ht="12.75" customHeight="1">
      <c r="A4333" t="s">
        <v>1426</v>
      </c>
      <c r="B4333" s="3" t="str">
        <f>HYPERLINK("https://stackoverflow.com/questions/921314/")</f>
        <v>https://stackoverflow.com/questions/921314/</v>
      </c>
      <c r="C4333" s="1">
        <v>3.0</v>
      </c>
      <c r="D4333" s="4">
        <v>1.0</v>
      </c>
      <c r="E4333" s="1">
        <v>3.0</v>
      </c>
      <c r="F4333" s="1">
        <v>1.0</v>
      </c>
      <c r="G4333" s="2"/>
    </row>
    <row r="4334" ht="12.75" customHeight="1">
      <c r="A4334" t="s">
        <v>1426</v>
      </c>
      <c r="B4334" s="3" t="str">
        <f>HYPERLINK("https://stackoverflow.com/questions/921400/")</f>
        <v>https://stackoverflow.com/questions/921400/</v>
      </c>
      <c r="C4334" s="1">
        <v>3.0</v>
      </c>
      <c r="D4334" s="4">
        <v>1.0</v>
      </c>
      <c r="E4334" s="1">
        <v>3.0</v>
      </c>
      <c r="F4334" s="1">
        <v>1.0</v>
      </c>
      <c r="G4334" s="2"/>
    </row>
    <row r="4335" ht="12.75" customHeight="1">
      <c r="A4335" t="s">
        <v>1426</v>
      </c>
      <c r="B4335" s="3" t="str">
        <f>HYPERLINK("https://stackoverflow.com/questions/921408/")</f>
        <v>https://stackoverflow.com/questions/921408/</v>
      </c>
      <c r="C4335" s="1">
        <v>3.0</v>
      </c>
      <c r="D4335" s="4">
        <v>1.0</v>
      </c>
      <c r="E4335" s="1">
        <v>3.0</v>
      </c>
      <c r="F4335" s="1">
        <v>1.0</v>
      </c>
      <c r="G4335" s="2"/>
    </row>
    <row r="4336" ht="12.75" customHeight="1">
      <c r="A4336" t="s">
        <v>1426</v>
      </c>
      <c r="B4336" s="3" t="str">
        <f>HYPERLINK("https://stackoverflow.com/questions/7156178/")</f>
        <v>https://stackoverflow.com/questions/7156178/</v>
      </c>
      <c r="C4336" s="1">
        <v>2.0</v>
      </c>
      <c r="D4336" s="4">
        <v>1.0</v>
      </c>
      <c r="E4336" s="1">
        <v>2.0</v>
      </c>
      <c r="F4336" s="1">
        <v>1.0</v>
      </c>
      <c r="G4336" s="2"/>
    </row>
    <row r="4337" ht="12.75" customHeight="1">
      <c r="A4337" t="s">
        <v>1426</v>
      </c>
      <c r="B4337" s="3" t="str">
        <f>HYPERLINK("https://stackoverflow.com/questions/16129162/")</f>
        <v>https://stackoverflow.com/questions/16129162/</v>
      </c>
      <c r="C4337" s="1">
        <v>2.0</v>
      </c>
      <c r="D4337" s="4">
        <v>1.0</v>
      </c>
      <c r="E4337" s="1">
        <v>2.0</v>
      </c>
      <c r="F4337" s="1">
        <v>1.0</v>
      </c>
      <c r="G4337" s="2"/>
    </row>
    <row r="4338" ht="12.75" customHeight="1">
      <c r="A4338" t="s">
        <v>1426</v>
      </c>
      <c r="B4338" s="3" t="str">
        <f>HYPERLINK("https://stackoverflow.com/questions/24041297/")</f>
        <v>https://stackoverflow.com/questions/24041297/</v>
      </c>
      <c r="C4338" s="1">
        <v>2.0</v>
      </c>
      <c r="D4338" s="4">
        <v>1.0</v>
      </c>
      <c r="E4338" s="1">
        <v>2.0</v>
      </c>
      <c r="F4338" s="1">
        <v>1.0</v>
      </c>
      <c r="G4338" s="2"/>
    </row>
    <row r="4339" ht="12.75" customHeight="1">
      <c r="A4339" t="s">
        <v>1426</v>
      </c>
      <c r="B4339" s="3" t="str">
        <f>HYPERLINK("https://stackoverflow.com/questions/25393228/")</f>
        <v>https://stackoverflow.com/questions/25393228/</v>
      </c>
      <c r="C4339" s="1">
        <v>2.0</v>
      </c>
      <c r="D4339" s="4">
        <v>1.0</v>
      </c>
      <c r="E4339" s="1">
        <v>2.0</v>
      </c>
      <c r="F4339" s="1">
        <v>1.0</v>
      </c>
      <c r="G4339" s="2"/>
    </row>
    <row r="4340" ht="12.75" customHeight="1">
      <c r="A4340" t="s">
        <v>1426</v>
      </c>
      <c r="B4340" s="3" t="str">
        <f>HYPERLINK("https://stackoverflow.com/questions/27190621/")</f>
        <v>https://stackoverflow.com/questions/27190621/</v>
      </c>
      <c r="C4340" s="1">
        <v>2.0</v>
      </c>
      <c r="D4340" s="4">
        <v>1.0</v>
      </c>
      <c r="E4340" s="1">
        <v>2.0</v>
      </c>
      <c r="F4340" s="1">
        <v>1.0</v>
      </c>
      <c r="G4340" s="2"/>
    </row>
    <row r="4341" ht="12.75" customHeight="1">
      <c r="A4341" t="s">
        <v>1426</v>
      </c>
      <c r="B4341" s="3" t="str">
        <f>HYPERLINK("https://stackoverflow.com/questions/28269150/")</f>
        <v>https://stackoverflow.com/questions/28269150/</v>
      </c>
      <c r="C4341" s="1">
        <v>2.0</v>
      </c>
      <c r="D4341" s="4">
        <v>1.0</v>
      </c>
      <c r="E4341" s="1">
        <v>2.0</v>
      </c>
      <c r="F4341" s="1">
        <v>1.0</v>
      </c>
      <c r="G4341" s="2"/>
    </row>
    <row r="4342" ht="12.75" customHeight="1">
      <c r="A4342" t="s">
        <v>1426</v>
      </c>
      <c r="B4342" s="3" t="str">
        <f>HYPERLINK("https://stackoverflow.com/questions/31766981/")</f>
        <v>https://stackoverflow.com/questions/31766981/</v>
      </c>
      <c r="C4342" s="1">
        <v>2.0</v>
      </c>
      <c r="D4342" s="4">
        <v>1.0</v>
      </c>
      <c r="E4342" s="1">
        <v>2.0</v>
      </c>
      <c r="F4342" s="1">
        <v>1.0</v>
      </c>
      <c r="G4342" s="2"/>
    </row>
    <row r="4343" ht="12.75" customHeight="1">
      <c r="A4343" t="s">
        <v>1426</v>
      </c>
      <c r="B4343" s="3" t="str">
        <f>HYPERLINK("https://stackoverflow.com/questions/36104446/")</f>
        <v>https://stackoverflow.com/questions/36104446/</v>
      </c>
      <c r="C4343" s="1">
        <v>2.0</v>
      </c>
      <c r="D4343" s="4">
        <v>1.0</v>
      </c>
      <c r="E4343" s="1">
        <v>2.0</v>
      </c>
      <c r="F4343" s="1">
        <v>1.0</v>
      </c>
      <c r="G4343" s="2"/>
    </row>
    <row r="4344" ht="12.75" customHeight="1">
      <c r="A4344" t="s">
        <v>1426</v>
      </c>
      <c r="B4344" s="3" t="str">
        <f>HYPERLINK("https://stackoverflow.com/questions/44091895/")</f>
        <v>https://stackoverflow.com/questions/44091895/</v>
      </c>
      <c r="C4344" s="1">
        <v>2.0</v>
      </c>
      <c r="D4344" s="4">
        <v>1.0</v>
      </c>
      <c r="E4344" s="1">
        <v>2.0</v>
      </c>
      <c r="F4344" s="1">
        <v>1.0</v>
      </c>
      <c r="G4344" s="2"/>
    </row>
    <row r="4345" ht="12.75" customHeight="1">
      <c r="A4345" t="s">
        <v>1426</v>
      </c>
      <c r="B4345" s="3" t="str">
        <f>HYPERLINK("https://stackoverflow.com/questions/44092410/")</f>
        <v>https://stackoverflow.com/questions/44092410/</v>
      </c>
      <c r="C4345" s="1">
        <v>2.0</v>
      </c>
      <c r="D4345" s="4">
        <v>1.0</v>
      </c>
      <c r="E4345" s="1">
        <v>2.0</v>
      </c>
      <c r="F4345" s="1">
        <v>1.0</v>
      </c>
      <c r="G4345" s="2"/>
    </row>
    <row r="4346" ht="12.75" customHeight="1">
      <c r="A4346" t="s">
        <v>1426</v>
      </c>
      <c r="B4346" s="3" t="str">
        <f>HYPERLINK("https://stackoverflow.com/questions/47598360/")</f>
        <v>https://stackoverflow.com/questions/47598360/</v>
      </c>
      <c r="C4346" s="1">
        <v>2.0</v>
      </c>
      <c r="D4346" s="4">
        <v>1.0</v>
      </c>
      <c r="E4346" s="1">
        <v>2.0</v>
      </c>
      <c r="F4346" s="1">
        <v>1.0</v>
      </c>
      <c r="G4346" s="2"/>
    </row>
    <row r="4347" ht="12.75" customHeight="1">
      <c r="A4347" t="s">
        <v>1427</v>
      </c>
      <c r="B4347" s="3" t="str">
        <f>HYPERLINK("https://stackoverflow.com/questions/7606723/")</f>
        <v>https://stackoverflow.com/questions/7606723/</v>
      </c>
      <c r="C4347" s="1">
        <v>2.0</v>
      </c>
      <c r="D4347" s="4">
        <v>1.0</v>
      </c>
      <c r="E4347" s="1">
        <v>2.0</v>
      </c>
      <c r="F4347" s="1">
        <v>1.0</v>
      </c>
      <c r="G4347" s="2"/>
    </row>
    <row r="4348" ht="12.75" customHeight="1">
      <c r="A4348" t="s">
        <v>1428</v>
      </c>
      <c r="B4348" s="3" t="str">
        <f>HYPERLINK("https://stackoverflow.com/questions/5335749/")</f>
        <v>https://stackoverflow.com/questions/5335749/</v>
      </c>
      <c r="C4348" s="1">
        <v>3.0</v>
      </c>
      <c r="D4348" s="4">
        <v>1.0</v>
      </c>
      <c r="E4348" s="1">
        <v>3.0</v>
      </c>
      <c r="F4348" s="1">
        <v>1.0</v>
      </c>
      <c r="G4348" s="2"/>
    </row>
    <row r="4349" ht="12.75" customHeight="1">
      <c r="A4349" t="s">
        <v>1428</v>
      </c>
      <c r="B4349" s="3" t="str">
        <f>HYPERLINK("https://stackoverflow.com/questions/12300062/")</f>
        <v>https://stackoverflow.com/questions/12300062/</v>
      </c>
      <c r="C4349" s="1">
        <v>3.0</v>
      </c>
      <c r="D4349" s="4">
        <v>1.0</v>
      </c>
      <c r="E4349" s="1">
        <v>3.0</v>
      </c>
      <c r="F4349" s="1">
        <v>1.0</v>
      </c>
      <c r="G4349" s="2"/>
    </row>
    <row r="4350" ht="12.75" customHeight="1">
      <c r="A4350" t="s">
        <v>857</v>
      </c>
      <c r="B4350" s="3" t="str">
        <f>HYPERLINK("https://stackoverflow.com/questions/6527721/")</f>
        <v>https://stackoverflow.com/questions/6527721/</v>
      </c>
      <c r="C4350" s="1">
        <v>3.0</v>
      </c>
      <c r="D4350" s="4">
        <v>1.0</v>
      </c>
      <c r="E4350" s="1">
        <v>3.0</v>
      </c>
      <c r="F4350" s="1">
        <v>1.0</v>
      </c>
      <c r="G4350" s="2"/>
    </row>
    <row r="4351" ht="12.75" customHeight="1">
      <c r="A4351" t="s">
        <v>857</v>
      </c>
      <c r="B4351" s="3" t="str">
        <f>HYPERLINK("https://stackoverflow.com/questions/6528005/")</f>
        <v>https://stackoverflow.com/questions/6528005/</v>
      </c>
      <c r="C4351" s="1">
        <v>3.0</v>
      </c>
      <c r="D4351" s="4">
        <v>1.0</v>
      </c>
      <c r="E4351" s="1">
        <v>3.0</v>
      </c>
      <c r="F4351" s="1">
        <v>1.0</v>
      </c>
      <c r="G4351" s="2"/>
    </row>
    <row r="4352" ht="12.75" customHeight="1">
      <c r="A4352" t="s">
        <v>1429</v>
      </c>
      <c r="B4352" s="3" t="str">
        <f>HYPERLINK("https://stackoverflow.com/questions/10756691/")</f>
        <v>https://stackoverflow.com/questions/10756691/</v>
      </c>
      <c r="C4352" s="1">
        <v>3.0</v>
      </c>
      <c r="D4352" s="4">
        <v>2.0</v>
      </c>
      <c r="E4352" s="1">
        <v>3.0</v>
      </c>
      <c r="F4352" s="1">
        <v>2.0</v>
      </c>
      <c r="G4352" s="2"/>
    </row>
    <row r="4353" ht="12.75" customHeight="1">
      <c r="A4353" t="s">
        <v>873</v>
      </c>
      <c r="B4353" s="3" t="str">
        <f>HYPERLINK("https://stackoverflow.com/questions/11202590/")</f>
        <v>https://stackoverflow.com/questions/11202590/</v>
      </c>
      <c r="C4353" s="1">
        <v>3.0</v>
      </c>
      <c r="D4353" s="4">
        <v>1.0</v>
      </c>
      <c r="E4353" s="1">
        <v>3.0</v>
      </c>
      <c r="F4353" s="1">
        <v>1.0</v>
      </c>
      <c r="G4353" s="2"/>
    </row>
    <row r="4354" ht="12.75" customHeight="1">
      <c r="A4354" t="s">
        <v>873</v>
      </c>
      <c r="B4354" s="3" t="str">
        <f>HYPERLINK("https://stackoverflow.com/questions/11204013/")</f>
        <v>https://stackoverflow.com/questions/11204013/</v>
      </c>
      <c r="C4354" s="1">
        <v>3.0</v>
      </c>
      <c r="D4354" s="4">
        <v>1.0</v>
      </c>
      <c r="E4354" s="1">
        <v>3.0</v>
      </c>
      <c r="F4354" s="1">
        <v>1.0</v>
      </c>
      <c r="G4354" s="2"/>
    </row>
    <row r="4355" ht="12.75" customHeight="1">
      <c r="A4355" t="s">
        <v>1430</v>
      </c>
      <c r="B4355" s="3" t="str">
        <f>HYPERLINK("https://stackoverflow.com/questions/11617606/")</f>
        <v>https://stackoverflow.com/questions/11617606/</v>
      </c>
      <c r="C4355" s="1">
        <v>3.0</v>
      </c>
      <c r="D4355" s="4">
        <v>1.0</v>
      </c>
      <c r="E4355" s="1">
        <v>3.0</v>
      </c>
      <c r="F4355" s="1">
        <v>1.0</v>
      </c>
      <c r="G4355" s="2"/>
    </row>
    <row r="4356" ht="12.75" customHeight="1">
      <c r="A4356" t="s">
        <v>1431</v>
      </c>
      <c r="B4356" s="3" t="str">
        <f>HYPERLINK("https://stackoverflow.com/questions/12067393/")</f>
        <v>https://stackoverflow.com/questions/12067393/</v>
      </c>
      <c r="C4356" s="1">
        <v>3.0</v>
      </c>
      <c r="D4356" s="4">
        <v>1.0</v>
      </c>
      <c r="E4356" s="1">
        <v>3.0</v>
      </c>
      <c r="F4356" s="1">
        <v>1.0</v>
      </c>
      <c r="G4356" s="2"/>
    </row>
    <row r="4357" ht="12.75" customHeight="1">
      <c r="A4357" t="s">
        <v>863</v>
      </c>
      <c r="B4357" s="3" t="str">
        <f>HYPERLINK("https://stackoverflow.com/questions/16913150/")</f>
        <v>https://stackoverflow.com/questions/16913150/</v>
      </c>
      <c r="C4357" s="1">
        <v>5.0</v>
      </c>
      <c r="D4357" s="4">
        <v>5.0</v>
      </c>
      <c r="E4357" s="1">
        <v>5.0</v>
      </c>
      <c r="F4357" s="1">
        <v>5.0</v>
      </c>
      <c r="G4357" s="2"/>
    </row>
    <row r="4358" ht="12.75" customHeight="1">
      <c r="A4358" t="s">
        <v>863</v>
      </c>
      <c r="B4358" s="3" t="str">
        <f>HYPERLINK("https://stackoverflow.com/questions/45893027/")</f>
        <v>https://stackoverflow.com/questions/45893027/</v>
      </c>
      <c r="C4358" s="1">
        <v>4.0</v>
      </c>
      <c r="D4358" s="4">
        <v>5.0</v>
      </c>
      <c r="E4358" s="1">
        <v>4.0</v>
      </c>
      <c r="F4358" s="1">
        <v>5.0</v>
      </c>
      <c r="G4358" s="2"/>
    </row>
    <row r="4359" ht="12.75" customHeight="1">
      <c r="A4359" t="s">
        <v>1432</v>
      </c>
      <c r="B4359" s="3" t="str">
        <f>HYPERLINK("https://stackoverflow.com/questions/27158037/")</f>
        <v>https://stackoverflow.com/questions/27158037/</v>
      </c>
      <c r="C4359" s="1">
        <v>3.0</v>
      </c>
      <c r="D4359" s="4">
        <v>1.0</v>
      </c>
      <c r="E4359" s="1">
        <v>3.0</v>
      </c>
      <c r="F4359" s="1">
        <v>1.0</v>
      </c>
      <c r="G4359" s="2"/>
    </row>
    <row r="4360" ht="12.75" customHeight="1">
      <c r="A4360" t="s">
        <v>1433</v>
      </c>
      <c r="B4360" s="3" t="str">
        <f>HYPERLINK("https://stackoverflow.com/questions/39265455/")</f>
        <v>https://stackoverflow.com/questions/39265455/</v>
      </c>
      <c r="C4360" s="1">
        <v>1.0</v>
      </c>
      <c r="D4360" s="4">
        <v>1.0</v>
      </c>
      <c r="E4360" s="1">
        <v>1.0</v>
      </c>
      <c r="F4360" s="1">
        <v>1.0</v>
      </c>
      <c r="G4360" s="2"/>
    </row>
    <row r="4361" ht="12.75" customHeight="1">
      <c r="A4361" t="s">
        <v>1433</v>
      </c>
      <c r="B4361" s="3" t="str">
        <f>HYPERLINK("https://stackoverflow.com/questions/39319823/")</f>
        <v>https://stackoverflow.com/questions/39319823/</v>
      </c>
      <c r="C4361" s="1">
        <v>1.0</v>
      </c>
      <c r="D4361" s="4">
        <v>1.0</v>
      </c>
      <c r="E4361" s="1">
        <v>1.0</v>
      </c>
      <c r="F4361" s="1">
        <v>1.0</v>
      </c>
      <c r="G4361" s="2"/>
    </row>
    <row r="4362" ht="12.75" customHeight="1">
      <c r="C4362" s="1"/>
      <c r="D4362" s="1"/>
      <c r="E4362" s="1"/>
      <c r="F4362" s="1"/>
      <c r="G4362" s="2"/>
    </row>
    <row r="4363" ht="12.75" customHeight="1">
      <c r="C4363" s="1"/>
      <c r="D4363" s="1"/>
      <c r="E4363" s="1"/>
      <c r="F4363" s="1"/>
      <c r="G4363" s="2"/>
    </row>
    <row r="4364" ht="12.75" customHeight="1">
      <c r="C4364" s="1"/>
      <c r="D4364" s="1"/>
      <c r="E4364" s="1"/>
      <c r="F4364" s="1"/>
      <c r="G4364" s="2"/>
    </row>
    <row r="4365" ht="12.75" customHeight="1">
      <c r="A4365" t="s">
        <v>1434</v>
      </c>
      <c r="C4365" s="1"/>
      <c r="D4365" s="1"/>
      <c r="E4365" s="1"/>
      <c r="F4365" s="1"/>
      <c r="G4365" s="2"/>
    </row>
    <row r="4366" ht="12.75" customHeight="1">
      <c r="C4366" s="1"/>
      <c r="D4366" s="1"/>
      <c r="E4366" s="1"/>
      <c r="F4366" s="1"/>
      <c r="G4366" s="2"/>
    </row>
    <row r="4367" ht="12.75" customHeight="1">
      <c r="A4367" t="s">
        <v>1435</v>
      </c>
      <c r="B4367" s="3" t="str">
        <f>HYPERLINK("https://stackoverflow.com/questions/244177/")</f>
        <v>https://stackoverflow.com/questions/244177/</v>
      </c>
      <c r="C4367" s="1">
        <v>4.0</v>
      </c>
      <c r="D4367" s="4">
        <v>5.0</v>
      </c>
      <c r="E4367" s="1">
        <v>4.0</v>
      </c>
      <c r="F4367" s="1">
        <v>5.0</v>
      </c>
      <c r="G4367" s="2"/>
    </row>
    <row r="4368" ht="12.75" customHeight="1">
      <c r="A4368" t="s">
        <v>1435</v>
      </c>
      <c r="B4368" s="3" t="str">
        <f>HYPERLINK("https://stackoverflow.com/questions/4528136/")</f>
        <v>https://stackoverflow.com/questions/4528136/</v>
      </c>
      <c r="C4368" s="1">
        <v>5.0</v>
      </c>
      <c r="D4368" s="4">
        <v>5.0</v>
      </c>
      <c r="E4368" s="1">
        <v>5.0</v>
      </c>
      <c r="F4368" s="1">
        <v>5.0</v>
      </c>
      <c r="G4368" s="2"/>
    </row>
    <row r="4369" ht="12.75" customHeight="1">
      <c r="A4369" t="s">
        <v>1435</v>
      </c>
      <c r="B4369" s="3" t="str">
        <f>HYPERLINK("https://stackoverflow.com/questions/5051429/")</f>
        <v>https://stackoverflow.com/questions/5051429/</v>
      </c>
      <c r="C4369" s="1">
        <v>5.0</v>
      </c>
      <c r="D4369" s="4">
        <v>5.0</v>
      </c>
      <c r="E4369" s="1">
        <v>5.0</v>
      </c>
      <c r="F4369" s="1">
        <v>5.0</v>
      </c>
      <c r="G4369" s="2"/>
    </row>
    <row r="4370" ht="12.75" customHeight="1">
      <c r="A4370" t="s">
        <v>1435</v>
      </c>
      <c r="B4370" s="3" t="str">
        <f>HYPERLINK("https://stackoverflow.com/questions/16076530/")</f>
        <v>https://stackoverflow.com/questions/16076530/</v>
      </c>
      <c r="C4370" s="1">
        <v>3.0</v>
      </c>
      <c r="D4370" s="4">
        <v>3.0</v>
      </c>
      <c r="E4370" s="1">
        <v>3.0</v>
      </c>
      <c r="F4370" s="1">
        <v>3.0</v>
      </c>
      <c r="G4370" s="2"/>
    </row>
    <row r="4371" ht="12.75" customHeight="1">
      <c r="A4371" t="s">
        <v>1436</v>
      </c>
      <c r="B4371" s="3" t="str">
        <f>HYPERLINK("https://stackoverflow.com/questions/991390/")</f>
        <v>https://stackoverflow.com/questions/991390/</v>
      </c>
      <c r="C4371" s="1">
        <v>2.0</v>
      </c>
      <c r="D4371" s="4">
        <v>1.0</v>
      </c>
      <c r="E4371" s="1">
        <v>2.0</v>
      </c>
      <c r="F4371" s="1">
        <v>1.0</v>
      </c>
      <c r="G4371" s="2"/>
    </row>
    <row r="4372" ht="12.75" customHeight="1">
      <c r="A4372" t="s">
        <v>1436</v>
      </c>
      <c r="B4372" s="3" t="str">
        <f>HYPERLINK("https://stackoverflow.com/questions/1885146/")</f>
        <v>https://stackoverflow.com/questions/1885146/</v>
      </c>
      <c r="C4372" s="1">
        <v>3.0</v>
      </c>
      <c r="D4372" s="4">
        <v>3.0</v>
      </c>
      <c r="E4372" s="1">
        <v>3.0</v>
      </c>
      <c r="F4372" s="1">
        <v>3.0</v>
      </c>
      <c r="G4372" s="2"/>
    </row>
    <row r="4373" ht="12.75" customHeight="1">
      <c r="A4373" t="s">
        <v>1436</v>
      </c>
      <c r="B4373" s="3" t="str">
        <f>HYPERLINK("https://stackoverflow.com/questions/6585887/")</f>
        <v>https://stackoverflow.com/questions/6585887/</v>
      </c>
      <c r="C4373" s="1">
        <v>3.0</v>
      </c>
      <c r="D4373" s="4">
        <v>5.0</v>
      </c>
      <c r="E4373" s="1">
        <v>4.0</v>
      </c>
      <c r="F4373" s="1">
        <v>5.0</v>
      </c>
      <c r="G4373" s="2" t="s">
        <v>430</v>
      </c>
    </row>
    <row r="4374" ht="12.75" customHeight="1">
      <c r="A4374" t="s">
        <v>1436</v>
      </c>
      <c r="B4374" s="3" t="str">
        <f>HYPERLINK("https://stackoverflow.com/questions/20268253/")</f>
        <v>https://stackoverflow.com/questions/20268253/</v>
      </c>
      <c r="C4374" s="1">
        <v>3.0</v>
      </c>
      <c r="D4374" s="4">
        <v>4.0</v>
      </c>
      <c r="E4374" s="1">
        <v>3.0</v>
      </c>
      <c r="F4374" s="1">
        <v>4.0</v>
      </c>
      <c r="G4374" s="2"/>
    </row>
    <row r="4375" ht="12.75" customHeight="1">
      <c r="A4375" t="s">
        <v>1437</v>
      </c>
      <c r="B4375" s="3" t="str">
        <f>HYPERLINK("https://stackoverflow.com/questions/6585602/")</f>
        <v>https://stackoverflow.com/questions/6585602/</v>
      </c>
      <c r="C4375" s="1">
        <v>3.0</v>
      </c>
      <c r="D4375" s="4">
        <v>5.0</v>
      </c>
      <c r="E4375" s="1">
        <v>4.0</v>
      </c>
      <c r="F4375" s="1">
        <v>5.0</v>
      </c>
      <c r="G4375" s="2" t="s">
        <v>430</v>
      </c>
    </row>
    <row r="4376" ht="12.75" customHeight="1">
      <c r="A4376" t="s">
        <v>1438</v>
      </c>
      <c r="B4376" s="3" t="str">
        <f>HYPERLINK("https://stackoverflow.com/questions/2322522/")</f>
        <v>https://stackoverflow.com/questions/2322522/</v>
      </c>
      <c r="C4376" s="1">
        <v>4.0</v>
      </c>
      <c r="D4376" s="4">
        <v>1.0</v>
      </c>
      <c r="E4376" s="1">
        <v>3.0</v>
      </c>
      <c r="F4376" s="1">
        <v>1.0</v>
      </c>
      <c r="G4376" s="2" t="s">
        <v>430</v>
      </c>
    </row>
    <row r="4377" ht="12.75" customHeight="1">
      <c r="A4377" t="s">
        <v>1439</v>
      </c>
      <c r="B4377" s="3" t="str">
        <f>HYPERLINK("https://stackoverflow.com/questions/5895862/")</f>
        <v>https://stackoverflow.com/questions/5895862/</v>
      </c>
      <c r="C4377" s="1">
        <v>4.0</v>
      </c>
      <c r="D4377" s="4">
        <v>3.0</v>
      </c>
      <c r="E4377" s="1">
        <v>4.0</v>
      </c>
      <c r="F4377" s="1">
        <v>3.0</v>
      </c>
      <c r="G4377" s="2"/>
    </row>
    <row r="4378" ht="12.75" customHeight="1">
      <c r="A4378" t="s">
        <v>1439</v>
      </c>
      <c r="B4378" s="3" t="str">
        <f>HYPERLINK("https://stackoverflow.com/questions/5895864/")</f>
        <v>https://stackoverflow.com/questions/5895864/</v>
      </c>
      <c r="C4378" s="1">
        <v>4.0</v>
      </c>
      <c r="D4378" s="4">
        <v>1.0</v>
      </c>
      <c r="E4378" s="1">
        <v>3.0</v>
      </c>
      <c r="F4378" s="1">
        <v>1.0</v>
      </c>
      <c r="G4378" s="2" t="s">
        <v>430</v>
      </c>
    </row>
    <row r="4379" ht="12.75" customHeight="1">
      <c r="A4379" t="s">
        <v>1439</v>
      </c>
      <c r="B4379" s="3" t="str">
        <f>HYPERLINK("https://stackoverflow.com/questions/5896284/")</f>
        <v>https://stackoverflow.com/questions/5896284/</v>
      </c>
      <c r="C4379" s="1">
        <v>3.0</v>
      </c>
      <c r="D4379" s="4">
        <v>3.0</v>
      </c>
      <c r="E4379" s="1">
        <v>3.0</v>
      </c>
      <c r="F4379" s="1">
        <v>3.0</v>
      </c>
      <c r="G4379" s="2"/>
    </row>
    <row r="4380" ht="12.75" customHeight="1">
      <c r="A4380" t="s">
        <v>1440</v>
      </c>
      <c r="B4380" s="3" t="str">
        <f>HYPERLINK("https://stackoverflow.com/questions/6714381/")</f>
        <v>https://stackoverflow.com/questions/6714381/</v>
      </c>
      <c r="C4380" s="1">
        <v>5.0</v>
      </c>
      <c r="D4380" s="4">
        <v>4.0</v>
      </c>
      <c r="E4380" s="1">
        <v>5.0</v>
      </c>
      <c r="F4380" s="1">
        <v>4.0</v>
      </c>
      <c r="G4380" s="2"/>
    </row>
    <row r="4381" ht="12.75" customHeight="1">
      <c r="A4381" t="s">
        <v>1440</v>
      </c>
      <c r="B4381" s="3" t="str">
        <f>HYPERLINK("https://stackoverflow.com/questions/14068145/")</f>
        <v>https://stackoverflow.com/questions/14068145/</v>
      </c>
      <c r="C4381" s="1">
        <v>5.0</v>
      </c>
      <c r="D4381" s="4">
        <v>3.0</v>
      </c>
      <c r="E4381" s="1">
        <v>5.0</v>
      </c>
      <c r="F4381" s="1">
        <v>5.0</v>
      </c>
      <c r="G4381" s="2" t="s">
        <v>619</v>
      </c>
    </row>
    <row r="4382" ht="12.75" customHeight="1">
      <c r="A4382" t="s">
        <v>1440</v>
      </c>
      <c r="B4382" s="3" t="str">
        <f>HYPERLINK("https://stackoverflow.com/questions/18335435/")</f>
        <v>https://stackoverflow.com/questions/18335435/</v>
      </c>
      <c r="C4382" s="1">
        <v>5.0</v>
      </c>
      <c r="D4382" s="4">
        <v>3.0</v>
      </c>
      <c r="E4382" s="1">
        <v>5.0</v>
      </c>
      <c r="F4382" s="1">
        <v>5.0</v>
      </c>
      <c r="G4382" s="2" t="s">
        <v>260</v>
      </c>
    </row>
    <row r="4383" ht="12.75" customHeight="1">
      <c r="A4383" t="s">
        <v>1440</v>
      </c>
      <c r="B4383" s="3" t="str">
        <f>HYPERLINK("https://stackoverflow.com/questions/32886146/")</f>
        <v>https://stackoverflow.com/questions/32886146/</v>
      </c>
      <c r="C4383" s="1">
        <v>5.0</v>
      </c>
      <c r="D4383" s="4">
        <v>3.0</v>
      </c>
      <c r="E4383" s="1">
        <v>5.0</v>
      </c>
      <c r="F4383" s="1">
        <v>5.0</v>
      </c>
      <c r="G4383" s="2" t="s">
        <v>260</v>
      </c>
    </row>
    <row r="4384" ht="12.75" customHeight="1">
      <c r="A4384" t="s">
        <v>1440</v>
      </c>
      <c r="B4384" s="3" t="str">
        <f>HYPERLINK("https://stackoverflow.com/questions/34189578/")</f>
        <v>https://stackoverflow.com/questions/34189578/</v>
      </c>
      <c r="C4384" s="1">
        <v>5.0</v>
      </c>
      <c r="D4384" s="4">
        <v>3.0</v>
      </c>
      <c r="E4384" s="1">
        <v>5.0</v>
      </c>
      <c r="F4384" s="1">
        <v>5.0</v>
      </c>
      <c r="G4384" s="2" t="s">
        <v>260</v>
      </c>
    </row>
    <row r="4385" ht="12.75" customHeight="1">
      <c r="A4385" t="s">
        <v>1441</v>
      </c>
      <c r="B4385" s="3" t="str">
        <f>HYPERLINK("https://stackoverflow.com/questions/7293400/")</f>
        <v>https://stackoverflow.com/questions/7293400/</v>
      </c>
      <c r="C4385" s="1">
        <v>5.0</v>
      </c>
      <c r="D4385" s="4">
        <v>4.0</v>
      </c>
      <c r="E4385" s="1">
        <v>5.0</v>
      </c>
      <c r="F4385" s="1">
        <v>4.0</v>
      </c>
      <c r="G4385" s="2"/>
    </row>
    <row r="4386" ht="12.75" customHeight="1">
      <c r="A4386" t="s">
        <v>1441</v>
      </c>
      <c r="B4386" s="3" t="str">
        <f>HYPERLINK("https://stackoverflow.com/questions/39016881/")</f>
        <v>https://stackoverflow.com/questions/39016881/</v>
      </c>
      <c r="C4386" s="1">
        <v>3.0</v>
      </c>
      <c r="D4386" s="4">
        <v>3.0</v>
      </c>
      <c r="E4386" s="1">
        <v>3.0</v>
      </c>
      <c r="F4386" s="1">
        <v>3.0</v>
      </c>
      <c r="G4386" s="2"/>
    </row>
    <row r="4387" ht="12.75" customHeight="1">
      <c r="A4387" t="s">
        <v>1442</v>
      </c>
      <c r="B4387" s="3" t="str">
        <f>HYPERLINK("https://stackoverflow.com/questions/8284199/")</f>
        <v>https://stackoverflow.com/questions/8284199/</v>
      </c>
      <c r="C4387" s="1">
        <v>4.0</v>
      </c>
      <c r="D4387" s="4">
        <v>3.0</v>
      </c>
      <c r="E4387" s="1">
        <v>4.0</v>
      </c>
      <c r="F4387" s="1">
        <v>3.0</v>
      </c>
      <c r="G4387" s="2"/>
    </row>
    <row r="4388" ht="12.75" customHeight="1">
      <c r="A4388" t="s">
        <v>1442</v>
      </c>
      <c r="B4388" s="3" t="str">
        <f>HYPERLINK("https://stackoverflow.com/questions/8284436/")</f>
        <v>https://stackoverflow.com/questions/8284436/</v>
      </c>
      <c r="C4388" s="1">
        <v>5.0</v>
      </c>
      <c r="D4388" s="4">
        <v>4.0</v>
      </c>
      <c r="E4388" s="1">
        <v>5.0</v>
      </c>
      <c r="F4388" s="1">
        <v>4.0</v>
      </c>
      <c r="G4388" s="2"/>
    </row>
    <row r="4389" ht="12.75" customHeight="1">
      <c r="A4389" t="s">
        <v>1442</v>
      </c>
      <c r="B4389" s="3" t="str">
        <f>HYPERLINK("https://stackoverflow.com/questions/8284453/")</f>
        <v>https://stackoverflow.com/questions/8284453/</v>
      </c>
      <c r="C4389" s="1">
        <v>4.0</v>
      </c>
      <c r="D4389" s="4">
        <v>3.0</v>
      </c>
      <c r="E4389" s="1">
        <v>4.0</v>
      </c>
      <c r="F4389" s="1">
        <v>3.0</v>
      </c>
      <c r="G4389" s="2"/>
    </row>
    <row r="4390" ht="12.75" customHeight="1">
      <c r="A4390" t="s">
        <v>1443</v>
      </c>
      <c r="B4390" s="3" t="str">
        <f>HYPERLINK("https://stackoverflow.com/questions/9417836/")</f>
        <v>https://stackoverflow.com/questions/9417836/</v>
      </c>
      <c r="C4390" s="1">
        <v>4.0</v>
      </c>
      <c r="D4390" s="4">
        <v>4.0</v>
      </c>
      <c r="E4390" s="1">
        <v>4.0</v>
      </c>
      <c r="F4390" s="1">
        <v>4.0</v>
      </c>
      <c r="G4390" s="2"/>
    </row>
    <row r="4391" ht="12.75" customHeight="1">
      <c r="A4391" t="s">
        <v>1443</v>
      </c>
      <c r="B4391" s="3" t="str">
        <f>HYPERLINK("https://stackoverflow.com/questions/9417963/")</f>
        <v>https://stackoverflow.com/questions/9417963/</v>
      </c>
      <c r="C4391" s="1">
        <v>4.0</v>
      </c>
      <c r="D4391" s="4">
        <v>3.0</v>
      </c>
      <c r="E4391" s="1">
        <v>4.0</v>
      </c>
      <c r="F4391" s="1">
        <v>3.0</v>
      </c>
      <c r="G4391" s="2"/>
    </row>
    <row r="4392" ht="12.75" customHeight="1">
      <c r="A4392" t="s">
        <v>1443</v>
      </c>
      <c r="B4392" s="3" t="str">
        <f>HYPERLINK("https://stackoverflow.com/questions/19854162/")</f>
        <v>https://stackoverflow.com/questions/19854162/</v>
      </c>
      <c r="C4392" s="1">
        <v>4.0</v>
      </c>
      <c r="D4392" s="4">
        <v>3.0</v>
      </c>
      <c r="E4392" s="1">
        <v>4.0</v>
      </c>
      <c r="F4392" s="1">
        <v>3.0</v>
      </c>
      <c r="G4392" s="2"/>
    </row>
    <row r="4393" ht="12.75" customHeight="1">
      <c r="A4393" t="s">
        <v>1443</v>
      </c>
      <c r="B4393" s="3" t="str">
        <f>HYPERLINK("https://stackoverflow.com/questions/20420186/")</f>
        <v>https://stackoverflow.com/questions/20420186/</v>
      </c>
      <c r="C4393" s="1">
        <v>4.0</v>
      </c>
      <c r="D4393" s="4">
        <v>5.0</v>
      </c>
      <c r="E4393" s="1">
        <v>4.0</v>
      </c>
      <c r="F4393" s="1">
        <v>5.0</v>
      </c>
      <c r="G4393" s="2"/>
    </row>
    <row r="4394" ht="12.75" customHeight="1">
      <c r="A4394" t="s">
        <v>1443</v>
      </c>
      <c r="B4394" s="3" t="str">
        <f>HYPERLINK("https://stackoverflow.com/questions/44783005/")</f>
        <v>https://stackoverflow.com/questions/44783005/</v>
      </c>
      <c r="C4394" s="1">
        <v>4.0</v>
      </c>
      <c r="D4394" s="4">
        <v>3.0</v>
      </c>
      <c r="E4394" s="1">
        <v>4.0</v>
      </c>
      <c r="F4394" s="1">
        <v>3.0</v>
      </c>
      <c r="G4394" s="2"/>
    </row>
    <row r="4395" ht="12.75" customHeight="1">
      <c r="A4395" t="s">
        <v>1444</v>
      </c>
      <c r="B4395" s="3" t="str">
        <f>HYPERLINK("https://stackoverflow.com/questions/10245583/")</f>
        <v>https://stackoverflow.com/questions/10245583/</v>
      </c>
      <c r="C4395" s="1">
        <v>4.0</v>
      </c>
      <c r="D4395" s="4">
        <v>1.0</v>
      </c>
      <c r="E4395" s="1">
        <v>4.0</v>
      </c>
      <c r="F4395" s="1">
        <v>4.0</v>
      </c>
      <c r="G4395" s="2" t="s">
        <v>260</v>
      </c>
    </row>
    <row r="4396" ht="12.75" customHeight="1">
      <c r="A4396" t="s">
        <v>1444</v>
      </c>
      <c r="B4396" s="3" t="str">
        <f>HYPERLINK("https://stackoverflow.com/questions/20233380/")</f>
        <v>https://stackoverflow.com/questions/20233380/</v>
      </c>
      <c r="C4396" s="1">
        <v>3.0</v>
      </c>
      <c r="D4396" s="4">
        <v>1.0</v>
      </c>
      <c r="E4396" s="1">
        <v>3.0</v>
      </c>
      <c r="F4396" s="1">
        <v>1.0</v>
      </c>
      <c r="G4396" s="2"/>
    </row>
    <row r="4397" ht="12.75" customHeight="1">
      <c r="A4397" t="s">
        <v>1444</v>
      </c>
      <c r="B4397" s="3" t="str">
        <f>HYPERLINK("https://stackoverflow.com/questions/32679235/")</f>
        <v>https://stackoverflow.com/questions/32679235/</v>
      </c>
      <c r="C4397" s="1">
        <v>4.0</v>
      </c>
      <c r="D4397" s="4">
        <v>3.0</v>
      </c>
      <c r="E4397" s="1">
        <v>4.0</v>
      </c>
      <c r="F4397" s="1">
        <v>3.0</v>
      </c>
      <c r="G4397" s="2"/>
    </row>
    <row r="4398" ht="12.75" customHeight="1">
      <c r="A4398" t="s">
        <v>1445</v>
      </c>
      <c r="B4398" s="3" t="str">
        <f>HYPERLINK("https://stackoverflow.com/questions/12621448/")</f>
        <v>https://stackoverflow.com/questions/12621448/</v>
      </c>
      <c r="C4398" s="1">
        <v>4.0</v>
      </c>
      <c r="D4398" s="4">
        <v>4.0</v>
      </c>
      <c r="E4398" s="1">
        <v>4.0</v>
      </c>
      <c r="F4398" s="1">
        <v>4.0</v>
      </c>
      <c r="G4398" s="2"/>
    </row>
    <row r="4399" ht="12.75" customHeight="1">
      <c r="A4399" t="s">
        <v>1445</v>
      </c>
      <c r="B4399" s="3" t="str">
        <f>HYPERLINK("https://stackoverflow.com/questions/12621754/")</f>
        <v>https://stackoverflow.com/questions/12621754/</v>
      </c>
      <c r="C4399" s="1">
        <v>4.0</v>
      </c>
      <c r="D4399" s="4">
        <v>1.0</v>
      </c>
      <c r="E4399" s="1">
        <v>3.0</v>
      </c>
      <c r="F4399" s="1">
        <v>1.0</v>
      </c>
      <c r="G4399" s="2" t="s">
        <v>430</v>
      </c>
    </row>
    <row r="4400" ht="12.75" customHeight="1">
      <c r="A4400" t="s">
        <v>1445</v>
      </c>
      <c r="B4400" s="3" t="str">
        <f>HYPERLINK("https://stackoverflow.com/questions/12630035/")</f>
        <v>https://stackoverflow.com/questions/12630035/</v>
      </c>
      <c r="C4400" s="1">
        <v>5.0</v>
      </c>
      <c r="D4400" s="4">
        <v>3.0</v>
      </c>
      <c r="E4400" s="1">
        <v>5.0</v>
      </c>
      <c r="F4400" s="1">
        <v>5.0</v>
      </c>
      <c r="G4400" s="2" t="s">
        <v>619</v>
      </c>
    </row>
    <row r="4401" ht="12.75" customHeight="1">
      <c r="A4401" t="s">
        <v>1446</v>
      </c>
      <c r="B4401" s="3" t="str">
        <f>HYPERLINK("https://stackoverflow.com/questions/13892837/")</f>
        <v>https://stackoverflow.com/questions/13892837/</v>
      </c>
      <c r="C4401" s="1">
        <v>4.0</v>
      </c>
      <c r="D4401" s="4">
        <v>5.0</v>
      </c>
      <c r="E4401" s="1">
        <v>4.0</v>
      </c>
      <c r="F4401" s="1">
        <v>5.0</v>
      </c>
      <c r="G4401" s="2"/>
    </row>
    <row r="4402" ht="12.75" customHeight="1">
      <c r="A4402" t="s">
        <v>1350</v>
      </c>
      <c r="B4402" s="3" t="str">
        <f>HYPERLINK("https://stackoverflow.com/questions/15558266/")</f>
        <v>https://stackoverflow.com/questions/15558266/</v>
      </c>
      <c r="C4402" s="1">
        <v>4.0</v>
      </c>
      <c r="D4402" s="4">
        <v>3.0</v>
      </c>
      <c r="E4402" s="1">
        <v>4.0</v>
      </c>
      <c r="F4402" s="1">
        <v>3.0</v>
      </c>
      <c r="G4402" s="2"/>
    </row>
    <row r="4403" ht="12.75" customHeight="1">
      <c r="A4403" t="s">
        <v>1350</v>
      </c>
      <c r="B4403" s="3" t="str">
        <f>HYPERLINK("https://stackoverflow.com/questions/15558330/")</f>
        <v>https://stackoverflow.com/questions/15558330/</v>
      </c>
      <c r="C4403" s="1">
        <v>4.0</v>
      </c>
      <c r="D4403" s="4">
        <v>5.0</v>
      </c>
      <c r="E4403" s="1">
        <v>4.0</v>
      </c>
      <c r="F4403" s="1">
        <v>5.0</v>
      </c>
      <c r="G4403" s="2"/>
    </row>
    <row r="4404" ht="12.75" customHeight="1">
      <c r="A4404" t="s">
        <v>1350</v>
      </c>
      <c r="B4404" s="3" t="str">
        <f>HYPERLINK("https://stackoverflow.com/questions/27445639/")</f>
        <v>https://stackoverflow.com/questions/27445639/</v>
      </c>
      <c r="C4404" s="1">
        <v>4.0</v>
      </c>
      <c r="D4404" s="4">
        <v>5.0</v>
      </c>
      <c r="E4404" s="1">
        <v>4.0</v>
      </c>
      <c r="F4404" s="1">
        <v>5.0</v>
      </c>
      <c r="G4404" s="2"/>
    </row>
    <row r="4405" ht="12.75" customHeight="1">
      <c r="A4405" t="s">
        <v>1350</v>
      </c>
      <c r="B4405" s="3" t="str">
        <f>HYPERLINK("https://stackoverflow.com/questions/35637914/")</f>
        <v>https://stackoverflow.com/questions/35637914/</v>
      </c>
      <c r="C4405" s="1">
        <v>4.0</v>
      </c>
      <c r="D4405" s="4">
        <v>5.0</v>
      </c>
      <c r="E4405" s="1">
        <v>4.0</v>
      </c>
      <c r="F4405" s="1">
        <v>5.0</v>
      </c>
      <c r="G4405" s="2"/>
    </row>
    <row r="4406" ht="12.75" customHeight="1">
      <c r="A4406" t="s">
        <v>1447</v>
      </c>
      <c r="B4406" s="3" t="str">
        <f>HYPERLINK("https://stackoverflow.com/questions/16345968/")</f>
        <v>https://stackoverflow.com/questions/16345968/</v>
      </c>
      <c r="C4406" s="1">
        <v>4.0</v>
      </c>
      <c r="D4406" s="4">
        <v>3.0</v>
      </c>
      <c r="E4406" s="1">
        <v>4.0</v>
      </c>
      <c r="F4406" s="1">
        <v>3.0</v>
      </c>
      <c r="G4406" s="2"/>
    </row>
    <row r="4407" ht="12.75" customHeight="1">
      <c r="A4407" t="s">
        <v>1447</v>
      </c>
      <c r="B4407" s="3" t="str">
        <f>HYPERLINK("https://stackoverflow.com/questions/20563918/")</f>
        <v>https://stackoverflow.com/questions/20563918/</v>
      </c>
      <c r="C4407" s="1">
        <v>3.0</v>
      </c>
      <c r="D4407" s="4">
        <v>5.0</v>
      </c>
      <c r="E4407" s="1">
        <v>4.0</v>
      </c>
      <c r="F4407" s="1">
        <v>5.0</v>
      </c>
      <c r="G4407" s="2" t="s">
        <v>430</v>
      </c>
    </row>
    <row r="4408" ht="12.75" customHeight="1">
      <c r="A4408" t="s">
        <v>1447</v>
      </c>
      <c r="B4408" s="3" t="str">
        <f>HYPERLINK("https://stackoverflow.com/questions/29822995/")</f>
        <v>https://stackoverflow.com/questions/29822995/</v>
      </c>
      <c r="C4408" s="1">
        <v>4.0</v>
      </c>
      <c r="D4408" s="4">
        <v>3.0</v>
      </c>
      <c r="E4408" s="1">
        <v>4.0</v>
      </c>
      <c r="F4408" s="1">
        <v>3.0</v>
      </c>
      <c r="G4408" s="2"/>
    </row>
    <row r="4409" ht="12.75" customHeight="1">
      <c r="A4409" t="s">
        <v>1447</v>
      </c>
      <c r="B4409" s="3" t="str">
        <f>HYPERLINK("https://stackoverflow.com/questions/32885963/")</f>
        <v>https://stackoverflow.com/questions/32885963/</v>
      </c>
      <c r="C4409" s="1">
        <v>5.0</v>
      </c>
      <c r="D4409" s="4">
        <v>3.0</v>
      </c>
      <c r="E4409" s="1">
        <v>5.0</v>
      </c>
      <c r="F4409" s="1">
        <v>5.0</v>
      </c>
      <c r="G4409" s="2" t="s">
        <v>302</v>
      </c>
    </row>
    <row r="4410" ht="12.75" customHeight="1">
      <c r="A4410" t="s">
        <v>1447</v>
      </c>
      <c r="B4410" s="3" t="str">
        <f>HYPERLINK("https://stackoverflow.com/questions/34169084/")</f>
        <v>https://stackoverflow.com/questions/34169084/</v>
      </c>
      <c r="C4410" s="1">
        <v>5.0</v>
      </c>
      <c r="D4410" s="4">
        <v>4.0</v>
      </c>
      <c r="E4410" s="1">
        <v>5.0</v>
      </c>
      <c r="F4410" s="1">
        <v>4.0</v>
      </c>
      <c r="G4410" s="2"/>
    </row>
    <row r="4411" ht="12.75" customHeight="1">
      <c r="A4411" t="s">
        <v>1447</v>
      </c>
      <c r="B4411" s="3" t="str">
        <f>HYPERLINK("https://stackoverflow.com/questions/36902989/")</f>
        <v>https://stackoverflow.com/questions/36902989/</v>
      </c>
      <c r="C4411" s="1">
        <v>3.0</v>
      </c>
      <c r="D4411" s="4">
        <v>3.0</v>
      </c>
      <c r="E4411" s="1">
        <v>3.0</v>
      </c>
      <c r="F4411" s="1">
        <v>3.0</v>
      </c>
      <c r="G4411" s="2"/>
    </row>
    <row r="4412" ht="12.75" customHeight="1">
      <c r="A4412" t="s">
        <v>1447</v>
      </c>
      <c r="B4412" s="3" t="str">
        <f>HYPERLINK("https://stackoverflow.com/questions/46172451/")</f>
        <v>https://stackoverflow.com/questions/46172451/</v>
      </c>
      <c r="C4412" s="1">
        <v>4.0</v>
      </c>
      <c r="D4412" s="4">
        <v>3.0</v>
      </c>
      <c r="E4412" s="1">
        <v>4.0</v>
      </c>
      <c r="F4412" s="1">
        <v>3.0</v>
      </c>
      <c r="G4412" s="2"/>
    </row>
    <row r="4413" ht="12.75" customHeight="1">
      <c r="A4413" t="s">
        <v>1448</v>
      </c>
      <c r="B4413" s="3" t="str">
        <f>HYPERLINK("https://stackoverflow.com/questions/16497986/")</f>
        <v>https://stackoverflow.com/questions/16497986/</v>
      </c>
      <c r="C4413" s="1">
        <v>4.0</v>
      </c>
      <c r="D4413" s="4">
        <v>5.0</v>
      </c>
      <c r="E4413" s="1">
        <v>4.0</v>
      </c>
      <c r="F4413" s="1">
        <v>5.0</v>
      </c>
      <c r="G4413" s="2"/>
    </row>
    <row r="4414" ht="12.75" customHeight="1">
      <c r="A4414" t="s">
        <v>1448</v>
      </c>
      <c r="B4414" s="3" t="str">
        <f>HYPERLINK("https://stackoverflow.com/questions/16498006/")</f>
        <v>https://stackoverflow.com/questions/16498006/</v>
      </c>
      <c r="C4414" s="1">
        <v>4.0</v>
      </c>
      <c r="D4414" s="4">
        <v>5.0</v>
      </c>
      <c r="E4414" s="1">
        <v>4.0</v>
      </c>
      <c r="F4414" s="1">
        <v>5.0</v>
      </c>
      <c r="G4414" s="2"/>
    </row>
    <row r="4415" ht="12.75" customHeight="1">
      <c r="A4415" t="s">
        <v>1448</v>
      </c>
      <c r="B4415" s="3" t="str">
        <f>HYPERLINK("https://stackoverflow.com/questions/17674338/")</f>
        <v>https://stackoverflow.com/questions/17674338/</v>
      </c>
      <c r="C4415" s="1">
        <v>4.0</v>
      </c>
      <c r="D4415" s="4">
        <v>5.0</v>
      </c>
      <c r="E4415" s="1">
        <v>4.0</v>
      </c>
      <c r="F4415" s="1">
        <v>5.0</v>
      </c>
      <c r="G4415" s="2"/>
    </row>
    <row r="4416" ht="12.75" customHeight="1">
      <c r="A4416" t="s">
        <v>1448</v>
      </c>
      <c r="B4416" s="3" t="str">
        <f>HYPERLINK("https://stackoverflow.com/questions/21975025/")</f>
        <v>https://stackoverflow.com/questions/21975025/</v>
      </c>
      <c r="C4416" s="1">
        <v>4.0</v>
      </c>
      <c r="D4416" s="4">
        <v>5.0</v>
      </c>
      <c r="E4416" s="1">
        <v>4.0</v>
      </c>
      <c r="F4416" s="1">
        <v>5.0</v>
      </c>
      <c r="G4416" s="2"/>
    </row>
    <row r="4417" ht="12.75" customHeight="1">
      <c r="A4417" t="s">
        <v>1448</v>
      </c>
      <c r="B4417" s="3" t="str">
        <f>HYPERLINK("https://stackoverflow.com/questions/33825521/")</f>
        <v>https://stackoverflow.com/questions/33825521/</v>
      </c>
      <c r="C4417" s="1">
        <v>4.0</v>
      </c>
      <c r="D4417" s="4">
        <v>5.0</v>
      </c>
      <c r="E4417" s="1">
        <v>4.0</v>
      </c>
      <c r="F4417" s="1">
        <v>5.0</v>
      </c>
      <c r="G4417" s="2"/>
    </row>
    <row r="4418" ht="12.75" customHeight="1">
      <c r="A4418" t="s">
        <v>1448</v>
      </c>
      <c r="B4418" s="3" t="str">
        <f>HYPERLINK("https://stackoverflow.com/questions/39526411/")</f>
        <v>https://stackoverflow.com/questions/39526411/</v>
      </c>
      <c r="C4418" s="1">
        <v>4.0</v>
      </c>
      <c r="D4418" s="4">
        <v>5.0</v>
      </c>
      <c r="E4418" s="1">
        <v>4.0</v>
      </c>
      <c r="F4418" s="1">
        <v>5.0</v>
      </c>
      <c r="G4418" s="2"/>
    </row>
    <row r="4419" ht="12.75" customHeight="1">
      <c r="A4419" t="s">
        <v>1449</v>
      </c>
      <c r="B4419" s="3" t="str">
        <f>HYPERLINK("https://stackoverflow.com/questions/19727034/")</f>
        <v>https://stackoverflow.com/questions/19727034/</v>
      </c>
      <c r="C4419" s="1">
        <v>3.0</v>
      </c>
      <c r="D4419" s="4">
        <v>5.0</v>
      </c>
      <c r="E4419" s="1">
        <v>4.0</v>
      </c>
      <c r="F4419" s="1">
        <v>5.0</v>
      </c>
      <c r="G4419" s="2" t="s">
        <v>430</v>
      </c>
    </row>
    <row r="4420" ht="12.75" customHeight="1">
      <c r="A4420" t="s">
        <v>1449</v>
      </c>
      <c r="B4420" s="3" t="str">
        <f>HYPERLINK("https://stackoverflow.com/questions/19727043/")</f>
        <v>https://stackoverflow.com/questions/19727043/</v>
      </c>
      <c r="C4420" s="1">
        <v>3.0</v>
      </c>
      <c r="D4420" s="4">
        <v>5.0</v>
      </c>
      <c r="E4420" s="1">
        <v>4.0</v>
      </c>
      <c r="F4420" s="1">
        <v>5.0</v>
      </c>
      <c r="G4420" s="2" t="s">
        <v>430</v>
      </c>
    </row>
    <row r="4421" ht="12.75" customHeight="1">
      <c r="A4421" t="s">
        <v>1450</v>
      </c>
      <c r="B4421" s="3" t="str">
        <f>HYPERLINK("https://stackoverflow.com/questions/20902396/")</f>
        <v>https://stackoverflow.com/questions/20902396/</v>
      </c>
      <c r="C4421" s="1">
        <v>3.0</v>
      </c>
      <c r="D4421" s="4">
        <v>1.0</v>
      </c>
      <c r="E4421" s="1">
        <v>3.0</v>
      </c>
      <c r="F4421" s="1">
        <v>1.0</v>
      </c>
      <c r="G4421" s="2"/>
    </row>
    <row r="4422" ht="12.75" customHeight="1">
      <c r="A4422" t="s">
        <v>1451</v>
      </c>
      <c r="B4422" s="3" t="str">
        <f>HYPERLINK("https://stackoverflow.com/questions/24746194/")</f>
        <v>https://stackoverflow.com/questions/24746194/</v>
      </c>
      <c r="C4422" s="1">
        <v>5.0</v>
      </c>
      <c r="D4422" s="4">
        <v>3.0</v>
      </c>
      <c r="E4422" s="1">
        <v>5.0</v>
      </c>
      <c r="F4422" s="1">
        <v>5.0</v>
      </c>
      <c r="G4422" s="2" t="s">
        <v>321</v>
      </c>
    </row>
    <row r="4423" ht="12.75" customHeight="1">
      <c r="A4423" t="s">
        <v>1451</v>
      </c>
      <c r="B4423" s="3" t="str">
        <f>HYPERLINK("https://stackoverflow.com/questions/24747085/")</f>
        <v>https://stackoverflow.com/questions/24747085/</v>
      </c>
      <c r="C4423" s="1">
        <v>5.0</v>
      </c>
      <c r="D4423" s="4">
        <v>2.0</v>
      </c>
      <c r="E4423" s="1">
        <v>5.0</v>
      </c>
      <c r="F4423" s="1">
        <v>5.0</v>
      </c>
      <c r="G4423" s="2" t="s">
        <v>260</v>
      </c>
    </row>
    <row r="4424" ht="12.75" customHeight="1">
      <c r="A4424" t="s">
        <v>1451</v>
      </c>
      <c r="B4424" s="3" t="str">
        <f>HYPERLINK("https://stackoverflow.com/questions/28658733/")</f>
        <v>https://stackoverflow.com/questions/28658733/</v>
      </c>
      <c r="C4424" s="1">
        <v>5.0</v>
      </c>
      <c r="D4424" s="4">
        <v>3.0</v>
      </c>
      <c r="E4424" s="1">
        <v>5.0</v>
      </c>
      <c r="F4424" s="1">
        <v>5.0</v>
      </c>
      <c r="G4424" s="2" t="s">
        <v>260</v>
      </c>
    </row>
    <row r="4425" ht="12.75" customHeight="1">
      <c r="A4425" t="s">
        <v>1451</v>
      </c>
      <c r="B4425" s="3" t="str">
        <f>HYPERLINK("https://stackoverflow.com/questions/36367652/")</f>
        <v>https://stackoverflow.com/questions/36367652/</v>
      </c>
      <c r="C4425" s="1">
        <v>5.0</v>
      </c>
      <c r="D4425" s="4">
        <v>3.0</v>
      </c>
      <c r="E4425" s="1">
        <v>4.0</v>
      </c>
      <c r="F4425" s="1">
        <v>4.0</v>
      </c>
      <c r="G4425" s="2" t="s">
        <v>260</v>
      </c>
    </row>
    <row r="4426" ht="12.75" customHeight="1">
      <c r="A4426" t="s">
        <v>1451</v>
      </c>
      <c r="B4426" s="3" t="str">
        <f>HYPERLINK("https://stackoverflow.com/questions/38029032/")</f>
        <v>https://stackoverflow.com/questions/38029032/</v>
      </c>
      <c r="C4426" s="1">
        <v>4.0</v>
      </c>
      <c r="D4426" s="4">
        <v>2.0</v>
      </c>
      <c r="E4426" s="1">
        <v>4.0</v>
      </c>
      <c r="F4426" s="1">
        <v>4.0</v>
      </c>
      <c r="G4426" s="2" t="s">
        <v>260</v>
      </c>
    </row>
    <row r="4427" ht="12.75" customHeight="1">
      <c r="A4427" t="s">
        <v>1451</v>
      </c>
      <c r="B4427" s="3" t="str">
        <f>HYPERLINK("https://stackoverflow.com/questions/47201774/")</f>
        <v>https://stackoverflow.com/questions/47201774/</v>
      </c>
      <c r="C4427" s="1">
        <v>3.0</v>
      </c>
      <c r="D4427" s="4">
        <v>2.0</v>
      </c>
      <c r="E4427" s="1">
        <v>3.0</v>
      </c>
      <c r="F4427" s="1">
        <v>2.0</v>
      </c>
      <c r="G4427" s="2"/>
    </row>
    <row r="4428" ht="12.75" customHeight="1">
      <c r="A4428" t="s">
        <v>1451</v>
      </c>
      <c r="B4428" s="3" t="str">
        <f>HYPERLINK("https://stackoverflow.com/questions/48540076/")</f>
        <v>https://stackoverflow.com/questions/48540076/</v>
      </c>
      <c r="C4428" s="1">
        <v>3.0</v>
      </c>
      <c r="D4428" s="4">
        <v>3.0</v>
      </c>
      <c r="E4428" s="1">
        <v>3.0</v>
      </c>
      <c r="F4428" s="1">
        <v>3.0</v>
      </c>
      <c r="G4428" s="2"/>
    </row>
    <row r="4429" ht="12.75" customHeight="1">
      <c r="A4429" t="s">
        <v>1452</v>
      </c>
      <c r="B4429" s="3" t="str">
        <f>HYPERLINK("https://stackoverflow.com/questions/25798462/")</f>
        <v>https://stackoverflow.com/questions/25798462/</v>
      </c>
      <c r="C4429" s="1">
        <v>3.0</v>
      </c>
      <c r="D4429" s="4">
        <v>1.0</v>
      </c>
      <c r="E4429" s="1">
        <v>3.0</v>
      </c>
      <c r="F4429" s="1">
        <v>1.0</v>
      </c>
      <c r="G4429" s="2"/>
    </row>
    <row r="4430" ht="12.75" customHeight="1">
      <c r="A4430" t="s">
        <v>1453</v>
      </c>
      <c r="B4430" s="3" t="str">
        <f>HYPERLINK("https://stackoverflow.com/questions/27894962/")</f>
        <v>https://stackoverflow.com/questions/27894962/</v>
      </c>
      <c r="C4430" s="1">
        <v>3.0</v>
      </c>
      <c r="D4430" s="4">
        <v>4.0</v>
      </c>
      <c r="E4430" s="1">
        <v>3.0</v>
      </c>
      <c r="F4430" s="1">
        <v>4.0</v>
      </c>
      <c r="G4430" s="2"/>
    </row>
    <row r="4431" ht="12.75" customHeight="1">
      <c r="C4431" s="1"/>
      <c r="D4431" s="1"/>
      <c r="E4431" s="1"/>
      <c r="F4431" s="1"/>
      <c r="G4431" s="2"/>
    </row>
    <row r="4432" ht="12.75" customHeight="1">
      <c r="C4432" s="1"/>
      <c r="D4432" s="1"/>
      <c r="E4432" s="1"/>
      <c r="F4432" s="1"/>
      <c r="G4432" s="2"/>
    </row>
    <row r="4433" ht="12.75" customHeight="1">
      <c r="C4433" s="1"/>
      <c r="D4433" s="1"/>
      <c r="E4433" s="1"/>
      <c r="F4433" s="1"/>
      <c r="G4433" s="2"/>
    </row>
    <row r="4434" ht="12.75" customHeight="1">
      <c r="A4434" t="s">
        <v>1454</v>
      </c>
      <c r="C4434" s="1"/>
      <c r="D4434" s="1"/>
      <c r="E4434" s="1"/>
      <c r="F4434" s="1"/>
      <c r="G4434" s="2"/>
    </row>
    <row r="4435" ht="12.75" customHeight="1">
      <c r="C4435" s="1"/>
      <c r="D4435" s="1"/>
      <c r="E4435" s="1"/>
      <c r="F4435" s="1"/>
      <c r="G4435" s="2"/>
    </row>
    <row r="4436" ht="12.75" customHeight="1">
      <c r="A4436" t="s">
        <v>1455</v>
      </c>
      <c r="B4436" s="3" t="str">
        <f>HYPERLINK("https://stackoverflow.com/questions/41156/")</f>
        <v>https://stackoverflow.com/questions/41156/</v>
      </c>
      <c r="C4436" s="1">
        <v>3.0</v>
      </c>
      <c r="D4436" s="4">
        <v>1.0</v>
      </c>
      <c r="E4436" s="1">
        <v>3.0</v>
      </c>
      <c r="F4436" s="1">
        <v>1.0</v>
      </c>
      <c r="G4436" s="2"/>
    </row>
    <row r="4437" ht="12.75" customHeight="1">
      <c r="A4437" t="s">
        <v>1455</v>
      </c>
      <c r="B4437" s="3" t="str">
        <f>HYPERLINK("https://stackoverflow.com/questions/41177/")</f>
        <v>https://stackoverflow.com/questions/41177/</v>
      </c>
      <c r="C4437" s="1">
        <v>3.0</v>
      </c>
      <c r="D4437" s="4">
        <v>1.0</v>
      </c>
      <c r="E4437" s="1">
        <v>3.0</v>
      </c>
      <c r="F4437" s="1">
        <v>1.0</v>
      </c>
      <c r="G4437" s="2"/>
    </row>
    <row r="4438" ht="12.75" customHeight="1">
      <c r="A4438" t="s">
        <v>1455</v>
      </c>
      <c r="B4438" s="3" t="str">
        <f>HYPERLINK("https://stackoverflow.com/questions/41762/")</f>
        <v>https://stackoverflow.com/questions/41762/</v>
      </c>
      <c r="C4438" s="1">
        <v>3.0</v>
      </c>
      <c r="D4438" s="4">
        <v>1.0</v>
      </c>
      <c r="E4438" s="1">
        <v>3.0</v>
      </c>
      <c r="F4438" s="1">
        <v>1.0</v>
      </c>
      <c r="G4438" s="2"/>
    </row>
    <row r="4439" ht="12.75" customHeight="1">
      <c r="A4439" t="s">
        <v>1455</v>
      </c>
      <c r="B4439" s="3" t="str">
        <f>HYPERLINK("https://stackoverflow.com/questions/41772/")</f>
        <v>https://stackoverflow.com/questions/41772/</v>
      </c>
      <c r="C4439" s="1">
        <v>3.0</v>
      </c>
      <c r="D4439" s="4">
        <v>1.0</v>
      </c>
      <c r="E4439" s="1">
        <v>3.0</v>
      </c>
      <c r="F4439" s="1">
        <v>1.0</v>
      </c>
      <c r="G4439" s="2"/>
    </row>
    <row r="4440" ht="12.75" customHeight="1">
      <c r="A4440" t="s">
        <v>1455</v>
      </c>
      <c r="B4440" s="3" t="str">
        <f>HYPERLINK("https://stackoverflow.com/questions/43496/")</f>
        <v>https://stackoverflow.com/questions/43496/</v>
      </c>
      <c r="C4440" s="1">
        <v>3.0</v>
      </c>
      <c r="D4440" s="4">
        <v>1.0</v>
      </c>
      <c r="E4440" s="1">
        <v>3.0</v>
      </c>
      <c r="F4440" s="1">
        <v>1.0</v>
      </c>
      <c r="G4440" s="2"/>
    </row>
    <row r="4441" ht="12.75" customHeight="1">
      <c r="A4441" t="s">
        <v>1455</v>
      </c>
      <c r="B4441" s="3" t="str">
        <f>HYPERLINK("https://stackoverflow.com/questions/157202/")</f>
        <v>https://stackoverflow.com/questions/157202/</v>
      </c>
      <c r="C4441" s="1">
        <v>3.0</v>
      </c>
      <c r="D4441" s="4">
        <v>1.0</v>
      </c>
      <c r="E4441" s="1">
        <v>3.0</v>
      </c>
      <c r="F4441" s="1">
        <v>1.0</v>
      </c>
      <c r="G4441" s="2"/>
    </row>
    <row r="4442" ht="12.75" customHeight="1">
      <c r="A4442" t="s">
        <v>1455</v>
      </c>
      <c r="B4442" s="3" t="str">
        <f>HYPERLINK("https://stackoverflow.com/questions/1439556/")</f>
        <v>https://stackoverflow.com/questions/1439556/</v>
      </c>
      <c r="C4442" s="1">
        <v>3.0</v>
      </c>
      <c r="D4442" s="4">
        <v>1.0</v>
      </c>
      <c r="E4442" s="1">
        <v>3.0</v>
      </c>
      <c r="F4442" s="1">
        <v>1.0</v>
      </c>
      <c r="G4442" s="2"/>
    </row>
    <row r="4443" ht="12.75" customHeight="1">
      <c r="A4443" t="s">
        <v>1455</v>
      </c>
      <c r="B4443" s="3" t="str">
        <f>HYPERLINK("https://stackoverflow.com/questions/2178588/")</f>
        <v>https://stackoverflow.com/questions/2178588/</v>
      </c>
      <c r="C4443" s="1">
        <v>3.0</v>
      </c>
      <c r="D4443" s="4">
        <v>1.0</v>
      </c>
      <c r="E4443" s="1">
        <v>3.0</v>
      </c>
      <c r="F4443" s="1">
        <v>1.0</v>
      </c>
      <c r="G4443" s="2"/>
    </row>
    <row r="4444" ht="12.75" customHeight="1">
      <c r="A4444" t="s">
        <v>1455</v>
      </c>
      <c r="B4444" s="3" t="str">
        <f>HYPERLINK("https://stackoverflow.com/questions/6530353/")</f>
        <v>https://stackoverflow.com/questions/6530353/</v>
      </c>
      <c r="C4444" s="1">
        <v>3.0</v>
      </c>
      <c r="D4444" s="4">
        <v>1.0</v>
      </c>
      <c r="E4444" s="1">
        <v>3.0</v>
      </c>
      <c r="F4444" s="1">
        <v>1.0</v>
      </c>
      <c r="G4444" s="2"/>
    </row>
    <row r="4445" ht="12.75" customHeight="1">
      <c r="A4445" t="s">
        <v>1455</v>
      </c>
      <c r="B4445" s="3" t="str">
        <f>HYPERLINK("https://stackoverflow.com/questions/7816591/")</f>
        <v>https://stackoverflow.com/questions/7816591/</v>
      </c>
      <c r="C4445" s="1">
        <v>3.0</v>
      </c>
      <c r="D4445" s="4">
        <v>1.0</v>
      </c>
      <c r="E4445" s="1">
        <v>3.0</v>
      </c>
      <c r="F4445" s="1">
        <v>1.0</v>
      </c>
      <c r="G4445" s="2"/>
    </row>
    <row r="4446" ht="12.75" customHeight="1">
      <c r="A4446" t="s">
        <v>1455</v>
      </c>
      <c r="B4446" s="3" t="str">
        <f>HYPERLINK("https://stackoverflow.com/questions/10177396/")</f>
        <v>https://stackoverflow.com/questions/10177396/</v>
      </c>
      <c r="C4446" s="1">
        <v>3.0</v>
      </c>
      <c r="D4446" s="4">
        <v>1.0</v>
      </c>
      <c r="E4446" s="1">
        <v>3.0</v>
      </c>
      <c r="F4446" s="1">
        <v>1.0</v>
      </c>
      <c r="G4446" s="2"/>
    </row>
    <row r="4447" ht="12.75" customHeight="1">
      <c r="A4447" t="s">
        <v>1455</v>
      </c>
      <c r="B4447" s="3" t="str">
        <f>HYPERLINK("https://stackoverflow.com/questions/10189194/")</f>
        <v>https://stackoverflow.com/questions/10189194/</v>
      </c>
      <c r="C4447" s="1">
        <v>3.0</v>
      </c>
      <c r="D4447" s="4">
        <v>1.0</v>
      </c>
      <c r="E4447" s="1">
        <v>3.0</v>
      </c>
      <c r="F4447" s="1">
        <v>1.0</v>
      </c>
      <c r="G4447" s="2"/>
    </row>
    <row r="4448" ht="12.75" customHeight="1">
      <c r="A4448" t="s">
        <v>1455</v>
      </c>
      <c r="B4448" s="3" t="str">
        <f>HYPERLINK("https://stackoverflow.com/questions/10361524/")</f>
        <v>https://stackoverflow.com/questions/10361524/</v>
      </c>
      <c r="C4448" s="1">
        <v>3.0</v>
      </c>
      <c r="D4448" s="4">
        <v>1.0</v>
      </c>
      <c r="E4448" s="1">
        <v>3.0</v>
      </c>
      <c r="F4448" s="1">
        <v>1.0</v>
      </c>
      <c r="G4448" s="2"/>
    </row>
    <row r="4449" ht="12.75" customHeight="1">
      <c r="A4449" t="s">
        <v>1455</v>
      </c>
      <c r="B4449" s="3" t="str">
        <f>HYPERLINK("https://stackoverflow.com/questions/11577455/")</f>
        <v>https://stackoverflow.com/questions/11577455/</v>
      </c>
      <c r="C4449" s="1">
        <v>3.0</v>
      </c>
      <c r="D4449" s="4">
        <v>1.0</v>
      </c>
      <c r="E4449" s="1">
        <v>3.0</v>
      </c>
      <c r="F4449" s="1">
        <v>1.0</v>
      </c>
      <c r="G4449" s="2"/>
    </row>
    <row r="4450" ht="12.75" customHeight="1">
      <c r="A4450" t="s">
        <v>1455</v>
      </c>
      <c r="B4450" s="3" t="str">
        <f>HYPERLINK("https://stackoverflow.com/questions/11629612/")</f>
        <v>https://stackoverflow.com/questions/11629612/</v>
      </c>
      <c r="C4450" s="1">
        <v>3.0</v>
      </c>
      <c r="D4450" s="4">
        <v>1.0</v>
      </c>
      <c r="E4450" s="1">
        <v>3.0</v>
      </c>
      <c r="F4450" s="1">
        <v>1.0</v>
      </c>
      <c r="G4450" s="2"/>
    </row>
    <row r="4451" ht="12.75" customHeight="1">
      <c r="A4451" t="s">
        <v>1455</v>
      </c>
      <c r="B4451" s="3" t="str">
        <f>HYPERLINK("https://stackoverflow.com/questions/12792917/")</f>
        <v>https://stackoverflow.com/questions/12792917/</v>
      </c>
      <c r="C4451" s="1">
        <v>3.0</v>
      </c>
      <c r="D4451" s="4">
        <v>1.0</v>
      </c>
      <c r="E4451" s="1">
        <v>3.0</v>
      </c>
      <c r="F4451" s="1">
        <v>1.0</v>
      </c>
      <c r="G4451" s="2"/>
    </row>
    <row r="4452" ht="12.75" customHeight="1">
      <c r="A4452" t="s">
        <v>1455</v>
      </c>
      <c r="B4452" s="3" t="str">
        <f>HYPERLINK("https://stackoverflow.com/questions/12891357/")</f>
        <v>https://stackoverflow.com/questions/12891357/</v>
      </c>
      <c r="C4452" s="1">
        <v>3.0</v>
      </c>
      <c r="D4452" s="4">
        <v>1.0</v>
      </c>
      <c r="E4452" s="1">
        <v>3.0</v>
      </c>
      <c r="F4452" s="1">
        <v>1.0</v>
      </c>
      <c r="G4452" s="2"/>
    </row>
    <row r="4453" ht="12.75" customHeight="1">
      <c r="A4453" t="s">
        <v>1455</v>
      </c>
      <c r="B4453" s="3" t="str">
        <f>HYPERLINK("https://stackoverflow.com/questions/13072330/")</f>
        <v>https://stackoverflow.com/questions/13072330/</v>
      </c>
      <c r="C4453" s="1">
        <v>3.0</v>
      </c>
      <c r="D4453" s="4">
        <v>1.0</v>
      </c>
      <c r="E4453" s="1">
        <v>3.0</v>
      </c>
      <c r="F4453" s="1">
        <v>1.0</v>
      </c>
      <c r="G4453" s="2"/>
    </row>
    <row r="4454" ht="12.75" customHeight="1">
      <c r="A4454" t="s">
        <v>1455</v>
      </c>
      <c r="B4454" s="3" t="str">
        <f>HYPERLINK("https://stackoverflow.com/questions/13171599/")</f>
        <v>https://stackoverflow.com/questions/13171599/</v>
      </c>
      <c r="C4454" s="1">
        <v>3.0</v>
      </c>
      <c r="D4454" s="4">
        <v>1.0</v>
      </c>
      <c r="E4454" s="1">
        <v>3.0</v>
      </c>
      <c r="F4454" s="1">
        <v>1.0</v>
      </c>
      <c r="G4454" s="2"/>
    </row>
    <row r="4455" ht="12.75" customHeight="1">
      <c r="A4455" t="s">
        <v>1455</v>
      </c>
      <c r="B4455" s="3" t="str">
        <f>HYPERLINK("https://stackoverflow.com/questions/13678355/")</f>
        <v>https://stackoverflow.com/questions/13678355/</v>
      </c>
      <c r="C4455" s="1">
        <v>3.0</v>
      </c>
      <c r="D4455" s="4">
        <v>1.0</v>
      </c>
      <c r="E4455" s="1">
        <v>3.0</v>
      </c>
      <c r="F4455" s="1">
        <v>1.0</v>
      </c>
      <c r="G4455" s="2"/>
    </row>
    <row r="4456" ht="12.75" customHeight="1">
      <c r="A4456" t="s">
        <v>1455</v>
      </c>
      <c r="B4456" s="3" t="str">
        <f>HYPERLINK("https://stackoverflow.com/questions/13686133/")</f>
        <v>https://stackoverflow.com/questions/13686133/</v>
      </c>
      <c r="C4456" s="1">
        <v>3.0</v>
      </c>
      <c r="D4456" s="4">
        <v>1.0</v>
      </c>
      <c r="E4456" s="1">
        <v>3.0</v>
      </c>
      <c r="F4456" s="1">
        <v>1.0</v>
      </c>
      <c r="G4456" s="2"/>
    </row>
    <row r="4457" ht="12.75" customHeight="1">
      <c r="A4457" t="s">
        <v>1455</v>
      </c>
      <c r="B4457" s="3" t="str">
        <f>HYPERLINK("https://stackoverflow.com/questions/14021567/")</f>
        <v>https://stackoverflow.com/questions/14021567/</v>
      </c>
      <c r="C4457" s="1">
        <v>3.0</v>
      </c>
      <c r="D4457" s="4">
        <v>1.0</v>
      </c>
      <c r="E4457" s="1">
        <v>3.0</v>
      </c>
      <c r="F4457" s="1">
        <v>1.0</v>
      </c>
      <c r="G4457" s="2"/>
    </row>
    <row r="4458" ht="12.75" customHeight="1">
      <c r="A4458" t="s">
        <v>1455</v>
      </c>
      <c r="B4458" s="3" t="str">
        <f>HYPERLINK("https://stackoverflow.com/questions/14241303/")</f>
        <v>https://stackoverflow.com/questions/14241303/</v>
      </c>
      <c r="C4458" s="1">
        <v>3.0</v>
      </c>
      <c r="D4458" s="4">
        <v>1.0</v>
      </c>
      <c r="E4458" s="1">
        <v>3.0</v>
      </c>
      <c r="F4458" s="1">
        <v>1.0</v>
      </c>
      <c r="G4458" s="2"/>
    </row>
    <row r="4459" ht="12.75" customHeight="1">
      <c r="A4459" t="s">
        <v>1455</v>
      </c>
      <c r="B4459" s="3" t="str">
        <f>HYPERLINK("https://stackoverflow.com/questions/17926222/")</f>
        <v>https://stackoverflow.com/questions/17926222/</v>
      </c>
      <c r="C4459" s="1">
        <v>3.0</v>
      </c>
      <c r="D4459" s="4">
        <v>1.0</v>
      </c>
      <c r="E4459" s="1">
        <v>3.0</v>
      </c>
      <c r="F4459" s="1">
        <v>1.0</v>
      </c>
      <c r="G4459" s="2"/>
    </row>
    <row r="4460" ht="12.75" customHeight="1">
      <c r="A4460" t="s">
        <v>1455</v>
      </c>
      <c r="B4460" s="3" t="str">
        <f>HYPERLINK("https://stackoverflow.com/questions/21604071/")</f>
        <v>https://stackoverflow.com/questions/21604071/</v>
      </c>
      <c r="C4460" s="1">
        <v>3.0</v>
      </c>
      <c r="D4460" s="4">
        <v>1.0</v>
      </c>
      <c r="E4460" s="1">
        <v>3.0</v>
      </c>
      <c r="F4460" s="1">
        <v>1.0</v>
      </c>
      <c r="G4460" s="2"/>
    </row>
    <row r="4461" ht="12.75" customHeight="1">
      <c r="A4461" t="s">
        <v>1455</v>
      </c>
      <c r="B4461" s="3" t="str">
        <f>HYPERLINK("https://stackoverflow.com/questions/27120868/")</f>
        <v>https://stackoverflow.com/questions/27120868/</v>
      </c>
      <c r="C4461" s="1">
        <v>3.0</v>
      </c>
      <c r="D4461" s="4">
        <v>1.0</v>
      </c>
      <c r="E4461" s="1">
        <v>3.0</v>
      </c>
      <c r="F4461" s="1">
        <v>1.0</v>
      </c>
      <c r="G4461" s="2"/>
    </row>
    <row r="4462" ht="12.75" customHeight="1">
      <c r="A4462" t="s">
        <v>1455</v>
      </c>
      <c r="B4462" s="3" t="str">
        <f>HYPERLINK("https://stackoverflow.com/questions/31214709/")</f>
        <v>https://stackoverflow.com/questions/31214709/</v>
      </c>
      <c r="C4462" s="1">
        <v>3.0</v>
      </c>
      <c r="D4462" s="4">
        <v>1.0</v>
      </c>
      <c r="E4462" s="1">
        <v>3.0</v>
      </c>
      <c r="F4462" s="1">
        <v>1.0</v>
      </c>
      <c r="G4462" s="2"/>
    </row>
    <row r="4463" ht="12.75" customHeight="1">
      <c r="A4463" t="s">
        <v>1455</v>
      </c>
      <c r="B4463" s="3" t="str">
        <f>HYPERLINK("https://stackoverflow.com/questions/38776878/")</f>
        <v>https://stackoverflow.com/questions/38776878/</v>
      </c>
      <c r="C4463" s="1">
        <v>3.0</v>
      </c>
      <c r="D4463" s="4">
        <v>1.0</v>
      </c>
      <c r="E4463" s="1">
        <v>3.0</v>
      </c>
      <c r="F4463" s="1">
        <v>1.0</v>
      </c>
      <c r="G4463" s="2"/>
    </row>
    <row r="4464" ht="12.75" customHeight="1">
      <c r="A4464" t="s">
        <v>1455</v>
      </c>
      <c r="B4464" s="3" t="str">
        <f>HYPERLINK("https://stackoverflow.com/questions/40852832/")</f>
        <v>https://stackoverflow.com/questions/40852832/</v>
      </c>
      <c r="C4464" s="1">
        <v>3.0</v>
      </c>
      <c r="D4464" s="4">
        <v>1.0</v>
      </c>
      <c r="E4464" s="1">
        <v>3.0</v>
      </c>
      <c r="F4464" s="1">
        <v>1.0</v>
      </c>
      <c r="G4464" s="2"/>
    </row>
    <row r="4465" ht="12.75" customHeight="1">
      <c r="A4465" t="s">
        <v>1455</v>
      </c>
      <c r="B4465" s="3" t="str">
        <f>HYPERLINK("https://stackoverflow.com/questions/44227131/")</f>
        <v>https://stackoverflow.com/questions/44227131/</v>
      </c>
      <c r="C4465" s="1">
        <v>3.0</v>
      </c>
      <c r="D4465" s="4">
        <v>1.0</v>
      </c>
      <c r="E4465" s="1">
        <v>3.0</v>
      </c>
      <c r="F4465" s="1">
        <v>1.0</v>
      </c>
      <c r="G4465" s="2"/>
    </row>
    <row r="4466" ht="12.75" customHeight="1">
      <c r="A4466" t="s">
        <v>1455</v>
      </c>
      <c r="B4466" s="3" t="str">
        <f>HYPERLINK("https://stackoverflow.com/questions/48909646/")</f>
        <v>https://stackoverflow.com/questions/48909646/</v>
      </c>
      <c r="C4466" s="1">
        <v>3.0</v>
      </c>
      <c r="D4466" s="4">
        <v>1.0</v>
      </c>
      <c r="E4466" s="1">
        <v>3.0</v>
      </c>
      <c r="F4466" s="1">
        <v>1.0</v>
      </c>
      <c r="G4466" s="2"/>
    </row>
    <row r="4467" ht="12.75" customHeight="1">
      <c r="A4467" t="s">
        <v>1456</v>
      </c>
      <c r="B4467" s="3" t="str">
        <f>HYPERLINK("https://stackoverflow.com/questions/363691/")</f>
        <v>https://stackoverflow.com/questions/363691/</v>
      </c>
      <c r="C4467" s="1">
        <v>3.0</v>
      </c>
      <c r="D4467" s="4">
        <v>2.0</v>
      </c>
      <c r="E4467" s="1">
        <v>3.0</v>
      </c>
      <c r="F4467" s="1">
        <v>2.0</v>
      </c>
      <c r="G4467" s="2"/>
    </row>
    <row r="4468" ht="12.75" customHeight="1">
      <c r="A4468" t="s">
        <v>1456</v>
      </c>
      <c r="B4468" s="3" t="str">
        <f>HYPERLINK("https://stackoverflow.com/questions/363692/")</f>
        <v>https://stackoverflow.com/questions/363692/</v>
      </c>
      <c r="C4468" s="1">
        <v>5.0</v>
      </c>
      <c r="D4468" s="4">
        <v>3.0</v>
      </c>
      <c r="E4468" s="1">
        <v>5.0</v>
      </c>
      <c r="F4468" s="1">
        <v>5.0</v>
      </c>
      <c r="G4468" s="2" t="s">
        <v>619</v>
      </c>
    </row>
    <row r="4469" ht="12.75" customHeight="1">
      <c r="A4469" t="s">
        <v>1456</v>
      </c>
      <c r="B4469" s="3" t="str">
        <f>HYPERLINK("https://stackoverflow.com/questions/363693/")</f>
        <v>https://stackoverflow.com/questions/363693/</v>
      </c>
      <c r="C4469" s="1">
        <v>3.0</v>
      </c>
      <c r="D4469" s="4">
        <v>2.0</v>
      </c>
      <c r="E4469" s="1">
        <v>3.0</v>
      </c>
      <c r="F4469" s="1">
        <v>2.0</v>
      </c>
      <c r="G4469" s="2"/>
    </row>
    <row r="4470" ht="12.75" customHeight="1">
      <c r="A4470" t="s">
        <v>1456</v>
      </c>
      <c r="B4470" s="3" t="str">
        <f>HYPERLINK("https://stackoverflow.com/questions/363708/")</f>
        <v>https://stackoverflow.com/questions/363708/</v>
      </c>
      <c r="C4470" s="1">
        <v>5.0</v>
      </c>
      <c r="D4470" s="4">
        <v>2.0</v>
      </c>
      <c r="E4470" s="1">
        <v>5.0</v>
      </c>
      <c r="F4470" s="1">
        <v>5.0</v>
      </c>
      <c r="G4470" s="2" t="s">
        <v>260</v>
      </c>
    </row>
    <row r="4471" ht="12.75" customHeight="1">
      <c r="A4471" t="s">
        <v>1456</v>
      </c>
      <c r="B4471" s="3" t="str">
        <f>HYPERLINK("https://stackoverflow.com/questions/363713/")</f>
        <v>https://stackoverflow.com/questions/363713/</v>
      </c>
      <c r="C4471" s="1">
        <v>5.0</v>
      </c>
      <c r="D4471" s="4">
        <v>3.0</v>
      </c>
      <c r="E4471" s="1">
        <v>5.0</v>
      </c>
      <c r="F4471" s="1">
        <v>5.0</v>
      </c>
      <c r="G4471" s="2" t="s">
        <v>260</v>
      </c>
    </row>
    <row r="4472" ht="12.75" customHeight="1">
      <c r="A4472" t="s">
        <v>1456</v>
      </c>
      <c r="B4472" s="3" t="str">
        <f>HYPERLINK("https://stackoverflow.com/questions/363732/")</f>
        <v>https://stackoverflow.com/questions/363732/</v>
      </c>
      <c r="C4472" s="1">
        <v>3.0</v>
      </c>
      <c r="D4472" s="4">
        <v>3.0</v>
      </c>
      <c r="E4472" s="1">
        <v>3.0</v>
      </c>
      <c r="F4472" s="1">
        <v>3.0</v>
      </c>
      <c r="G4472" s="2"/>
    </row>
    <row r="4473" ht="12.75" customHeight="1">
      <c r="A4473" t="s">
        <v>1456</v>
      </c>
      <c r="B4473" s="3" t="str">
        <f>HYPERLINK("https://stackoverflow.com/questions/424548/")</f>
        <v>https://stackoverflow.com/questions/424548/</v>
      </c>
      <c r="C4473" s="1">
        <v>4.0</v>
      </c>
      <c r="D4473" s="4">
        <v>3.0</v>
      </c>
      <c r="E4473" s="1">
        <v>4.0</v>
      </c>
      <c r="F4473" s="1">
        <v>3.0</v>
      </c>
      <c r="G4473" s="2"/>
    </row>
    <row r="4474" ht="12.75" customHeight="1">
      <c r="A4474" t="s">
        <v>1456</v>
      </c>
      <c r="B4474" s="3" t="str">
        <f>HYPERLINK("https://stackoverflow.com/questions/1377218/")</f>
        <v>https://stackoverflow.com/questions/1377218/</v>
      </c>
      <c r="C4474" s="1">
        <v>4.0</v>
      </c>
      <c r="D4474" s="4">
        <v>3.0</v>
      </c>
      <c r="E4474" s="1">
        <v>4.0</v>
      </c>
      <c r="F4474" s="1">
        <v>3.0</v>
      </c>
      <c r="G4474" s="2"/>
    </row>
    <row r="4475" ht="12.75" customHeight="1">
      <c r="A4475" t="s">
        <v>1456</v>
      </c>
      <c r="B4475" s="3" t="str">
        <f>HYPERLINK("https://stackoverflow.com/questions/2271563/")</f>
        <v>https://stackoverflow.com/questions/2271563/</v>
      </c>
      <c r="C4475" s="1">
        <v>4.0</v>
      </c>
      <c r="D4475" s="4">
        <v>3.0</v>
      </c>
      <c r="E4475" s="1">
        <v>4.0</v>
      </c>
      <c r="F4475" s="1">
        <v>3.0</v>
      </c>
      <c r="G4475" s="2"/>
    </row>
    <row r="4476" ht="12.75" customHeight="1">
      <c r="A4476" t="s">
        <v>1456</v>
      </c>
      <c r="B4476" s="3" t="str">
        <f>HYPERLINK("https://stackoverflow.com/questions/2310610/")</f>
        <v>https://stackoverflow.com/questions/2310610/</v>
      </c>
      <c r="C4476" s="1">
        <v>3.0</v>
      </c>
      <c r="D4476" s="4">
        <v>3.0</v>
      </c>
      <c r="E4476" s="1">
        <v>3.0</v>
      </c>
      <c r="F4476" s="1">
        <v>3.0</v>
      </c>
      <c r="G4476" s="2"/>
    </row>
    <row r="4477" ht="12.75" customHeight="1">
      <c r="A4477" t="s">
        <v>1456</v>
      </c>
      <c r="B4477" s="3" t="str">
        <f>HYPERLINK("https://stackoverflow.com/questions/4647255/")</f>
        <v>https://stackoverflow.com/questions/4647255/</v>
      </c>
      <c r="C4477" s="1">
        <v>4.0</v>
      </c>
      <c r="D4477" s="4">
        <v>3.0</v>
      </c>
      <c r="E4477" s="1">
        <v>4.0</v>
      </c>
      <c r="F4477" s="1">
        <v>3.0</v>
      </c>
      <c r="G4477" s="2"/>
    </row>
    <row r="4478" ht="12.75" customHeight="1">
      <c r="A4478" t="s">
        <v>1456</v>
      </c>
      <c r="B4478" s="3" t="str">
        <f>HYPERLINK("https://stackoverflow.com/questions/6678179/")</f>
        <v>https://stackoverflow.com/questions/6678179/</v>
      </c>
      <c r="C4478" s="1">
        <v>4.0</v>
      </c>
      <c r="D4478" s="4">
        <v>2.0</v>
      </c>
      <c r="E4478" s="1">
        <v>5.0</v>
      </c>
      <c r="F4478" s="1">
        <v>5.0</v>
      </c>
      <c r="G4478" s="2" t="s">
        <v>260</v>
      </c>
    </row>
    <row r="4479" ht="12.75" customHeight="1">
      <c r="A4479" t="s">
        <v>1456</v>
      </c>
      <c r="B4479" s="3" t="str">
        <f>HYPERLINK("https://stackoverflow.com/questions/8913481/")</f>
        <v>https://stackoverflow.com/questions/8913481/</v>
      </c>
      <c r="C4479" s="1">
        <v>4.0</v>
      </c>
      <c r="D4479" s="4">
        <v>3.0</v>
      </c>
      <c r="E4479" s="1">
        <v>4.0</v>
      </c>
      <c r="F4479" s="1">
        <v>3.0</v>
      </c>
      <c r="G4479" s="2"/>
    </row>
    <row r="4480" ht="12.75" customHeight="1">
      <c r="A4480" t="s">
        <v>1456</v>
      </c>
      <c r="B4480" s="3" t="str">
        <f>HYPERLINK("https://stackoverflow.com/questions/9297051/")</f>
        <v>https://stackoverflow.com/questions/9297051/</v>
      </c>
      <c r="C4480" s="1">
        <v>4.0</v>
      </c>
      <c r="D4480" s="4">
        <v>3.0</v>
      </c>
      <c r="E4480" s="1">
        <v>4.0</v>
      </c>
      <c r="F4480" s="1">
        <v>3.0</v>
      </c>
      <c r="G4480" s="2"/>
    </row>
    <row r="4481" ht="12.75" customHeight="1">
      <c r="A4481" t="s">
        <v>1456</v>
      </c>
      <c r="B4481" s="3" t="str">
        <f>HYPERLINK("https://stackoverflow.com/questions/10930164/")</f>
        <v>https://stackoverflow.com/questions/10930164/</v>
      </c>
      <c r="C4481" s="1">
        <v>5.0</v>
      </c>
      <c r="D4481" s="4">
        <v>3.0</v>
      </c>
      <c r="E4481" s="1">
        <v>4.0</v>
      </c>
      <c r="F4481" s="1">
        <v>4.0</v>
      </c>
      <c r="G4481" s="2" t="s">
        <v>1457</v>
      </c>
    </row>
    <row r="4482" ht="12.75" customHeight="1">
      <c r="A4482" t="s">
        <v>1456</v>
      </c>
      <c r="B4482" s="3" t="str">
        <f>HYPERLINK("https://stackoverflow.com/questions/11923174/")</f>
        <v>https://stackoverflow.com/questions/11923174/</v>
      </c>
      <c r="C4482" s="1">
        <v>5.0</v>
      </c>
      <c r="D4482" s="4">
        <v>3.0</v>
      </c>
      <c r="E4482" s="1">
        <v>5.0</v>
      </c>
      <c r="F4482" s="1">
        <v>5.0</v>
      </c>
      <c r="G4482" s="2" t="s">
        <v>1246</v>
      </c>
    </row>
    <row r="4483" ht="12.75" customHeight="1">
      <c r="A4483" t="s">
        <v>1456</v>
      </c>
      <c r="B4483" s="3" t="str">
        <f>HYPERLINK("https://stackoverflow.com/questions/13098409/")</f>
        <v>https://stackoverflow.com/questions/13098409/</v>
      </c>
      <c r="C4483" s="1">
        <v>5.0</v>
      </c>
      <c r="D4483" s="4">
        <v>3.0</v>
      </c>
      <c r="E4483" s="1">
        <v>5.0</v>
      </c>
      <c r="F4483" s="1">
        <v>5.0</v>
      </c>
      <c r="G4483" s="2" t="s">
        <v>260</v>
      </c>
    </row>
    <row r="4484" ht="12.75" customHeight="1">
      <c r="A4484" t="s">
        <v>1456</v>
      </c>
      <c r="B4484" s="3" t="str">
        <f>HYPERLINK("https://stackoverflow.com/questions/13728977/")</f>
        <v>https://stackoverflow.com/questions/13728977/</v>
      </c>
      <c r="C4484" s="1">
        <v>5.0</v>
      </c>
      <c r="D4484" s="4">
        <v>3.0</v>
      </c>
      <c r="E4484" s="1">
        <v>5.0</v>
      </c>
      <c r="F4484" s="1">
        <v>5.0</v>
      </c>
      <c r="G4484" s="2" t="s">
        <v>260</v>
      </c>
    </row>
    <row r="4485" ht="12.75" customHeight="1">
      <c r="A4485" t="s">
        <v>1456</v>
      </c>
      <c r="B4485" s="3" t="str">
        <f>HYPERLINK("https://stackoverflow.com/questions/14843702/")</f>
        <v>https://stackoverflow.com/questions/14843702/</v>
      </c>
      <c r="C4485" s="1">
        <v>4.0</v>
      </c>
      <c r="D4485" s="4">
        <v>3.0</v>
      </c>
      <c r="E4485" s="1">
        <v>4.0</v>
      </c>
      <c r="F4485" s="1">
        <v>3.0</v>
      </c>
      <c r="G4485" s="2"/>
    </row>
    <row r="4486" ht="12.75" customHeight="1">
      <c r="A4486" t="s">
        <v>1456</v>
      </c>
      <c r="B4486" s="3" t="str">
        <f>HYPERLINK("https://stackoverflow.com/questions/16987468/")</f>
        <v>https://stackoverflow.com/questions/16987468/</v>
      </c>
      <c r="C4486" s="1">
        <v>3.0</v>
      </c>
      <c r="D4486" s="4">
        <v>3.0</v>
      </c>
      <c r="E4486" s="1">
        <v>3.0</v>
      </c>
      <c r="F4486" s="1">
        <v>3.0</v>
      </c>
      <c r="G4486" s="2"/>
    </row>
    <row r="4487" ht="12.75" customHeight="1">
      <c r="A4487" t="s">
        <v>1456</v>
      </c>
      <c r="B4487" s="3" t="str">
        <f>HYPERLINK("https://stackoverflow.com/questions/18554758/")</f>
        <v>https://stackoverflow.com/questions/18554758/</v>
      </c>
      <c r="C4487" s="1">
        <v>5.0</v>
      </c>
      <c r="D4487" s="4">
        <v>3.0</v>
      </c>
      <c r="E4487" s="1">
        <v>5.0</v>
      </c>
      <c r="F4487" s="1">
        <v>5.0</v>
      </c>
      <c r="G4487" s="2" t="s">
        <v>260</v>
      </c>
    </row>
    <row r="4488" ht="12.75" customHeight="1">
      <c r="A4488" t="s">
        <v>1456</v>
      </c>
      <c r="B4488" s="3" t="str">
        <f>HYPERLINK("https://stackoverflow.com/questions/18955785/")</f>
        <v>https://stackoverflow.com/questions/18955785/</v>
      </c>
      <c r="C4488" s="1">
        <v>4.0</v>
      </c>
      <c r="D4488" s="4">
        <v>3.0</v>
      </c>
      <c r="E4488" s="1">
        <v>4.0</v>
      </c>
      <c r="F4488" s="1">
        <v>3.0</v>
      </c>
      <c r="G4488" s="2"/>
    </row>
    <row r="4489" ht="12.75" customHeight="1">
      <c r="A4489" t="s">
        <v>1456</v>
      </c>
      <c r="B4489" s="3" t="str">
        <f>HYPERLINK("https://stackoverflow.com/questions/20175547/")</f>
        <v>https://stackoverflow.com/questions/20175547/</v>
      </c>
      <c r="C4489" s="1">
        <v>4.0</v>
      </c>
      <c r="D4489" s="4">
        <v>3.0</v>
      </c>
      <c r="E4489" s="1">
        <v>4.0</v>
      </c>
      <c r="F4489" s="1">
        <v>3.0</v>
      </c>
      <c r="G4489" s="2"/>
    </row>
    <row r="4490" ht="12.75" customHeight="1">
      <c r="A4490" t="s">
        <v>1456</v>
      </c>
      <c r="B4490" s="3" t="str">
        <f>HYPERLINK("https://stackoverflow.com/questions/20761900/")</f>
        <v>https://stackoverflow.com/questions/20761900/</v>
      </c>
      <c r="C4490" s="1">
        <v>5.0</v>
      </c>
      <c r="D4490" s="4">
        <v>3.0</v>
      </c>
      <c r="E4490" s="1">
        <v>5.0</v>
      </c>
      <c r="F4490" s="1">
        <v>5.0</v>
      </c>
      <c r="G4490" s="2" t="s">
        <v>260</v>
      </c>
    </row>
    <row r="4491" ht="12.75" customHeight="1">
      <c r="A4491" t="s">
        <v>1456</v>
      </c>
      <c r="B4491" s="3" t="str">
        <f>HYPERLINK("https://stackoverflow.com/questions/21127158/")</f>
        <v>https://stackoverflow.com/questions/21127158/</v>
      </c>
      <c r="C4491" s="1">
        <v>4.0</v>
      </c>
      <c r="D4491" s="4">
        <v>3.0</v>
      </c>
      <c r="E4491" s="1">
        <v>4.0</v>
      </c>
      <c r="F4491" s="1">
        <v>3.0</v>
      </c>
      <c r="G4491" s="2"/>
    </row>
    <row r="4492" ht="12.75" customHeight="1">
      <c r="A4492" t="s">
        <v>1456</v>
      </c>
      <c r="B4492" s="3" t="str">
        <f>HYPERLINK("https://stackoverflow.com/questions/23850587/")</f>
        <v>https://stackoverflow.com/questions/23850587/</v>
      </c>
      <c r="C4492" s="1">
        <v>4.0</v>
      </c>
      <c r="D4492" s="4">
        <v>3.0</v>
      </c>
      <c r="E4492" s="1">
        <v>4.0</v>
      </c>
      <c r="F4492" s="1">
        <v>3.0</v>
      </c>
      <c r="G4492" s="2"/>
    </row>
    <row r="4493" ht="12.75" customHeight="1">
      <c r="A4493" t="s">
        <v>1456</v>
      </c>
      <c r="B4493" s="3" t="str">
        <f>HYPERLINK("https://stackoverflow.com/questions/24216407/")</f>
        <v>https://stackoverflow.com/questions/24216407/</v>
      </c>
      <c r="C4493" s="1">
        <v>5.0</v>
      </c>
      <c r="D4493" s="4">
        <v>3.0</v>
      </c>
      <c r="E4493" s="1">
        <v>5.0</v>
      </c>
      <c r="F4493" s="1">
        <v>5.0</v>
      </c>
      <c r="G4493" s="2" t="s">
        <v>260</v>
      </c>
    </row>
    <row r="4494" ht="12.75" customHeight="1">
      <c r="A4494" t="s">
        <v>1456</v>
      </c>
      <c r="B4494" s="3" t="str">
        <f>HYPERLINK("https://stackoverflow.com/questions/25101263/")</f>
        <v>https://stackoverflow.com/questions/25101263/</v>
      </c>
      <c r="C4494" s="1">
        <v>5.0</v>
      </c>
      <c r="D4494" s="4">
        <v>3.0</v>
      </c>
      <c r="E4494" s="1">
        <v>5.0</v>
      </c>
      <c r="F4494" s="1">
        <v>5.0</v>
      </c>
      <c r="G4494" s="2" t="s">
        <v>1246</v>
      </c>
    </row>
    <row r="4495" ht="12.75" customHeight="1">
      <c r="A4495" t="s">
        <v>1456</v>
      </c>
      <c r="B4495" s="3" t="str">
        <f>HYPERLINK("https://stackoverflow.com/questions/27156435/")</f>
        <v>https://stackoverflow.com/questions/27156435/</v>
      </c>
      <c r="C4495" s="1">
        <v>4.0</v>
      </c>
      <c r="D4495" s="4">
        <v>3.0</v>
      </c>
      <c r="E4495" s="1">
        <v>4.0</v>
      </c>
      <c r="F4495" s="1">
        <v>3.0</v>
      </c>
      <c r="G4495" s="2"/>
    </row>
    <row r="4496" ht="12.75" customHeight="1">
      <c r="A4496" t="s">
        <v>1456</v>
      </c>
      <c r="B4496" s="3" t="str">
        <f>HYPERLINK("https://stackoverflow.com/questions/27180520/")</f>
        <v>https://stackoverflow.com/questions/27180520/</v>
      </c>
      <c r="C4496" s="1">
        <v>5.0</v>
      </c>
      <c r="D4496" s="4">
        <v>3.0</v>
      </c>
      <c r="E4496" s="1">
        <v>5.0</v>
      </c>
      <c r="F4496" s="1">
        <v>5.0</v>
      </c>
      <c r="G4496" s="2" t="s">
        <v>260</v>
      </c>
    </row>
    <row r="4497" ht="12.75" customHeight="1">
      <c r="A4497" t="s">
        <v>1456</v>
      </c>
      <c r="B4497" s="3" t="str">
        <f>HYPERLINK("https://stackoverflow.com/questions/28453447/")</f>
        <v>https://stackoverflow.com/questions/28453447/</v>
      </c>
      <c r="C4497" s="1">
        <v>5.0</v>
      </c>
      <c r="D4497" s="4">
        <v>3.0</v>
      </c>
      <c r="E4497" s="1">
        <v>5.0</v>
      </c>
      <c r="F4497" s="1">
        <v>5.0</v>
      </c>
      <c r="G4497" s="2" t="s">
        <v>260</v>
      </c>
    </row>
    <row r="4498" ht="12.75" customHeight="1">
      <c r="A4498" t="s">
        <v>1456</v>
      </c>
      <c r="B4498" s="3" t="str">
        <f>HYPERLINK("https://stackoverflow.com/questions/29021708/")</f>
        <v>https://stackoverflow.com/questions/29021708/</v>
      </c>
      <c r="C4498" s="1">
        <v>5.0</v>
      </c>
      <c r="D4498" s="4">
        <v>3.0</v>
      </c>
      <c r="E4498" s="1">
        <v>5.0</v>
      </c>
      <c r="F4498" s="1">
        <v>5.0</v>
      </c>
      <c r="G4498" s="2" t="s">
        <v>260</v>
      </c>
    </row>
    <row r="4499" ht="12.75" customHeight="1">
      <c r="A4499" t="s">
        <v>1456</v>
      </c>
      <c r="B4499" s="3" t="str">
        <f>HYPERLINK("https://stackoverflow.com/questions/29279143/")</f>
        <v>https://stackoverflow.com/questions/29279143/</v>
      </c>
      <c r="C4499" s="1">
        <v>5.0</v>
      </c>
      <c r="D4499" s="4">
        <v>3.0</v>
      </c>
      <c r="E4499" s="1">
        <v>5.0</v>
      </c>
      <c r="F4499" s="1">
        <v>5.0</v>
      </c>
      <c r="G4499" s="2" t="s">
        <v>260</v>
      </c>
    </row>
    <row r="4500" ht="12.75" customHeight="1">
      <c r="A4500" t="s">
        <v>1456</v>
      </c>
      <c r="B4500" s="3" t="str">
        <f>HYPERLINK("https://stackoverflow.com/questions/29517198/")</f>
        <v>https://stackoverflow.com/questions/29517198/</v>
      </c>
      <c r="C4500" s="1">
        <v>4.0</v>
      </c>
      <c r="D4500" s="4">
        <v>2.0</v>
      </c>
      <c r="E4500" s="1">
        <v>4.0</v>
      </c>
      <c r="F4500" s="1">
        <v>4.0</v>
      </c>
      <c r="G4500" s="2" t="s">
        <v>260</v>
      </c>
    </row>
    <row r="4501" ht="12.75" customHeight="1">
      <c r="A4501" t="s">
        <v>1456</v>
      </c>
      <c r="B4501" s="3" t="str">
        <f>HYPERLINK("https://stackoverflow.com/questions/30480195/")</f>
        <v>https://stackoverflow.com/questions/30480195/</v>
      </c>
      <c r="C4501" s="1">
        <v>5.0</v>
      </c>
      <c r="D4501" s="4">
        <v>3.0</v>
      </c>
      <c r="E4501" s="1">
        <v>5.0</v>
      </c>
      <c r="F4501" s="1">
        <v>5.0</v>
      </c>
      <c r="G4501" s="2" t="s">
        <v>260</v>
      </c>
    </row>
    <row r="4502" ht="12.75" customHeight="1">
      <c r="A4502" t="s">
        <v>1456</v>
      </c>
      <c r="B4502" s="3" t="str">
        <f>HYPERLINK("https://stackoverflow.com/questions/33424282/")</f>
        <v>https://stackoverflow.com/questions/33424282/</v>
      </c>
      <c r="C4502" s="1">
        <v>5.0</v>
      </c>
      <c r="D4502" s="4">
        <v>3.0</v>
      </c>
      <c r="E4502" s="1">
        <v>5.0</v>
      </c>
      <c r="F4502" s="1">
        <v>5.0</v>
      </c>
      <c r="G4502" s="2" t="s">
        <v>260</v>
      </c>
    </row>
    <row r="4503" ht="12.75" customHeight="1">
      <c r="A4503" t="s">
        <v>1456</v>
      </c>
      <c r="B4503" s="3" t="str">
        <f>HYPERLINK("https://stackoverflow.com/questions/39711614/")</f>
        <v>https://stackoverflow.com/questions/39711614/</v>
      </c>
      <c r="C4503" s="1">
        <v>4.0</v>
      </c>
      <c r="D4503" s="4">
        <v>3.0</v>
      </c>
      <c r="E4503" s="1">
        <v>4.0</v>
      </c>
      <c r="F4503" s="1">
        <v>3.0</v>
      </c>
      <c r="G4503" s="2"/>
    </row>
    <row r="4504" ht="12.75" customHeight="1">
      <c r="A4504" t="s">
        <v>1456</v>
      </c>
      <c r="B4504" s="3" t="str">
        <f>HYPERLINK("https://stackoverflow.com/questions/40854699/")</f>
        <v>https://stackoverflow.com/questions/40854699/</v>
      </c>
      <c r="C4504" s="1">
        <v>4.0</v>
      </c>
      <c r="D4504" s="4">
        <v>3.0</v>
      </c>
      <c r="E4504" s="1">
        <v>4.0</v>
      </c>
      <c r="F4504" s="1">
        <v>3.0</v>
      </c>
      <c r="G4504" s="2"/>
    </row>
    <row r="4505" ht="12.75" customHeight="1">
      <c r="A4505" t="s">
        <v>1456</v>
      </c>
      <c r="B4505" s="3" t="str">
        <f>HYPERLINK("https://stackoverflow.com/questions/40938597/")</f>
        <v>https://stackoverflow.com/questions/40938597/</v>
      </c>
      <c r="C4505" s="1">
        <v>3.0</v>
      </c>
      <c r="D4505" s="4">
        <v>3.0</v>
      </c>
      <c r="E4505" s="1">
        <v>3.0</v>
      </c>
      <c r="F4505" s="1">
        <v>3.0</v>
      </c>
      <c r="G4505" s="2"/>
    </row>
    <row r="4506" ht="12.75" customHeight="1">
      <c r="A4506" t="s">
        <v>1456</v>
      </c>
      <c r="B4506" s="3" t="str">
        <f>HYPERLINK("https://stackoverflow.com/questions/41273686/")</f>
        <v>https://stackoverflow.com/questions/41273686/</v>
      </c>
      <c r="C4506" s="1">
        <v>5.0</v>
      </c>
      <c r="D4506" s="4">
        <v>3.0</v>
      </c>
      <c r="E4506" s="1">
        <v>5.0</v>
      </c>
      <c r="F4506" s="1">
        <v>5.0</v>
      </c>
      <c r="G4506" s="2" t="s">
        <v>260</v>
      </c>
    </row>
    <row r="4507" ht="12.75" customHeight="1">
      <c r="A4507" t="s">
        <v>1456</v>
      </c>
      <c r="B4507" s="3" t="str">
        <f>HYPERLINK("https://stackoverflow.com/questions/41735301/")</f>
        <v>https://stackoverflow.com/questions/41735301/</v>
      </c>
      <c r="C4507" s="1">
        <v>4.0</v>
      </c>
      <c r="D4507" s="4">
        <v>3.0</v>
      </c>
      <c r="E4507" s="1">
        <v>4.0</v>
      </c>
      <c r="F4507" s="1">
        <v>3.0</v>
      </c>
      <c r="G4507" s="2"/>
    </row>
    <row r="4508" ht="12.75" customHeight="1">
      <c r="A4508" t="s">
        <v>1456</v>
      </c>
      <c r="B4508" s="3" t="str">
        <f>HYPERLINK("https://stackoverflow.com/questions/44202788/")</f>
        <v>https://stackoverflow.com/questions/44202788/</v>
      </c>
      <c r="C4508" s="1">
        <v>4.0</v>
      </c>
      <c r="D4508" s="4">
        <v>4.0</v>
      </c>
      <c r="E4508" s="1">
        <v>4.0</v>
      </c>
      <c r="F4508" s="1">
        <v>4.0</v>
      </c>
      <c r="G4508" s="2"/>
    </row>
    <row r="4509" ht="12.75" customHeight="1">
      <c r="A4509" t="s">
        <v>1456</v>
      </c>
      <c r="B4509" s="3" t="str">
        <f>HYPERLINK("https://stackoverflow.com/questions/44228421/")</f>
        <v>https://stackoverflow.com/questions/44228421/</v>
      </c>
      <c r="C4509" s="1">
        <v>5.0</v>
      </c>
      <c r="D4509" s="4">
        <v>3.0</v>
      </c>
      <c r="E4509" s="1">
        <v>5.0</v>
      </c>
      <c r="F4509" s="1">
        <v>5.0</v>
      </c>
      <c r="G4509" s="2" t="s">
        <v>260</v>
      </c>
    </row>
    <row r="4510" ht="12.75" customHeight="1">
      <c r="A4510" t="s">
        <v>1456</v>
      </c>
      <c r="B4510" s="3" t="str">
        <f>HYPERLINK("https://stackoverflow.com/questions/44653324/")</f>
        <v>https://stackoverflow.com/questions/44653324/</v>
      </c>
      <c r="C4510" s="1">
        <v>5.0</v>
      </c>
      <c r="D4510" s="4">
        <v>3.0</v>
      </c>
      <c r="E4510" s="1">
        <v>5.0</v>
      </c>
      <c r="F4510" s="1">
        <v>5.0</v>
      </c>
      <c r="G4510" s="2" t="s">
        <v>260</v>
      </c>
    </row>
    <row r="4511" ht="12.75" customHeight="1">
      <c r="A4511" t="s">
        <v>1456</v>
      </c>
      <c r="B4511" s="3" t="str">
        <f>HYPERLINK("https://stackoverflow.com/questions/45651198/")</f>
        <v>https://stackoverflow.com/questions/45651198/</v>
      </c>
      <c r="C4511" s="1">
        <v>4.0</v>
      </c>
      <c r="D4511" s="4">
        <v>4.0</v>
      </c>
      <c r="E4511" s="1">
        <v>4.0</v>
      </c>
      <c r="F4511" s="1">
        <v>4.0</v>
      </c>
      <c r="G4511" s="2"/>
    </row>
    <row r="4512" ht="12.75" customHeight="1">
      <c r="A4512" t="s">
        <v>1456</v>
      </c>
      <c r="B4512" s="3" t="str">
        <f>HYPERLINK("https://stackoverflow.com/questions/46567228/")</f>
        <v>https://stackoverflow.com/questions/46567228/</v>
      </c>
      <c r="C4512" s="1">
        <v>3.0</v>
      </c>
      <c r="D4512" s="4">
        <v>3.0</v>
      </c>
      <c r="E4512" s="1">
        <v>3.0</v>
      </c>
      <c r="F4512" s="1">
        <v>3.0</v>
      </c>
      <c r="G4512" s="2"/>
    </row>
    <row r="4513" ht="12.75" customHeight="1">
      <c r="A4513" t="s">
        <v>1456</v>
      </c>
      <c r="B4513" s="3" t="str">
        <f>HYPERLINK("https://stackoverflow.com/questions/46642267/")</f>
        <v>https://stackoverflow.com/questions/46642267/</v>
      </c>
      <c r="C4513" s="1">
        <v>5.0</v>
      </c>
      <c r="D4513" s="4">
        <v>3.0</v>
      </c>
      <c r="E4513" s="1">
        <v>5.0</v>
      </c>
      <c r="F4513" s="1">
        <v>5.0</v>
      </c>
      <c r="G4513" s="2" t="s">
        <v>260</v>
      </c>
    </row>
    <row r="4514" ht="12.75" customHeight="1">
      <c r="A4514" t="s">
        <v>1456</v>
      </c>
      <c r="B4514" s="3" t="str">
        <f>HYPERLINK("https://stackoverflow.com/questions/47069053/")</f>
        <v>https://stackoverflow.com/questions/47069053/</v>
      </c>
      <c r="C4514" s="1">
        <v>5.0</v>
      </c>
      <c r="D4514" s="4">
        <v>3.0</v>
      </c>
      <c r="E4514" s="1">
        <v>5.0</v>
      </c>
      <c r="F4514" s="1">
        <v>5.0</v>
      </c>
      <c r="G4514" s="2" t="s">
        <v>1458</v>
      </c>
    </row>
    <row r="4515" ht="12.75" customHeight="1">
      <c r="A4515" t="s">
        <v>1456</v>
      </c>
      <c r="B4515" s="3" t="str">
        <f>HYPERLINK("https://stackoverflow.com/questions/47602699/")</f>
        <v>https://stackoverflow.com/questions/47602699/</v>
      </c>
      <c r="C4515" s="1">
        <v>5.0</v>
      </c>
      <c r="D4515" s="4">
        <v>3.0</v>
      </c>
      <c r="E4515" s="1">
        <v>5.0</v>
      </c>
      <c r="F4515" s="1">
        <v>5.0</v>
      </c>
      <c r="G4515" s="2" t="s">
        <v>260</v>
      </c>
    </row>
    <row r="4516" ht="12.75" customHeight="1">
      <c r="A4516" t="s">
        <v>1456</v>
      </c>
      <c r="B4516" s="3" t="str">
        <f>HYPERLINK("https://stackoverflow.com/questions/48555591/")</f>
        <v>https://stackoverflow.com/questions/48555591/</v>
      </c>
      <c r="C4516" s="1">
        <v>3.0</v>
      </c>
      <c r="D4516" s="4">
        <v>3.0</v>
      </c>
      <c r="E4516" s="1">
        <v>3.0</v>
      </c>
      <c r="F4516" s="1">
        <v>3.0</v>
      </c>
      <c r="G4516" s="2"/>
    </row>
    <row r="4517" ht="12.75" customHeight="1">
      <c r="A4517" t="s">
        <v>1456</v>
      </c>
      <c r="B4517" s="3" t="str">
        <f>HYPERLINK("https://stackoverflow.com/questions/48978108/")</f>
        <v>https://stackoverflow.com/questions/48978108/</v>
      </c>
      <c r="C4517" s="1">
        <v>5.0</v>
      </c>
      <c r="D4517" s="4">
        <v>3.0</v>
      </c>
      <c r="E4517" s="1">
        <v>5.0</v>
      </c>
      <c r="F4517" s="1">
        <v>5.0</v>
      </c>
      <c r="G4517" s="2" t="s">
        <v>260</v>
      </c>
    </row>
    <row r="4518" ht="12.75" customHeight="1">
      <c r="A4518" t="s">
        <v>1456</v>
      </c>
      <c r="B4518" s="3" t="str">
        <f>HYPERLINK("https://stackoverflow.com/questions/49784982/")</f>
        <v>https://stackoverflow.com/questions/49784982/</v>
      </c>
      <c r="C4518" s="1">
        <v>3.0</v>
      </c>
      <c r="D4518" s="4">
        <v>3.0</v>
      </c>
      <c r="E4518" s="1">
        <v>3.0</v>
      </c>
      <c r="F4518" s="1">
        <v>3.0</v>
      </c>
      <c r="G4518" s="2"/>
    </row>
    <row r="4519" ht="12.75" customHeight="1">
      <c r="A4519" t="s">
        <v>1459</v>
      </c>
      <c r="B4519" s="3" t="str">
        <f>HYPERLINK("https://stackoverflow.com/questions/2290089/")</f>
        <v>https://stackoverflow.com/questions/2290089/</v>
      </c>
      <c r="C4519" s="1">
        <v>3.0</v>
      </c>
      <c r="D4519" s="4">
        <v>2.0</v>
      </c>
      <c r="E4519" s="1">
        <v>3.0</v>
      </c>
      <c r="F4519" s="1">
        <v>2.0</v>
      </c>
      <c r="G4519" s="2"/>
    </row>
    <row r="4520" ht="12.75" customHeight="1">
      <c r="A4520" t="s">
        <v>1459</v>
      </c>
      <c r="B4520" s="3" t="str">
        <f>HYPERLINK("https://stackoverflow.com/questions/2290095/")</f>
        <v>https://stackoverflow.com/questions/2290095/</v>
      </c>
      <c r="C4520" s="1">
        <v>3.0</v>
      </c>
      <c r="D4520" s="4">
        <v>2.0</v>
      </c>
      <c r="E4520" s="1">
        <v>3.0</v>
      </c>
      <c r="F4520" s="1">
        <v>2.0</v>
      </c>
      <c r="G4520" s="2"/>
    </row>
    <row r="4521" ht="12.75" customHeight="1">
      <c r="A4521" t="s">
        <v>1460</v>
      </c>
      <c r="B4521" s="3" t="str">
        <f>HYPERLINK("https://stackoverflow.com/questions/2444025/")</f>
        <v>https://stackoverflow.com/questions/2444025/</v>
      </c>
      <c r="C4521" s="1">
        <v>5.0</v>
      </c>
      <c r="D4521" s="4">
        <v>4.0</v>
      </c>
      <c r="E4521" s="1">
        <v>5.0</v>
      </c>
      <c r="F4521" s="1">
        <v>4.0</v>
      </c>
      <c r="G4521" s="2"/>
    </row>
    <row r="4522" ht="12.75" customHeight="1">
      <c r="A4522" t="s">
        <v>1460</v>
      </c>
      <c r="B4522" s="3" t="str">
        <f>HYPERLINK("https://stackoverflow.com/questions/24488676/")</f>
        <v>https://stackoverflow.com/questions/24488676/</v>
      </c>
      <c r="C4522" s="1">
        <v>5.0</v>
      </c>
      <c r="D4522" s="4">
        <v>3.0</v>
      </c>
      <c r="E4522" s="1">
        <v>5.0</v>
      </c>
      <c r="F4522" s="1">
        <v>5.0</v>
      </c>
      <c r="G4522" s="2" t="s">
        <v>260</v>
      </c>
    </row>
    <row r="4523" ht="12.75" customHeight="1">
      <c r="A4523" t="s">
        <v>1460</v>
      </c>
      <c r="B4523" s="3" t="str">
        <f>HYPERLINK("https://stackoverflow.com/questions/40984753/")</f>
        <v>https://stackoverflow.com/questions/40984753/</v>
      </c>
      <c r="C4523" s="1">
        <v>5.0</v>
      </c>
      <c r="D4523" s="4">
        <v>3.0</v>
      </c>
      <c r="E4523" s="1">
        <v>5.0</v>
      </c>
      <c r="F4523" s="1">
        <v>5.0</v>
      </c>
      <c r="G4523" s="2" t="s">
        <v>260</v>
      </c>
    </row>
    <row r="4524" ht="12.75" customHeight="1">
      <c r="A4524" t="s">
        <v>1461</v>
      </c>
      <c r="B4524" s="3" t="str">
        <f>HYPERLINK("https://stackoverflow.com/questions/2527647/")</f>
        <v>https://stackoverflow.com/questions/2527647/</v>
      </c>
      <c r="C4524" s="1">
        <v>4.0</v>
      </c>
      <c r="D4524" s="4">
        <v>2.0</v>
      </c>
      <c r="E4524" s="1">
        <v>4.0</v>
      </c>
      <c r="F4524" s="1">
        <v>4.0</v>
      </c>
      <c r="G4524" s="2" t="s">
        <v>260</v>
      </c>
    </row>
    <row r="4525" ht="12.75" customHeight="1">
      <c r="A4525" t="s">
        <v>1462</v>
      </c>
      <c r="B4525" s="3" t="str">
        <f>HYPERLINK("https://stackoverflow.com/questions/2546158/")</f>
        <v>https://stackoverflow.com/questions/2546158/</v>
      </c>
      <c r="C4525" s="1">
        <v>4.0</v>
      </c>
      <c r="D4525" s="4">
        <v>3.0</v>
      </c>
      <c r="E4525" s="1">
        <v>4.0</v>
      </c>
      <c r="F4525" s="1">
        <v>3.0</v>
      </c>
      <c r="G4525" s="2"/>
    </row>
    <row r="4526" ht="12.75" customHeight="1">
      <c r="A4526" t="s">
        <v>1462</v>
      </c>
      <c r="B4526" s="3" t="str">
        <f>HYPERLINK("https://stackoverflow.com/questions/2546186/")</f>
        <v>https://stackoverflow.com/questions/2546186/</v>
      </c>
      <c r="C4526" s="1">
        <v>3.0</v>
      </c>
      <c r="D4526" s="4">
        <v>3.0</v>
      </c>
      <c r="E4526" s="1">
        <v>3.0</v>
      </c>
      <c r="F4526" s="1">
        <v>3.0</v>
      </c>
      <c r="G4526" s="2"/>
    </row>
    <row r="4527" ht="12.75" customHeight="1">
      <c r="A4527" t="s">
        <v>1462</v>
      </c>
      <c r="B4527" s="3" t="str">
        <f>HYPERLINK("https://stackoverflow.com/questions/2546188/")</f>
        <v>https://stackoverflow.com/questions/2546188/</v>
      </c>
      <c r="C4527" s="1">
        <v>3.0</v>
      </c>
      <c r="D4527" s="4">
        <v>3.0</v>
      </c>
      <c r="E4527" s="1">
        <v>3.0</v>
      </c>
      <c r="F4527" s="1">
        <v>3.0</v>
      </c>
      <c r="G4527" s="2"/>
    </row>
    <row r="4528" ht="12.75" customHeight="1">
      <c r="A4528" t="s">
        <v>1462</v>
      </c>
      <c r="B4528" s="3" t="str">
        <f>HYPERLINK("https://stackoverflow.com/questions/5506356/")</f>
        <v>https://stackoverflow.com/questions/5506356/</v>
      </c>
      <c r="C4528" s="1">
        <v>3.0</v>
      </c>
      <c r="D4528" s="4">
        <v>3.0</v>
      </c>
      <c r="E4528" s="1">
        <v>3.0</v>
      </c>
      <c r="F4528" s="1">
        <v>3.0</v>
      </c>
      <c r="G4528" s="2"/>
    </row>
    <row r="4529" ht="12.75" customHeight="1">
      <c r="A4529" t="s">
        <v>1462</v>
      </c>
      <c r="B4529" s="3" t="str">
        <f>HYPERLINK("https://stackoverflow.com/questions/19261487/")</f>
        <v>https://stackoverflow.com/questions/19261487/</v>
      </c>
      <c r="C4529" s="1">
        <v>4.0</v>
      </c>
      <c r="D4529" s="4">
        <v>3.0</v>
      </c>
      <c r="E4529" s="1">
        <v>4.0</v>
      </c>
      <c r="F4529" s="1">
        <v>3.0</v>
      </c>
      <c r="G4529" s="2"/>
    </row>
    <row r="4530" ht="12.75" customHeight="1">
      <c r="A4530" t="s">
        <v>1462</v>
      </c>
      <c r="B4530" s="3" t="str">
        <f>HYPERLINK("https://stackoverflow.com/questions/31682930/")</f>
        <v>https://stackoverflow.com/questions/31682930/</v>
      </c>
      <c r="C4530" s="1">
        <v>4.0</v>
      </c>
      <c r="D4530" s="4">
        <v>3.0</v>
      </c>
      <c r="E4530" s="1">
        <v>4.0</v>
      </c>
      <c r="F4530" s="1">
        <v>3.0</v>
      </c>
      <c r="G4530" s="2"/>
    </row>
    <row r="4531" ht="12.75" customHeight="1">
      <c r="A4531" t="s">
        <v>1462</v>
      </c>
      <c r="B4531" s="3" t="str">
        <f>HYPERLINK("https://stackoverflow.com/questions/32906415/")</f>
        <v>https://stackoverflow.com/questions/32906415/</v>
      </c>
      <c r="C4531" s="1">
        <v>3.0</v>
      </c>
      <c r="D4531" s="4">
        <v>3.0</v>
      </c>
      <c r="E4531" s="1">
        <v>3.0</v>
      </c>
      <c r="F4531" s="1">
        <v>3.0</v>
      </c>
      <c r="G4531" s="2"/>
    </row>
    <row r="4532" ht="12.75" customHeight="1">
      <c r="A4532" t="s">
        <v>1462</v>
      </c>
      <c r="B4532" s="3" t="str">
        <f>HYPERLINK("https://stackoverflow.com/questions/36479487/")</f>
        <v>https://stackoverflow.com/questions/36479487/</v>
      </c>
      <c r="C4532" s="1">
        <v>4.0</v>
      </c>
      <c r="D4532" s="4">
        <v>3.0</v>
      </c>
      <c r="E4532" s="1">
        <v>4.0</v>
      </c>
      <c r="F4532" s="1">
        <v>3.0</v>
      </c>
      <c r="G4532" s="2"/>
    </row>
    <row r="4533" ht="12.75" customHeight="1">
      <c r="A4533" t="s">
        <v>1462</v>
      </c>
      <c r="B4533" s="3" t="str">
        <f>HYPERLINK("https://stackoverflow.com/questions/42777420/")</f>
        <v>https://stackoverflow.com/questions/42777420/</v>
      </c>
      <c r="C4533" s="1">
        <v>3.0</v>
      </c>
      <c r="D4533" s="4">
        <v>1.0</v>
      </c>
      <c r="E4533" s="1">
        <v>3.0</v>
      </c>
      <c r="F4533" s="1">
        <v>1.0</v>
      </c>
      <c r="G4533" s="2"/>
    </row>
    <row r="4534" ht="12.75" customHeight="1">
      <c r="A4534" t="s">
        <v>1463</v>
      </c>
      <c r="B4534" s="3" t="str">
        <f>HYPERLINK("https://stackoverflow.com/questions/2626989/")</f>
        <v>https://stackoverflow.com/questions/2626989/</v>
      </c>
      <c r="C4534" s="1">
        <v>2.0</v>
      </c>
      <c r="D4534" s="4">
        <v>1.0</v>
      </c>
      <c r="E4534" s="1">
        <v>2.0</v>
      </c>
      <c r="F4534" s="1">
        <v>1.0</v>
      </c>
      <c r="G4534" s="2"/>
    </row>
    <row r="4535" ht="12.75" customHeight="1">
      <c r="A4535" t="s">
        <v>1463</v>
      </c>
      <c r="B4535" s="3" t="str">
        <f>HYPERLINK("https://stackoverflow.com/questions/2627657/")</f>
        <v>https://stackoverflow.com/questions/2627657/</v>
      </c>
      <c r="C4535" s="1">
        <v>2.0</v>
      </c>
      <c r="D4535" s="4">
        <v>1.0</v>
      </c>
      <c r="E4535" s="1">
        <v>2.0</v>
      </c>
      <c r="F4535" s="1">
        <v>1.0</v>
      </c>
      <c r="G4535" s="2"/>
    </row>
    <row r="4536" ht="12.75" customHeight="1">
      <c r="A4536" t="s">
        <v>1463</v>
      </c>
      <c r="B4536" s="3" t="str">
        <f>HYPERLINK("https://stackoverflow.com/questions/2627801/")</f>
        <v>https://stackoverflow.com/questions/2627801/</v>
      </c>
      <c r="C4536" s="1">
        <v>2.0</v>
      </c>
      <c r="D4536" s="4">
        <v>1.0</v>
      </c>
      <c r="E4536" s="1">
        <v>2.0</v>
      </c>
      <c r="F4536" s="1">
        <v>1.0</v>
      </c>
      <c r="G4536" s="2"/>
    </row>
    <row r="4537" ht="12.75" customHeight="1">
      <c r="A4537" t="s">
        <v>1463</v>
      </c>
      <c r="B4537" s="3" t="str">
        <f>HYPERLINK("https://stackoverflow.com/questions/2627866/")</f>
        <v>https://stackoverflow.com/questions/2627866/</v>
      </c>
      <c r="C4537" s="1">
        <v>2.0</v>
      </c>
      <c r="D4537" s="4">
        <v>1.0</v>
      </c>
      <c r="E4537" s="1">
        <v>2.0</v>
      </c>
      <c r="F4537" s="1">
        <v>1.0</v>
      </c>
      <c r="G4537" s="2"/>
    </row>
    <row r="4538" ht="12.75" customHeight="1">
      <c r="A4538" t="s">
        <v>1463</v>
      </c>
      <c r="B4538" s="3" t="str">
        <f>HYPERLINK("https://stackoverflow.com/questions/2627897/")</f>
        <v>https://stackoverflow.com/questions/2627897/</v>
      </c>
      <c r="C4538" s="1">
        <v>2.0</v>
      </c>
      <c r="D4538" s="4">
        <v>1.0</v>
      </c>
      <c r="E4538" s="1">
        <v>2.0</v>
      </c>
      <c r="F4538" s="1">
        <v>1.0</v>
      </c>
      <c r="G4538" s="2"/>
    </row>
    <row r="4539" ht="12.75" customHeight="1">
      <c r="A4539" t="s">
        <v>1463</v>
      </c>
      <c r="B4539" s="3" t="str">
        <f>HYPERLINK("https://stackoverflow.com/questions/9007522/")</f>
        <v>https://stackoverflow.com/questions/9007522/</v>
      </c>
      <c r="C4539" s="1">
        <v>2.0</v>
      </c>
      <c r="D4539" s="4">
        <v>1.0</v>
      </c>
      <c r="E4539" s="1">
        <v>2.0</v>
      </c>
      <c r="F4539" s="1">
        <v>1.0</v>
      </c>
      <c r="G4539" s="2"/>
    </row>
    <row r="4540" ht="12.75" customHeight="1">
      <c r="A4540" t="s">
        <v>1463</v>
      </c>
      <c r="B4540" s="3" t="str">
        <f>HYPERLINK("https://stackoverflow.com/questions/14021385/")</f>
        <v>https://stackoverflow.com/questions/14021385/</v>
      </c>
      <c r="C4540" s="1">
        <v>2.0</v>
      </c>
      <c r="D4540" s="4">
        <v>1.0</v>
      </c>
      <c r="E4540" s="1">
        <v>2.0</v>
      </c>
      <c r="F4540" s="1">
        <v>1.0</v>
      </c>
      <c r="G4540" s="2"/>
    </row>
    <row r="4541" ht="12.75" customHeight="1">
      <c r="A4541" t="s">
        <v>1463</v>
      </c>
      <c r="B4541" s="3" t="str">
        <f>HYPERLINK("https://stackoverflow.com/questions/20826779/")</f>
        <v>https://stackoverflow.com/questions/20826779/</v>
      </c>
      <c r="C4541" s="1">
        <v>2.0</v>
      </c>
      <c r="D4541" s="4">
        <v>1.0</v>
      </c>
      <c r="E4541" s="1">
        <v>2.0</v>
      </c>
      <c r="F4541" s="1">
        <v>1.0</v>
      </c>
      <c r="G4541" s="2"/>
    </row>
    <row r="4542" ht="12.75" customHeight="1">
      <c r="A4542" t="s">
        <v>1464</v>
      </c>
      <c r="B4542" s="3" t="str">
        <f>HYPERLINK("https://stackoverflow.com/questions/3304797/")</f>
        <v>https://stackoverflow.com/questions/3304797/</v>
      </c>
      <c r="C4542" s="1">
        <v>3.0</v>
      </c>
      <c r="D4542" s="4">
        <v>1.0</v>
      </c>
      <c r="E4542" s="1">
        <v>3.0</v>
      </c>
      <c r="F4542" s="1">
        <v>1.0</v>
      </c>
      <c r="G4542" s="2"/>
    </row>
    <row r="4543" ht="12.75" customHeight="1">
      <c r="A4543" t="s">
        <v>1464</v>
      </c>
      <c r="B4543" s="3" t="str">
        <f>HYPERLINK("https://stackoverflow.com/questions/3304815/")</f>
        <v>https://stackoverflow.com/questions/3304815/</v>
      </c>
      <c r="C4543" s="1">
        <v>3.0</v>
      </c>
      <c r="D4543" s="4">
        <v>3.0</v>
      </c>
      <c r="E4543" s="1">
        <v>3.0</v>
      </c>
      <c r="F4543" s="1">
        <v>3.0</v>
      </c>
      <c r="G4543" s="2"/>
    </row>
    <row r="4544" ht="12.75" customHeight="1">
      <c r="A4544" t="s">
        <v>1464</v>
      </c>
      <c r="B4544" s="3" t="str">
        <f>HYPERLINK("https://stackoverflow.com/questions/12359580/")</f>
        <v>https://stackoverflow.com/questions/12359580/</v>
      </c>
      <c r="C4544" s="1">
        <v>3.0</v>
      </c>
      <c r="D4544" s="4">
        <v>1.0</v>
      </c>
      <c r="E4544" s="1">
        <v>3.0</v>
      </c>
      <c r="F4544" s="1">
        <v>1.0</v>
      </c>
      <c r="G4544" s="2"/>
    </row>
    <row r="4545" ht="12.75" customHeight="1">
      <c r="A4545" t="s">
        <v>1465</v>
      </c>
      <c r="B4545" s="3" t="str">
        <f>HYPERLINK("https://stackoverflow.com/questions/14021743/")</f>
        <v>https://stackoverflow.com/questions/14021743/</v>
      </c>
      <c r="C4545" s="1">
        <v>5.0</v>
      </c>
      <c r="D4545" s="4">
        <v>3.0</v>
      </c>
      <c r="E4545" s="1">
        <v>5.0</v>
      </c>
      <c r="F4545" s="1">
        <v>5.0</v>
      </c>
      <c r="G4545" s="2" t="s">
        <v>260</v>
      </c>
    </row>
    <row r="4546" ht="12.75" customHeight="1">
      <c r="A4546" t="s">
        <v>1465</v>
      </c>
      <c r="B4546" s="3" t="str">
        <f>HYPERLINK("https://stackoverflow.com/questions/14262077/")</f>
        <v>https://stackoverflow.com/questions/14262077/</v>
      </c>
      <c r="C4546" s="1">
        <v>4.0</v>
      </c>
      <c r="D4546" s="4">
        <v>3.0</v>
      </c>
      <c r="E4546" s="1">
        <v>4.0</v>
      </c>
      <c r="F4546" s="1">
        <v>3.0</v>
      </c>
      <c r="G4546" s="2"/>
    </row>
    <row r="4547" ht="12.75" customHeight="1">
      <c r="A4547" t="s">
        <v>1465</v>
      </c>
      <c r="B4547" s="3" t="str">
        <f>HYPERLINK("https://stackoverflow.com/questions/36122331/")</f>
        <v>https://stackoverflow.com/questions/36122331/</v>
      </c>
      <c r="C4547" s="1">
        <v>4.0</v>
      </c>
      <c r="D4547" s="4">
        <v>3.0</v>
      </c>
      <c r="E4547" s="1">
        <v>4.0</v>
      </c>
      <c r="F4547" s="1">
        <v>3.0</v>
      </c>
      <c r="G4547" s="2"/>
    </row>
    <row r="4548" ht="12.75" customHeight="1">
      <c r="A4548" t="s">
        <v>1466</v>
      </c>
      <c r="B4548" s="3" t="str">
        <f>HYPERLINK("https://stackoverflow.com/questions/4040014/")</f>
        <v>https://stackoverflow.com/questions/4040014/</v>
      </c>
      <c r="C4548" s="1">
        <v>3.0</v>
      </c>
      <c r="D4548" s="4">
        <v>3.0</v>
      </c>
      <c r="E4548" s="1">
        <v>3.0</v>
      </c>
      <c r="F4548" s="1">
        <v>3.0</v>
      </c>
      <c r="G4548" s="2"/>
    </row>
    <row r="4549" ht="12.75" customHeight="1">
      <c r="A4549" t="s">
        <v>1466</v>
      </c>
      <c r="B4549" s="3" t="str">
        <f>HYPERLINK("https://stackoverflow.com/questions/4040031/")</f>
        <v>https://stackoverflow.com/questions/4040031/</v>
      </c>
      <c r="C4549" s="1">
        <v>3.0</v>
      </c>
      <c r="D4549" s="4">
        <v>3.0</v>
      </c>
      <c r="E4549" s="1">
        <v>3.0</v>
      </c>
      <c r="F4549" s="1">
        <v>3.0</v>
      </c>
      <c r="G4549" s="2"/>
    </row>
    <row r="4550" ht="12.75" customHeight="1">
      <c r="A4550" t="s">
        <v>1466</v>
      </c>
      <c r="B4550" s="3" t="str">
        <f>HYPERLINK("https://stackoverflow.com/questions/10136855/")</f>
        <v>https://stackoverflow.com/questions/10136855/</v>
      </c>
      <c r="C4550" s="1">
        <v>3.0</v>
      </c>
      <c r="D4550" s="4">
        <v>3.0</v>
      </c>
      <c r="E4550" s="1">
        <v>3.0</v>
      </c>
      <c r="F4550" s="1">
        <v>3.0</v>
      </c>
      <c r="G4550" s="2"/>
    </row>
    <row r="4551" ht="12.75" customHeight="1">
      <c r="A4551" t="s">
        <v>1466</v>
      </c>
      <c r="B4551" s="3" t="str">
        <f>HYPERLINK("https://stackoverflow.com/questions/12567571/")</f>
        <v>https://stackoverflow.com/questions/12567571/</v>
      </c>
      <c r="C4551" s="1">
        <v>3.0</v>
      </c>
      <c r="D4551" s="4">
        <v>3.0</v>
      </c>
      <c r="E4551" s="1">
        <v>3.0</v>
      </c>
      <c r="F4551" s="1">
        <v>3.0</v>
      </c>
      <c r="G4551" s="2"/>
    </row>
    <row r="4552" ht="12.75" customHeight="1">
      <c r="A4552" t="s">
        <v>1466</v>
      </c>
      <c r="B4552" s="3" t="str">
        <f>HYPERLINK("https://stackoverflow.com/questions/12680572/")</f>
        <v>https://stackoverflow.com/questions/12680572/</v>
      </c>
      <c r="C4552" s="1">
        <v>3.0</v>
      </c>
      <c r="D4552" s="4">
        <v>2.0</v>
      </c>
      <c r="E4552" s="1">
        <v>3.0</v>
      </c>
      <c r="F4552" s="1">
        <v>2.0</v>
      </c>
      <c r="G4552" s="2"/>
    </row>
    <row r="4553" ht="12.75" customHeight="1">
      <c r="A4553" t="s">
        <v>1466</v>
      </c>
      <c r="B4553" s="3" t="str">
        <f>HYPERLINK("https://stackoverflow.com/questions/20806919/")</f>
        <v>https://stackoverflow.com/questions/20806919/</v>
      </c>
      <c r="C4553" s="1">
        <v>3.0</v>
      </c>
      <c r="D4553" s="4">
        <v>2.0</v>
      </c>
      <c r="E4553" s="1">
        <v>3.0</v>
      </c>
      <c r="F4553" s="1">
        <v>2.0</v>
      </c>
      <c r="G4553" s="2"/>
    </row>
    <row r="4554" ht="12.75" customHeight="1">
      <c r="A4554" t="s">
        <v>1466</v>
      </c>
      <c r="B4554" s="3" t="str">
        <f>HYPERLINK("https://stackoverflow.com/questions/27510799/")</f>
        <v>https://stackoverflow.com/questions/27510799/</v>
      </c>
      <c r="C4554" s="1">
        <v>3.0</v>
      </c>
      <c r="D4554" s="4">
        <v>2.0</v>
      </c>
      <c r="E4554" s="1">
        <v>3.0</v>
      </c>
      <c r="F4554" s="1">
        <v>2.0</v>
      </c>
      <c r="G4554" s="2"/>
    </row>
    <row r="4555" ht="12.75" customHeight="1">
      <c r="A4555" t="s">
        <v>1466</v>
      </c>
      <c r="B4555" s="3" t="str">
        <f>HYPERLINK("https://stackoverflow.com/questions/30856635/")</f>
        <v>https://stackoverflow.com/questions/30856635/</v>
      </c>
      <c r="C4555" s="1">
        <v>3.0</v>
      </c>
      <c r="D4555" s="4">
        <v>2.0</v>
      </c>
      <c r="E4555" s="1">
        <v>3.0</v>
      </c>
      <c r="F4555" s="1">
        <v>2.0</v>
      </c>
      <c r="G4555" s="2"/>
    </row>
    <row r="4556" ht="12.75" customHeight="1">
      <c r="A4556" t="s">
        <v>1467</v>
      </c>
      <c r="B4556" s="3" t="str">
        <f>HYPERLINK("https://stackoverflow.com/questions/5271613/")</f>
        <v>https://stackoverflow.com/questions/5271613/</v>
      </c>
      <c r="C4556" s="1">
        <v>5.0</v>
      </c>
      <c r="D4556" s="4">
        <v>3.0</v>
      </c>
      <c r="E4556" s="1">
        <v>5.0</v>
      </c>
      <c r="F4556" s="1">
        <v>5.0</v>
      </c>
      <c r="G4556" s="2" t="s">
        <v>260</v>
      </c>
    </row>
    <row r="4557" ht="12.75" customHeight="1">
      <c r="A4557" t="s">
        <v>1467</v>
      </c>
      <c r="B4557" s="3" t="str">
        <f>HYPERLINK("https://stackoverflow.com/questions/5271643/")</f>
        <v>https://stackoverflow.com/questions/5271643/</v>
      </c>
      <c r="C4557" s="1">
        <v>3.0</v>
      </c>
      <c r="D4557" s="4">
        <v>3.0</v>
      </c>
      <c r="E4557" s="1">
        <v>3.0</v>
      </c>
      <c r="F4557" s="1">
        <v>3.0</v>
      </c>
      <c r="G4557" s="2"/>
    </row>
    <row r="4558" ht="12.75" customHeight="1">
      <c r="A4558" t="s">
        <v>1467</v>
      </c>
      <c r="B4558" s="3" t="str">
        <f>HYPERLINK("https://stackoverflow.com/questions/7862540/")</f>
        <v>https://stackoverflow.com/questions/7862540/</v>
      </c>
      <c r="C4558" s="1">
        <v>4.0</v>
      </c>
      <c r="D4558" s="4">
        <v>3.0</v>
      </c>
      <c r="E4558" s="1">
        <v>4.0</v>
      </c>
      <c r="F4558" s="1">
        <v>3.0</v>
      </c>
      <c r="G4558" s="2"/>
    </row>
    <row r="4559" ht="12.75" customHeight="1">
      <c r="A4559" t="s">
        <v>1467</v>
      </c>
      <c r="B4559" s="3" t="str">
        <f>HYPERLINK("https://stackoverflow.com/questions/12839833/")</f>
        <v>https://stackoverflow.com/questions/12839833/</v>
      </c>
      <c r="C4559" s="1">
        <v>3.0</v>
      </c>
      <c r="D4559" s="4">
        <v>3.0</v>
      </c>
      <c r="E4559" s="1">
        <v>3.0</v>
      </c>
      <c r="F4559" s="1">
        <v>3.0</v>
      </c>
      <c r="G4559" s="2"/>
    </row>
    <row r="4560" ht="12.75" customHeight="1">
      <c r="A4560" t="s">
        <v>1467</v>
      </c>
      <c r="B4560" s="3" t="str">
        <f>HYPERLINK("https://stackoverflow.com/questions/13145354/")</f>
        <v>https://stackoverflow.com/questions/13145354/</v>
      </c>
      <c r="C4560" s="1">
        <v>4.0</v>
      </c>
      <c r="D4560" s="4">
        <v>3.0</v>
      </c>
      <c r="E4560" s="1">
        <v>4.0</v>
      </c>
      <c r="F4560" s="1">
        <v>3.0</v>
      </c>
      <c r="G4560" s="2"/>
    </row>
    <row r="4561" ht="12.75" customHeight="1">
      <c r="A4561" t="s">
        <v>1467</v>
      </c>
      <c r="B4561" s="3" t="str">
        <f>HYPERLINK("https://stackoverflow.com/questions/17256442/")</f>
        <v>https://stackoverflow.com/questions/17256442/</v>
      </c>
      <c r="C4561" s="1">
        <v>5.0</v>
      </c>
      <c r="D4561" s="4">
        <v>3.0</v>
      </c>
      <c r="E4561" s="1">
        <v>5.0</v>
      </c>
      <c r="F4561" s="1">
        <v>5.0</v>
      </c>
      <c r="G4561" s="2" t="s">
        <v>260</v>
      </c>
    </row>
    <row r="4562" ht="12.75" customHeight="1">
      <c r="A4562" t="s">
        <v>1467</v>
      </c>
      <c r="B4562" s="3" t="str">
        <f>HYPERLINK("https://stackoverflow.com/questions/21204421/")</f>
        <v>https://stackoverflow.com/questions/21204421/</v>
      </c>
      <c r="C4562" s="1">
        <v>5.0</v>
      </c>
      <c r="D4562" s="4">
        <v>3.0</v>
      </c>
      <c r="E4562" s="1">
        <v>5.0</v>
      </c>
      <c r="F4562" s="1">
        <v>5.0</v>
      </c>
      <c r="G4562" s="2" t="s">
        <v>260</v>
      </c>
    </row>
    <row r="4563" ht="12.75" customHeight="1">
      <c r="A4563" t="s">
        <v>1468</v>
      </c>
      <c r="B4563" s="3" t="str">
        <f>HYPERLINK("https://stackoverflow.com/questions/5827052/")</f>
        <v>https://stackoverflow.com/questions/5827052/</v>
      </c>
      <c r="C4563" s="1">
        <v>3.0</v>
      </c>
      <c r="D4563" s="4">
        <v>3.0</v>
      </c>
      <c r="E4563" s="1">
        <v>3.0</v>
      </c>
      <c r="F4563" s="1">
        <v>3.0</v>
      </c>
      <c r="G4563" s="2"/>
    </row>
    <row r="4564" ht="12.75" customHeight="1">
      <c r="A4564" t="s">
        <v>1468</v>
      </c>
      <c r="B4564" s="3" t="str">
        <f>HYPERLINK("https://stackoverflow.com/questions/36893948/")</f>
        <v>https://stackoverflow.com/questions/36893948/</v>
      </c>
      <c r="C4564" s="1">
        <v>3.0</v>
      </c>
      <c r="D4564" s="4">
        <v>3.0</v>
      </c>
      <c r="E4564" s="1">
        <v>3.0</v>
      </c>
      <c r="F4564" s="1">
        <v>3.0</v>
      </c>
      <c r="G4564" s="2"/>
    </row>
    <row r="4565" ht="12.75" customHeight="1">
      <c r="A4565" t="s">
        <v>1469</v>
      </c>
      <c r="B4565" s="3" t="str">
        <f>HYPERLINK("https://stackoverflow.com/questions/5887736/")</f>
        <v>https://stackoverflow.com/questions/5887736/</v>
      </c>
      <c r="C4565" s="1">
        <v>5.0</v>
      </c>
      <c r="D4565" s="4">
        <v>3.0</v>
      </c>
      <c r="E4565" s="1">
        <v>5.0</v>
      </c>
      <c r="F4565" s="1">
        <v>5.0</v>
      </c>
      <c r="G4565" s="2" t="s">
        <v>260</v>
      </c>
    </row>
    <row r="4566" ht="12.75" customHeight="1">
      <c r="A4566" t="s">
        <v>1469</v>
      </c>
      <c r="B4566" s="3" t="str">
        <f>HYPERLINK("https://stackoverflow.com/questions/5887745/")</f>
        <v>https://stackoverflow.com/questions/5887745/</v>
      </c>
      <c r="C4566" s="1">
        <v>3.0</v>
      </c>
      <c r="D4566" s="4">
        <v>3.0</v>
      </c>
      <c r="E4566" s="1">
        <v>3.0</v>
      </c>
      <c r="F4566" s="1">
        <v>3.0</v>
      </c>
      <c r="G4566" s="2"/>
    </row>
    <row r="4567" ht="12.75" customHeight="1">
      <c r="A4567" t="s">
        <v>1470</v>
      </c>
      <c r="B4567" s="3" t="str">
        <f>HYPERLINK("https://stackoverflow.com/questions/6029518/")</f>
        <v>https://stackoverflow.com/questions/6029518/</v>
      </c>
      <c r="C4567" s="1">
        <v>5.0</v>
      </c>
      <c r="D4567" s="4">
        <v>3.0</v>
      </c>
      <c r="E4567" s="1">
        <v>5.0</v>
      </c>
      <c r="F4567" s="1">
        <v>5.0</v>
      </c>
      <c r="G4567" s="2" t="s">
        <v>260</v>
      </c>
    </row>
    <row r="4568" ht="12.75" customHeight="1">
      <c r="A4568" t="s">
        <v>1470</v>
      </c>
      <c r="B4568" s="3" t="str">
        <f>HYPERLINK("https://stackoverflow.com/questions/6029519/")</f>
        <v>https://stackoverflow.com/questions/6029519/</v>
      </c>
      <c r="C4568" s="1">
        <v>4.0</v>
      </c>
      <c r="D4568" s="4">
        <v>3.0</v>
      </c>
      <c r="E4568" s="1">
        <v>4.0</v>
      </c>
      <c r="F4568" s="1">
        <v>3.0</v>
      </c>
      <c r="G4568" s="2"/>
    </row>
    <row r="4569" ht="12.75" customHeight="1">
      <c r="A4569" t="s">
        <v>1471</v>
      </c>
      <c r="B4569" s="3" t="str">
        <f>HYPERLINK("https://stackoverflow.com/questions/7120227/")</f>
        <v>https://stackoverflow.com/questions/7120227/</v>
      </c>
      <c r="C4569" s="1">
        <v>2.0</v>
      </c>
      <c r="D4569" s="4">
        <v>2.0</v>
      </c>
      <c r="E4569" s="1">
        <v>2.0</v>
      </c>
      <c r="F4569" s="1">
        <v>2.0</v>
      </c>
      <c r="G4569" s="2"/>
    </row>
    <row r="4570" ht="12.75" customHeight="1">
      <c r="A4570" t="s">
        <v>1471</v>
      </c>
      <c r="B4570" s="3" t="str">
        <f>HYPERLINK("https://stackoverflow.com/questions/7120237/")</f>
        <v>https://stackoverflow.com/questions/7120237/</v>
      </c>
      <c r="C4570" s="1">
        <v>4.0</v>
      </c>
      <c r="D4570" s="4">
        <v>3.0</v>
      </c>
      <c r="E4570" s="1">
        <v>4.0</v>
      </c>
      <c r="F4570" s="1">
        <v>3.0</v>
      </c>
      <c r="G4570" s="2"/>
    </row>
    <row r="4571" ht="12.75" customHeight="1">
      <c r="A4571" t="s">
        <v>1472</v>
      </c>
      <c r="B4571" s="3" t="str">
        <f>HYPERLINK("https://stackoverflow.com/questions/7219070/")</f>
        <v>https://stackoverflow.com/questions/7219070/</v>
      </c>
      <c r="C4571" s="1">
        <v>3.0</v>
      </c>
      <c r="D4571" s="4">
        <v>3.0</v>
      </c>
      <c r="E4571" s="1">
        <v>3.0</v>
      </c>
      <c r="F4571" s="1">
        <v>3.0</v>
      </c>
      <c r="G4571" s="2"/>
    </row>
    <row r="4572" ht="12.75" customHeight="1">
      <c r="A4572" t="s">
        <v>1472</v>
      </c>
      <c r="B4572" s="3" t="str">
        <f>HYPERLINK("https://stackoverflow.com/questions/7219072/")</f>
        <v>https://stackoverflow.com/questions/7219072/</v>
      </c>
      <c r="C4572" s="1">
        <v>5.0</v>
      </c>
      <c r="D4572" s="4">
        <v>3.0</v>
      </c>
      <c r="E4572" s="1">
        <v>5.0</v>
      </c>
      <c r="F4572" s="1">
        <v>5.0</v>
      </c>
      <c r="G4572" s="2"/>
    </row>
    <row r="4573" ht="12.75" customHeight="1">
      <c r="A4573" t="s">
        <v>1472</v>
      </c>
      <c r="B4573" s="3" t="str">
        <f>HYPERLINK("https://stackoverflow.com/questions/7219096/")</f>
        <v>https://stackoverflow.com/questions/7219096/</v>
      </c>
      <c r="C4573" s="1">
        <v>5.0</v>
      </c>
      <c r="D4573" s="4">
        <v>3.0</v>
      </c>
      <c r="E4573" s="1">
        <v>5.0</v>
      </c>
      <c r="F4573" s="1">
        <v>5.0</v>
      </c>
      <c r="G4573" s="2"/>
    </row>
    <row r="4574" ht="12.75" customHeight="1">
      <c r="A4574" t="s">
        <v>1473</v>
      </c>
      <c r="B4574" s="3" t="str">
        <f>HYPERLINK("https://stackoverflow.com/questions/7815213/")</f>
        <v>https://stackoverflow.com/questions/7815213/</v>
      </c>
      <c r="C4574" s="1">
        <v>3.0</v>
      </c>
      <c r="D4574" s="4">
        <v>3.0</v>
      </c>
      <c r="E4574" s="1">
        <v>3.0</v>
      </c>
      <c r="F4574" s="1">
        <v>3.0</v>
      </c>
      <c r="G4574" s="2"/>
    </row>
    <row r="4575" ht="12.75" customHeight="1">
      <c r="A4575" t="s">
        <v>1474</v>
      </c>
      <c r="B4575" s="3" t="str">
        <f>HYPERLINK("https://stackoverflow.com/questions/8115744/")</f>
        <v>https://stackoverflow.com/questions/8115744/</v>
      </c>
      <c r="C4575" s="1">
        <v>3.0</v>
      </c>
      <c r="D4575" s="4">
        <v>1.0</v>
      </c>
      <c r="E4575" s="1">
        <v>3.0</v>
      </c>
      <c r="F4575" s="1">
        <v>1.0</v>
      </c>
      <c r="G4575" s="2"/>
    </row>
    <row r="4576" ht="12.75" customHeight="1">
      <c r="A4576" t="s">
        <v>1474</v>
      </c>
      <c r="B4576" s="3" t="str">
        <f>HYPERLINK("https://stackoverflow.com/questions/11334273/")</f>
        <v>https://stackoverflow.com/questions/11334273/</v>
      </c>
      <c r="C4576" s="1">
        <v>3.0</v>
      </c>
      <c r="D4576" s="4">
        <v>2.0</v>
      </c>
      <c r="E4576" s="1">
        <v>3.0</v>
      </c>
      <c r="F4576" s="1">
        <v>2.0</v>
      </c>
      <c r="G4576" s="2"/>
    </row>
    <row r="4577" ht="12.75" customHeight="1">
      <c r="A4577" t="s">
        <v>1474</v>
      </c>
      <c r="B4577" s="3" t="str">
        <f>HYPERLINK("https://stackoverflow.com/questions/11336538/")</f>
        <v>https://stackoverflow.com/questions/11336538/</v>
      </c>
      <c r="C4577" s="1">
        <v>3.0</v>
      </c>
      <c r="D4577" s="4">
        <v>2.0</v>
      </c>
      <c r="E4577" s="1">
        <v>3.0</v>
      </c>
      <c r="F4577" s="1">
        <v>2.0</v>
      </c>
      <c r="G4577" s="2"/>
    </row>
    <row r="4578" ht="12.75" customHeight="1">
      <c r="A4578" t="s">
        <v>1474</v>
      </c>
      <c r="B4578" s="3" t="str">
        <f>HYPERLINK("https://stackoverflow.com/questions/21930948/")</f>
        <v>https://stackoverflow.com/questions/21930948/</v>
      </c>
      <c r="C4578" s="1">
        <v>3.0</v>
      </c>
      <c r="D4578" s="4">
        <v>2.0</v>
      </c>
      <c r="E4578" s="1">
        <v>3.0</v>
      </c>
      <c r="F4578" s="1">
        <v>2.0</v>
      </c>
      <c r="G4578" s="2"/>
    </row>
    <row r="4579" ht="12.75" customHeight="1">
      <c r="A4579" t="s">
        <v>1474</v>
      </c>
      <c r="B4579" s="3" t="str">
        <f>HYPERLINK("https://stackoverflow.com/questions/23452414/")</f>
        <v>https://stackoverflow.com/questions/23452414/</v>
      </c>
      <c r="C4579" s="1">
        <v>3.0</v>
      </c>
      <c r="D4579" s="4">
        <v>1.0</v>
      </c>
      <c r="E4579" s="1">
        <v>3.0</v>
      </c>
      <c r="F4579" s="1">
        <v>1.0</v>
      </c>
      <c r="G4579" s="2"/>
    </row>
    <row r="4580" ht="12.75" customHeight="1">
      <c r="A4580" t="s">
        <v>1474</v>
      </c>
      <c r="B4580" s="3" t="str">
        <f>HYPERLINK("https://stackoverflow.com/questions/31656679/")</f>
        <v>https://stackoverflow.com/questions/31656679/</v>
      </c>
      <c r="C4580" s="1">
        <v>4.0</v>
      </c>
      <c r="D4580" s="4">
        <v>2.0</v>
      </c>
      <c r="E4580" s="1">
        <v>4.0</v>
      </c>
      <c r="F4580" s="1">
        <v>4.0</v>
      </c>
      <c r="G4580" s="2"/>
    </row>
    <row r="4581" ht="12.75" customHeight="1">
      <c r="A4581" t="s">
        <v>1474</v>
      </c>
      <c r="B4581" s="3" t="str">
        <f>HYPERLINK("https://stackoverflow.com/questions/49245601/")</f>
        <v>https://stackoverflow.com/questions/49245601/</v>
      </c>
      <c r="C4581" s="1">
        <v>3.0</v>
      </c>
      <c r="D4581" s="4">
        <v>2.0</v>
      </c>
      <c r="E4581" s="1">
        <v>3.0</v>
      </c>
      <c r="F4581" s="1">
        <v>2.0</v>
      </c>
      <c r="G4581" s="2"/>
    </row>
    <row r="4582" ht="12.75" customHeight="1">
      <c r="A4582" t="s">
        <v>1475</v>
      </c>
      <c r="B4582" s="3" t="str">
        <f>HYPERLINK("https://stackoverflow.com/questions/8236137/")</f>
        <v>https://stackoverflow.com/questions/8236137/</v>
      </c>
      <c r="C4582" s="1">
        <v>4.0</v>
      </c>
      <c r="D4582" s="4">
        <v>3.0</v>
      </c>
      <c r="E4582" s="1">
        <v>4.0</v>
      </c>
      <c r="F4582" s="1">
        <v>3.0</v>
      </c>
      <c r="G4582" s="2"/>
    </row>
    <row r="4583" ht="12.75" customHeight="1">
      <c r="A4583" t="s">
        <v>1475</v>
      </c>
      <c r="B4583" s="3" t="str">
        <f>HYPERLINK("https://stackoverflow.com/questions/8236141/")</f>
        <v>https://stackoverflow.com/questions/8236141/</v>
      </c>
      <c r="C4583" s="1">
        <v>4.0</v>
      </c>
      <c r="D4583" s="4">
        <v>3.0</v>
      </c>
      <c r="E4583" s="1">
        <v>4.0</v>
      </c>
      <c r="F4583" s="1">
        <v>3.0</v>
      </c>
      <c r="G4583" s="2"/>
    </row>
    <row r="4584" ht="12.75" customHeight="1">
      <c r="A4584" t="s">
        <v>1476</v>
      </c>
      <c r="B4584" s="3" t="str">
        <f>HYPERLINK("https://stackoverflow.com/questions/13059375/")</f>
        <v>https://stackoverflow.com/questions/13059375/</v>
      </c>
      <c r="C4584" s="1">
        <v>4.0</v>
      </c>
      <c r="D4584" s="4">
        <v>2.0</v>
      </c>
      <c r="E4584" s="1">
        <v>4.0</v>
      </c>
      <c r="F4584" s="1">
        <v>4.0</v>
      </c>
      <c r="G4584" s="2"/>
    </row>
    <row r="4585" ht="12.75" customHeight="1">
      <c r="A4585" t="s">
        <v>1476</v>
      </c>
      <c r="B4585" s="3" t="str">
        <f>HYPERLINK("https://stackoverflow.com/questions/13059376/")</f>
        <v>https://stackoverflow.com/questions/13059376/</v>
      </c>
      <c r="C4585" s="1">
        <v>4.0</v>
      </c>
      <c r="D4585" s="4">
        <v>2.0</v>
      </c>
      <c r="E4585" s="1">
        <v>4.0</v>
      </c>
      <c r="F4585" s="1">
        <v>4.0</v>
      </c>
      <c r="G4585" s="2"/>
    </row>
    <row r="4586" ht="12.75" customHeight="1">
      <c r="A4586" t="s">
        <v>1476</v>
      </c>
      <c r="B4586" s="3" t="str">
        <f>HYPERLINK("https://stackoverflow.com/questions/13059472/")</f>
        <v>https://stackoverflow.com/questions/13059472/</v>
      </c>
      <c r="C4586" s="1">
        <v>3.0</v>
      </c>
      <c r="D4586" s="4">
        <v>2.0</v>
      </c>
      <c r="E4586" s="1">
        <v>3.0</v>
      </c>
      <c r="F4586" s="1">
        <v>2.0</v>
      </c>
      <c r="G4586" s="2"/>
    </row>
    <row r="4587" ht="12.75" customHeight="1">
      <c r="A4587" t="s">
        <v>1477</v>
      </c>
      <c r="B4587" s="3" t="str">
        <f>HYPERLINK("https://stackoverflow.com/questions/16436249/")</f>
        <v>https://stackoverflow.com/questions/16436249/</v>
      </c>
      <c r="C4587" s="1">
        <v>3.0</v>
      </c>
      <c r="D4587" s="4">
        <v>1.0</v>
      </c>
      <c r="E4587" s="1">
        <v>3.0</v>
      </c>
      <c r="F4587" s="1">
        <v>1.0</v>
      </c>
      <c r="G4587" s="2"/>
    </row>
    <row r="4588" ht="12.75" customHeight="1">
      <c r="A4588" t="s">
        <v>1478</v>
      </c>
      <c r="B4588" s="3" t="str">
        <f>HYPERLINK("https://stackoverflow.com/questions/19341317/")</f>
        <v>https://stackoverflow.com/questions/19341317/</v>
      </c>
      <c r="C4588" s="1">
        <v>3.0</v>
      </c>
      <c r="D4588" s="4">
        <v>3.0</v>
      </c>
      <c r="E4588" s="1">
        <v>3.0</v>
      </c>
      <c r="F4588" s="1">
        <v>3.0</v>
      </c>
      <c r="G4588" s="2"/>
    </row>
    <row r="4589" ht="12.75" customHeight="1">
      <c r="A4589" t="s">
        <v>1478</v>
      </c>
      <c r="B4589" s="3" t="str">
        <f>HYPERLINK("https://stackoverflow.com/questions/19343604/")</f>
        <v>https://stackoverflow.com/questions/19343604/</v>
      </c>
      <c r="C4589" s="1">
        <v>3.0</v>
      </c>
      <c r="D4589" s="4">
        <v>3.0</v>
      </c>
      <c r="E4589" s="1">
        <v>3.0</v>
      </c>
      <c r="F4589" s="1">
        <v>3.0</v>
      </c>
      <c r="G4589" s="2"/>
    </row>
    <row r="4590" ht="12.75" customHeight="1">
      <c r="A4590" t="s">
        <v>1479</v>
      </c>
      <c r="B4590" s="3" t="str">
        <f>HYPERLINK("https://stackoverflow.com/questions/20328412/")</f>
        <v>https://stackoverflow.com/questions/20328412/</v>
      </c>
      <c r="C4590" s="1">
        <v>3.0</v>
      </c>
      <c r="D4590" s="4">
        <v>2.0</v>
      </c>
      <c r="E4590" s="1">
        <v>3.0</v>
      </c>
      <c r="F4590" s="1">
        <v>2.0</v>
      </c>
      <c r="G4590" s="2"/>
    </row>
    <row r="4591" ht="12.75" customHeight="1">
      <c r="A4591" t="s">
        <v>1479</v>
      </c>
      <c r="B4591" s="3" t="str">
        <f>HYPERLINK("https://stackoverflow.com/questions/20328491/")</f>
        <v>https://stackoverflow.com/questions/20328491/</v>
      </c>
      <c r="C4591" s="1">
        <v>3.0</v>
      </c>
      <c r="D4591" s="4">
        <v>1.0</v>
      </c>
      <c r="E4591" s="1">
        <v>3.0</v>
      </c>
      <c r="F4591" s="1">
        <v>1.0</v>
      </c>
      <c r="G4591" s="2"/>
    </row>
    <row r="4592" ht="12.75" customHeight="1">
      <c r="A4592" t="s">
        <v>1479</v>
      </c>
      <c r="B4592" s="3" t="str">
        <f>HYPERLINK("https://stackoverflow.com/questions/20328878/")</f>
        <v>https://stackoverflow.com/questions/20328878/</v>
      </c>
      <c r="C4592" s="1">
        <v>3.0</v>
      </c>
      <c r="D4592" s="4">
        <v>2.0</v>
      </c>
      <c r="E4592" s="1">
        <v>3.0</v>
      </c>
      <c r="F4592" s="1">
        <v>2.0</v>
      </c>
      <c r="G4592" s="2"/>
    </row>
    <row r="4593" ht="12.75" customHeight="1">
      <c r="A4593" t="s">
        <v>1479</v>
      </c>
      <c r="B4593" s="3" t="str">
        <f>HYPERLINK("https://stackoverflow.com/questions/20329901/")</f>
        <v>https://stackoverflow.com/questions/20329901/</v>
      </c>
      <c r="C4593" s="1">
        <v>3.0</v>
      </c>
      <c r="D4593" s="4">
        <v>1.0</v>
      </c>
      <c r="E4593" s="1">
        <v>3.0</v>
      </c>
      <c r="F4593" s="1">
        <v>1.0</v>
      </c>
      <c r="G4593" s="2"/>
    </row>
    <row r="4594" ht="12.75" customHeight="1">
      <c r="A4594" t="s">
        <v>1479</v>
      </c>
      <c r="B4594" s="3" t="str">
        <f>HYPERLINK("https://stackoverflow.com/questions/50047461/")</f>
        <v>https://stackoverflow.com/questions/50047461/</v>
      </c>
      <c r="C4594" s="1">
        <v>3.0</v>
      </c>
      <c r="D4594" s="4">
        <v>1.0</v>
      </c>
      <c r="E4594" s="1">
        <v>3.0</v>
      </c>
      <c r="F4594" s="1">
        <v>1.0</v>
      </c>
      <c r="G4594" s="2"/>
    </row>
    <row r="4595" ht="12.75" customHeight="1">
      <c r="A4595" t="s">
        <v>562</v>
      </c>
      <c r="B4595" s="3" t="str">
        <f>HYPERLINK("https://stackoverflow.com/questions/20389922/")</f>
        <v>https://stackoverflow.com/questions/20389922/</v>
      </c>
      <c r="C4595" s="1">
        <v>5.0</v>
      </c>
      <c r="D4595" s="4">
        <v>3.0</v>
      </c>
      <c r="E4595" s="1">
        <v>5.0</v>
      </c>
      <c r="F4595" s="1">
        <v>5.0</v>
      </c>
      <c r="G4595" s="2"/>
    </row>
    <row r="4596" ht="12.75" customHeight="1">
      <c r="A4596" t="s">
        <v>562</v>
      </c>
      <c r="B4596" s="3" t="str">
        <f>HYPERLINK("https://stackoverflow.com/questions/20389923/")</f>
        <v>https://stackoverflow.com/questions/20389923/</v>
      </c>
      <c r="C4596" s="1">
        <v>4.0</v>
      </c>
      <c r="D4596" s="4">
        <v>3.0</v>
      </c>
      <c r="E4596" s="1">
        <v>4.0</v>
      </c>
      <c r="F4596" s="1">
        <v>3.0</v>
      </c>
      <c r="G4596" s="2"/>
    </row>
    <row r="4597" ht="12.75" customHeight="1">
      <c r="A4597" t="s">
        <v>562</v>
      </c>
      <c r="B4597" s="3" t="str">
        <f>HYPERLINK("https://stackoverflow.com/questions/20389942/")</f>
        <v>https://stackoverflow.com/questions/20389942/</v>
      </c>
      <c r="C4597" s="1">
        <v>4.0</v>
      </c>
      <c r="D4597" s="4">
        <v>3.0</v>
      </c>
      <c r="E4597" s="1">
        <v>4.0</v>
      </c>
      <c r="F4597" s="1">
        <v>3.0</v>
      </c>
      <c r="G4597" s="2"/>
    </row>
    <row r="4598" ht="12.75" customHeight="1">
      <c r="A4598" t="s">
        <v>1480</v>
      </c>
      <c r="B4598" s="3" t="str">
        <f>HYPERLINK("https://stackoverflow.com/questions/20536590/")</f>
        <v>https://stackoverflow.com/questions/20536590/</v>
      </c>
      <c r="C4598" s="1">
        <v>3.0</v>
      </c>
      <c r="D4598" s="4">
        <v>1.0</v>
      </c>
      <c r="E4598" s="1">
        <v>3.0</v>
      </c>
      <c r="F4598" s="1">
        <v>1.0</v>
      </c>
      <c r="G4598" s="2"/>
    </row>
    <row r="4599" ht="12.75" customHeight="1">
      <c r="A4599" t="s">
        <v>1480</v>
      </c>
      <c r="B4599" s="3" t="str">
        <f>HYPERLINK("https://stackoverflow.com/questions/20536597/")</f>
        <v>https://stackoverflow.com/questions/20536597/</v>
      </c>
      <c r="C4599" s="1">
        <v>2.0</v>
      </c>
      <c r="D4599" s="4">
        <v>1.0</v>
      </c>
      <c r="E4599" s="1">
        <v>2.0</v>
      </c>
      <c r="F4599" s="1">
        <v>1.0</v>
      </c>
      <c r="G4599" s="2"/>
    </row>
    <row r="4600" ht="12.75" customHeight="1">
      <c r="A4600" t="s">
        <v>1480</v>
      </c>
      <c r="B4600" s="3" t="str">
        <f>HYPERLINK("https://stackoverflow.com/questions/20536671/")</f>
        <v>https://stackoverflow.com/questions/20536671/</v>
      </c>
      <c r="C4600" s="1">
        <v>2.0</v>
      </c>
      <c r="D4600" s="4">
        <v>1.0</v>
      </c>
      <c r="E4600" s="1">
        <v>2.0</v>
      </c>
      <c r="F4600" s="1">
        <v>1.0</v>
      </c>
      <c r="G4600" s="2"/>
    </row>
    <row r="4601" ht="12.75" customHeight="1">
      <c r="A4601" t="s">
        <v>1480</v>
      </c>
      <c r="B4601" s="3" t="str">
        <f>HYPERLINK("https://stackoverflow.com/questions/20536819/")</f>
        <v>https://stackoverflow.com/questions/20536819/</v>
      </c>
      <c r="C4601" s="1">
        <v>2.0</v>
      </c>
      <c r="D4601" s="4">
        <v>1.0</v>
      </c>
      <c r="E4601" s="1">
        <v>2.0</v>
      </c>
      <c r="F4601" s="1">
        <v>1.0</v>
      </c>
      <c r="G4601" s="2"/>
    </row>
    <row r="4602" ht="12.75" customHeight="1">
      <c r="A4602" t="s">
        <v>1481</v>
      </c>
      <c r="B4602" s="3" t="str">
        <f>HYPERLINK("https://stackoverflow.com/questions/21927908/")</f>
        <v>https://stackoverflow.com/questions/21927908/</v>
      </c>
      <c r="C4602" s="1">
        <v>3.0</v>
      </c>
      <c r="D4602" s="4">
        <v>3.0</v>
      </c>
      <c r="E4602" s="1">
        <v>3.0</v>
      </c>
      <c r="F4602" s="1">
        <v>3.0</v>
      </c>
      <c r="G4602" s="2"/>
    </row>
    <row r="4603" ht="12.75" customHeight="1">
      <c r="A4603" t="s">
        <v>1481</v>
      </c>
      <c r="B4603" s="3" t="str">
        <f>HYPERLINK("https://stackoverflow.com/questions/21927910/")</f>
        <v>https://stackoverflow.com/questions/21927910/</v>
      </c>
      <c r="C4603" s="1">
        <v>3.0</v>
      </c>
      <c r="D4603" s="4">
        <v>3.0</v>
      </c>
      <c r="E4603" s="1">
        <v>3.0</v>
      </c>
      <c r="F4603" s="1">
        <v>3.0</v>
      </c>
      <c r="G4603" s="2"/>
    </row>
    <row r="4604" ht="12.75" customHeight="1">
      <c r="A4604" t="s">
        <v>1482</v>
      </c>
      <c r="B4604" s="3" t="str">
        <f>HYPERLINK("https://stackoverflow.com/questions/24631474/")</f>
        <v>https://stackoverflow.com/questions/24631474/</v>
      </c>
      <c r="C4604" s="1">
        <v>3.0</v>
      </c>
      <c r="D4604" s="4">
        <v>1.0</v>
      </c>
      <c r="E4604" s="1">
        <v>3.0</v>
      </c>
      <c r="F4604" s="1">
        <v>1.0</v>
      </c>
      <c r="G4604" s="2"/>
    </row>
    <row r="4605" ht="12.75" customHeight="1">
      <c r="A4605" t="s">
        <v>1482</v>
      </c>
      <c r="B4605" s="3" t="str">
        <f>HYPERLINK("https://stackoverflow.com/questions/24633588/")</f>
        <v>https://stackoverflow.com/questions/24633588/</v>
      </c>
      <c r="C4605" s="1">
        <v>3.0</v>
      </c>
      <c r="D4605" s="4">
        <v>1.0</v>
      </c>
      <c r="E4605" s="1">
        <v>3.0</v>
      </c>
      <c r="F4605" s="1">
        <v>1.0</v>
      </c>
      <c r="G4605" s="2"/>
    </row>
    <row r="4606" ht="12.75" customHeight="1">
      <c r="A4606" t="s">
        <v>1483</v>
      </c>
      <c r="B4606" s="3" t="str">
        <f>HYPERLINK("https://stackoverflow.com/questions/28970864/")</f>
        <v>https://stackoverflow.com/questions/28970864/</v>
      </c>
      <c r="C4606" s="1">
        <v>3.0</v>
      </c>
      <c r="D4606" s="4">
        <v>1.0</v>
      </c>
      <c r="E4606" s="1">
        <v>3.0</v>
      </c>
      <c r="F4606" s="1">
        <v>1.0</v>
      </c>
      <c r="G4606" s="2"/>
    </row>
    <row r="4607" ht="12.75" customHeight="1">
      <c r="A4607" t="s">
        <v>1483</v>
      </c>
      <c r="B4607" s="3" t="str">
        <f>HYPERLINK("https://stackoverflow.com/questions/28970866/")</f>
        <v>https://stackoverflow.com/questions/28970866/</v>
      </c>
      <c r="C4607" s="1">
        <v>3.0</v>
      </c>
      <c r="D4607" s="4">
        <v>2.0</v>
      </c>
      <c r="E4607" s="1">
        <v>3.0</v>
      </c>
      <c r="F4607" s="1">
        <v>2.0</v>
      </c>
      <c r="G4607" s="2"/>
    </row>
    <row r="4608" ht="12.75" customHeight="1">
      <c r="A4608" t="s">
        <v>1483</v>
      </c>
      <c r="B4608" s="3" t="str">
        <f>HYPERLINK("https://stackoverflow.com/questions/49421021/")</f>
        <v>https://stackoverflow.com/questions/49421021/</v>
      </c>
      <c r="C4608" s="1">
        <v>3.0</v>
      </c>
      <c r="D4608" s="4">
        <v>1.0</v>
      </c>
      <c r="E4608" s="1">
        <v>3.0</v>
      </c>
      <c r="F4608" s="1">
        <v>1.0</v>
      </c>
      <c r="G4608" s="2"/>
    </row>
    <row r="4609" ht="12.75" customHeight="1">
      <c r="A4609" t="s">
        <v>1484</v>
      </c>
      <c r="B4609" s="3" t="str">
        <f>HYPERLINK("https://stackoverflow.com/questions/31637029/")</f>
        <v>https://stackoverflow.com/questions/31637029/</v>
      </c>
      <c r="C4609" s="1">
        <v>3.0</v>
      </c>
      <c r="D4609" s="4">
        <v>3.0</v>
      </c>
      <c r="E4609" s="1">
        <v>3.0</v>
      </c>
      <c r="F4609" s="1">
        <v>3.0</v>
      </c>
      <c r="G4609" s="2"/>
    </row>
    <row r="4610" ht="12.75" customHeight="1">
      <c r="A4610" t="s">
        <v>1484</v>
      </c>
      <c r="B4610" s="3" t="str">
        <f>HYPERLINK("https://stackoverflow.com/questions/31637032/")</f>
        <v>https://stackoverflow.com/questions/31637032/</v>
      </c>
      <c r="C4610" s="1">
        <v>3.0</v>
      </c>
      <c r="D4610" s="4">
        <v>3.0</v>
      </c>
      <c r="E4610" s="1">
        <v>3.0</v>
      </c>
      <c r="F4610" s="1">
        <v>3.0</v>
      </c>
      <c r="G4610" s="2"/>
    </row>
    <row r="4611" ht="12.75" customHeight="1">
      <c r="A4611" t="s">
        <v>1484</v>
      </c>
      <c r="B4611" s="3" t="str">
        <f>HYPERLINK("https://stackoverflow.com/questions/31637041/")</f>
        <v>https://stackoverflow.com/questions/31637041/</v>
      </c>
      <c r="C4611" s="1">
        <v>3.0</v>
      </c>
      <c r="D4611" s="4">
        <v>3.0</v>
      </c>
      <c r="E4611" s="1">
        <v>3.0</v>
      </c>
      <c r="F4611" s="1">
        <v>3.0</v>
      </c>
      <c r="G4611" s="2"/>
    </row>
    <row r="4612" ht="12.75" customHeight="1">
      <c r="A4612" t="s">
        <v>1485</v>
      </c>
      <c r="B4612" s="3" t="str">
        <f>HYPERLINK("https://stackoverflow.com/questions/32534623/")</f>
        <v>https://stackoverflow.com/questions/32534623/</v>
      </c>
      <c r="C4612" s="1">
        <v>4.0</v>
      </c>
      <c r="D4612" s="4">
        <v>3.0</v>
      </c>
      <c r="E4612" s="1">
        <v>4.0</v>
      </c>
      <c r="F4612" s="1">
        <v>3.0</v>
      </c>
      <c r="G4612" s="2"/>
    </row>
    <row r="4613" ht="12.75" customHeight="1">
      <c r="A4613" t="s">
        <v>1485</v>
      </c>
      <c r="B4613" s="3" t="str">
        <f>HYPERLINK("https://stackoverflow.com/questions/32534631/")</f>
        <v>https://stackoverflow.com/questions/32534631/</v>
      </c>
      <c r="C4613" s="1">
        <v>5.0</v>
      </c>
      <c r="D4613" s="4">
        <v>3.0</v>
      </c>
      <c r="E4613" s="1">
        <v>5.0</v>
      </c>
      <c r="F4613" s="1">
        <v>5.0</v>
      </c>
      <c r="G4613" s="2"/>
    </row>
    <row r="4614" ht="12.75" customHeight="1">
      <c r="A4614" t="s">
        <v>1485</v>
      </c>
      <c r="B4614" s="3" t="str">
        <f>HYPERLINK("https://stackoverflow.com/questions/32534717/")</f>
        <v>https://stackoverflow.com/questions/32534717/</v>
      </c>
      <c r="C4614" s="1">
        <v>4.0</v>
      </c>
      <c r="D4614" s="4">
        <v>2.0</v>
      </c>
      <c r="E4614" s="1">
        <v>4.0</v>
      </c>
      <c r="F4614" s="1">
        <v>4.0</v>
      </c>
      <c r="G4614" s="2"/>
    </row>
    <row r="4615" ht="12.75" customHeight="1">
      <c r="A4615" t="s">
        <v>1486</v>
      </c>
      <c r="B4615" s="3" t="str">
        <f>HYPERLINK("https://stackoverflow.com/questions/37216922/")</f>
        <v>https://stackoverflow.com/questions/37216922/</v>
      </c>
      <c r="C4615" s="1">
        <v>3.0</v>
      </c>
      <c r="D4615" s="4">
        <v>3.0</v>
      </c>
      <c r="E4615" s="1">
        <v>3.0</v>
      </c>
      <c r="F4615" s="1">
        <v>3.0</v>
      </c>
      <c r="G4615" s="2"/>
    </row>
    <row r="4616" ht="12.75" customHeight="1">
      <c r="A4616" t="s">
        <v>1486</v>
      </c>
      <c r="B4616" s="3" t="str">
        <f>HYPERLINK("https://stackoverflow.com/questions/37216930/")</f>
        <v>https://stackoverflow.com/questions/37216930/</v>
      </c>
      <c r="C4616" s="1">
        <v>5.0</v>
      </c>
      <c r="D4616" s="4">
        <v>3.0</v>
      </c>
      <c r="E4616" s="1">
        <v>5.0</v>
      </c>
      <c r="F4616" s="1">
        <v>5.0</v>
      </c>
      <c r="G4616" s="2" t="s">
        <v>271</v>
      </c>
    </row>
    <row r="4617" ht="12.75" customHeight="1">
      <c r="A4617" t="s">
        <v>1486</v>
      </c>
      <c r="B4617" s="3" t="str">
        <f>HYPERLINK("https://stackoverflow.com/questions/37217036/")</f>
        <v>https://stackoverflow.com/questions/37217036/</v>
      </c>
      <c r="C4617" s="1">
        <v>5.0</v>
      </c>
      <c r="D4617" s="4">
        <v>3.0</v>
      </c>
      <c r="E4617" s="1">
        <v>5.0</v>
      </c>
      <c r="F4617" s="1">
        <v>5.0</v>
      </c>
      <c r="G4617" s="2"/>
    </row>
    <row r="4618" ht="12.75" customHeight="1">
      <c r="A4618" t="s">
        <v>1487</v>
      </c>
      <c r="B4618" s="3" t="str">
        <f>HYPERLINK("https://stackoverflow.com/questions/37850406/")</f>
        <v>https://stackoverflow.com/questions/37850406/</v>
      </c>
      <c r="C4618" s="1">
        <v>3.0</v>
      </c>
      <c r="D4618" s="4">
        <v>3.0</v>
      </c>
      <c r="E4618" s="1">
        <v>3.0</v>
      </c>
      <c r="F4618" s="1">
        <v>3.0</v>
      </c>
      <c r="G4618" s="2"/>
    </row>
    <row r="4619" ht="12.75" customHeight="1">
      <c r="C4619" s="1"/>
      <c r="D4619" s="1"/>
      <c r="E4619" s="1"/>
      <c r="F4619" s="1"/>
      <c r="G4619" s="2"/>
    </row>
    <row r="4620" ht="12.75" customHeight="1">
      <c r="C4620" s="1"/>
      <c r="D4620" s="1"/>
      <c r="E4620" s="1"/>
      <c r="F4620" s="1"/>
      <c r="G4620" s="2"/>
    </row>
    <row r="4621" ht="12.75" customHeight="1">
      <c r="C4621" s="1"/>
      <c r="D4621" s="1"/>
      <c r="E4621" s="1"/>
      <c r="F4621" s="1"/>
      <c r="G4621" s="2"/>
    </row>
    <row r="4622" ht="12.75" customHeight="1">
      <c r="A4622" t="s">
        <v>1488</v>
      </c>
      <c r="C4622" s="1"/>
      <c r="D4622" s="1"/>
      <c r="E4622" s="1"/>
      <c r="F4622" s="1"/>
      <c r="G4622" s="2"/>
    </row>
    <row r="4623" ht="12.75" customHeight="1">
      <c r="C4623" s="1"/>
      <c r="D4623" s="1"/>
      <c r="E4623" s="1"/>
      <c r="F4623" s="1"/>
      <c r="G4623" s="2"/>
    </row>
    <row r="4624" ht="12.75" customHeight="1">
      <c r="A4624" t="s">
        <v>1489</v>
      </c>
      <c r="B4624" s="3" t="str">
        <f>HYPERLINK("https://stackoverflow.com/questions/226920/")</f>
        <v>https://stackoverflow.com/questions/226920/</v>
      </c>
      <c r="C4624" s="1">
        <v>5.0</v>
      </c>
      <c r="D4624" s="4">
        <v>3.0</v>
      </c>
      <c r="E4624" s="1">
        <v>5.0</v>
      </c>
      <c r="F4624" s="1">
        <v>5.0</v>
      </c>
      <c r="G4624" s="2" t="s">
        <v>619</v>
      </c>
    </row>
    <row r="4625" ht="12.75" customHeight="1">
      <c r="A4625" t="s">
        <v>1489</v>
      </c>
      <c r="B4625" s="3" t="str">
        <f>HYPERLINK("https://stackoverflow.com/questions/227232/")</f>
        <v>https://stackoverflow.com/questions/227232/</v>
      </c>
      <c r="C4625" s="1">
        <v>5.0</v>
      </c>
      <c r="D4625" s="4">
        <v>3.0</v>
      </c>
      <c r="E4625" s="1">
        <v>5.0</v>
      </c>
      <c r="F4625" s="1">
        <v>5.0</v>
      </c>
      <c r="G4625" s="2" t="s">
        <v>260</v>
      </c>
    </row>
    <row r="4626" ht="12.75" customHeight="1">
      <c r="A4626" t="s">
        <v>1489</v>
      </c>
      <c r="B4626" s="3" t="str">
        <f>HYPERLINK("https://stackoverflow.com/questions/892204/")</f>
        <v>https://stackoverflow.com/questions/892204/</v>
      </c>
      <c r="C4626" s="1">
        <v>5.0</v>
      </c>
      <c r="D4626" s="4">
        <v>3.0</v>
      </c>
      <c r="E4626" s="1">
        <v>4.0</v>
      </c>
      <c r="F4626" s="1">
        <v>4.0</v>
      </c>
      <c r="G4626" s="2" t="s">
        <v>1490</v>
      </c>
    </row>
    <row r="4627" ht="12.75" customHeight="1">
      <c r="A4627" t="s">
        <v>1489</v>
      </c>
      <c r="B4627" s="3" t="str">
        <f>HYPERLINK("https://stackoverflow.com/questions/4528089/")</f>
        <v>https://stackoverflow.com/questions/4528089/</v>
      </c>
      <c r="C4627" s="1">
        <v>4.0</v>
      </c>
      <c r="D4627" s="4">
        <v>3.0</v>
      </c>
      <c r="E4627" s="1">
        <v>4.0</v>
      </c>
      <c r="F4627" s="1">
        <v>3.0</v>
      </c>
      <c r="G4627" s="2"/>
    </row>
    <row r="4628" ht="12.75" customHeight="1">
      <c r="A4628" t="s">
        <v>1489</v>
      </c>
      <c r="B4628" s="3" t="str">
        <f>HYPERLINK("https://stackoverflow.com/questions/4528094/")</f>
        <v>https://stackoverflow.com/questions/4528094/</v>
      </c>
      <c r="C4628" s="1">
        <v>5.0</v>
      </c>
      <c r="D4628" s="4">
        <v>4.0</v>
      </c>
      <c r="E4628" s="1">
        <v>5.0</v>
      </c>
      <c r="F4628" s="1">
        <v>4.0</v>
      </c>
      <c r="G4628" s="2"/>
    </row>
    <row r="4629" ht="12.75" customHeight="1">
      <c r="A4629" t="s">
        <v>1489</v>
      </c>
      <c r="B4629" s="3" t="str">
        <f>HYPERLINK("https://stackoverflow.com/questions/18666219/")</f>
        <v>https://stackoverflow.com/questions/18666219/</v>
      </c>
      <c r="C4629" s="1">
        <v>3.0</v>
      </c>
      <c r="D4629" s="4">
        <v>1.0</v>
      </c>
      <c r="E4629" s="1">
        <v>3.0</v>
      </c>
      <c r="F4629" s="1">
        <v>1.0</v>
      </c>
      <c r="G4629" s="2"/>
    </row>
    <row r="4630" ht="12.75" customHeight="1">
      <c r="A4630" t="s">
        <v>1489</v>
      </c>
      <c r="B4630" s="3" t="str">
        <f>HYPERLINK("https://stackoverflow.com/questions/23438158/")</f>
        <v>https://stackoverflow.com/questions/23438158/</v>
      </c>
      <c r="C4630" s="1">
        <v>3.0</v>
      </c>
      <c r="D4630" s="4">
        <v>2.0</v>
      </c>
      <c r="E4630" s="1">
        <v>3.0</v>
      </c>
      <c r="F4630" s="1">
        <v>2.0</v>
      </c>
      <c r="G4630" s="2"/>
    </row>
    <row r="4631" ht="12.75" customHeight="1">
      <c r="A4631" t="s">
        <v>1489</v>
      </c>
      <c r="B4631" s="3" t="str">
        <f>HYPERLINK("https://stackoverflow.com/questions/30528952/")</f>
        <v>https://stackoverflow.com/questions/30528952/</v>
      </c>
      <c r="C4631" s="1">
        <v>4.0</v>
      </c>
      <c r="D4631" s="4">
        <v>3.0</v>
      </c>
      <c r="E4631" s="1">
        <v>4.0</v>
      </c>
      <c r="F4631" s="1">
        <v>3.0</v>
      </c>
      <c r="G4631" s="2"/>
    </row>
    <row r="4632" ht="12.75" customHeight="1">
      <c r="A4632" t="s">
        <v>1489</v>
      </c>
      <c r="B4632" s="3" t="str">
        <f>HYPERLINK("https://stackoverflow.com/questions/35197612/")</f>
        <v>https://stackoverflow.com/questions/35197612/</v>
      </c>
      <c r="C4632" s="1">
        <v>3.0</v>
      </c>
      <c r="D4632" s="4">
        <v>3.0</v>
      </c>
      <c r="E4632" s="1">
        <v>3.0</v>
      </c>
      <c r="F4632" s="1">
        <v>3.0</v>
      </c>
      <c r="G4632" s="2"/>
    </row>
    <row r="4633" ht="12.75" customHeight="1">
      <c r="A4633" t="s">
        <v>1489</v>
      </c>
      <c r="B4633" s="3" t="str">
        <f>HYPERLINK("https://stackoverflow.com/questions/39649815/")</f>
        <v>https://stackoverflow.com/questions/39649815/</v>
      </c>
      <c r="C4633" s="1">
        <v>5.0</v>
      </c>
      <c r="D4633" s="4">
        <v>4.0</v>
      </c>
      <c r="E4633" s="1">
        <v>5.0</v>
      </c>
      <c r="F4633" s="1">
        <v>4.0</v>
      </c>
      <c r="G4633" s="2"/>
    </row>
    <row r="4634" ht="12.75" customHeight="1">
      <c r="A4634" t="s">
        <v>1491</v>
      </c>
      <c r="B4634" s="3" t="str">
        <f>HYPERLINK("https://stackoverflow.com/questions/962967/")</f>
        <v>https://stackoverflow.com/questions/962967/</v>
      </c>
      <c r="C4634" s="1">
        <v>4.0</v>
      </c>
      <c r="D4634" s="4">
        <v>1.0</v>
      </c>
      <c r="E4634" s="1">
        <v>3.0</v>
      </c>
      <c r="F4634" s="1">
        <v>1.0</v>
      </c>
      <c r="G4634" s="2" t="s">
        <v>430</v>
      </c>
    </row>
    <row r="4635" ht="12.75" customHeight="1">
      <c r="A4635" t="s">
        <v>1491</v>
      </c>
      <c r="B4635" s="3" t="str">
        <f>HYPERLINK("https://stackoverflow.com/questions/963004/")</f>
        <v>https://stackoverflow.com/questions/963004/</v>
      </c>
      <c r="C4635" s="1">
        <v>3.0</v>
      </c>
      <c r="D4635" s="4">
        <v>1.0</v>
      </c>
      <c r="E4635" s="1">
        <v>3.0</v>
      </c>
      <c r="F4635" s="1">
        <v>1.0</v>
      </c>
      <c r="G4635" s="2"/>
    </row>
    <row r="4636" ht="12.75" customHeight="1">
      <c r="A4636" t="s">
        <v>1491</v>
      </c>
      <c r="B4636" s="3" t="str">
        <f>HYPERLINK("https://stackoverflow.com/questions/963139/")</f>
        <v>https://stackoverflow.com/questions/963139/</v>
      </c>
      <c r="C4636" s="1">
        <v>3.0</v>
      </c>
      <c r="D4636" s="4">
        <v>3.0</v>
      </c>
      <c r="E4636" s="1">
        <v>3.0</v>
      </c>
      <c r="F4636" s="1">
        <v>3.0</v>
      </c>
      <c r="G4636" s="2"/>
    </row>
    <row r="4637" ht="12.75" customHeight="1">
      <c r="A4637" t="s">
        <v>1491</v>
      </c>
      <c r="B4637" s="3" t="str">
        <f>HYPERLINK("https://stackoverflow.com/questions/963156/")</f>
        <v>https://stackoverflow.com/questions/963156/</v>
      </c>
      <c r="C4637" s="1">
        <v>3.0</v>
      </c>
      <c r="D4637" s="4">
        <v>1.0</v>
      </c>
      <c r="E4637" s="1">
        <v>3.0</v>
      </c>
      <c r="F4637" s="1">
        <v>1.0</v>
      </c>
      <c r="G4637" s="2"/>
    </row>
    <row r="4638" ht="12.75" customHeight="1">
      <c r="A4638" t="s">
        <v>1491</v>
      </c>
      <c r="B4638" s="3" t="str">
        <f>HYPERLINK("https://stackoverflow.com/questions/10231080/")</f>
        <v>https://stackoverflow.com/questions/10231080/</v>
      </c>
      <c r="C4638" s="1">
        <v>3.0</v>
      </c>
      <c r="D4638" s="4">
        <v>3.0</v>
      </c>
      <c r="E4638" s="1">
        <v>3.0</v>
      </c>
      <c r="F4638" s="1">
        <v>3.0</v>
      </c>
      <c r="G4638" s="2"/>
    </row>
    <row r="4639" ht="12.75" customHeight="1">
      <c r="A4639" t="s">
        <v>1492</v>
      </c>
      <c r="B4639" s="3" t="str">
        <f>HYPERLINK("https://stackoverflow.com/questions/3543746/")</f>
        <v>https://stackoverflow.com/questions/3543746/</v>
      </c>
      <c r="C4639" s="1">
        <v>1.0</v>
      </c>
      <c r="D4639" s="4">
        <v>1.0</v>
      </c>
      <c r="E4639" s="1">
        <v>1.0</v>
      </c>
      <c r="F4639" s="1">
        <v>1.0</v>
      </c>
      <c r="G4639" s="2"/>
    </row>
    <row r="4640" ht="12.75" customHeight="1">
      <c r="A4640" t="s">
        <v>1492</v>
      </c>
      <c r="B4640" s="3" t="str">
        <f>HYPERLINK("https://stackoverflow.com/questions/3543749/")</f>
        <v>https://stackoverflow.com/questions/3543749/</v>
      </c>
      <c r="C4640" s="1">
        <v>1.0</v>
      </c>
      <c r="D4640" s="4">
        <v>1.0</v>
      </c>
      <c r="E4640" s="1">
        <v>1.0</v>
      </c>
      <c r="F4640" s="1">
        <v>1.0</v>
      </c>
      <c r="G4640" s="2"/>
    </row>
    <row r="4641" ht="12.75" customHeight="1">
      <c r="A4641" t="s">
        <v>1492</v>
      </c>
      <c r="B4641" s="3" t="str">
        <f>HYPERLINK("https://stackoverflow.com/questions/3543762/")</f>
        <v>https://stackoverflow.com/questions/3543762/</v>
      </c>
      <c r="C4641" s="1">
        <v>1.0</v>
      </c>
      <c r="D4641" s="4">
        <v>1.0</v>
      </c>
      <c r="E4641" s="1">
        <v>1.0</v>
      </c>
      <c r="F4641" s="1">
        <v>1.0</v>
      </c>
      <c r="G4641" s="2"/>
    </row>
    <row r="4642" ht="12.75" customHeight="1">
      <c r="A4642" t="s">
        <v>1492</v>
      </c>
      <c r="B4642" s="3" t="str">
        <f>HYPERLINK("https://stackoverflow.com/questions/16078719/")</f>
        <v>https://stackoverflow.com/questions/16078719/</v>
      </c>
      <c r="C4642" s="1">
        <v>1.0</v>
      </c>
      <c r="D4642" s="4">
        <v>1.0</v>
      </c>
      <c r="E4642" s="1">
        <v>1.0</v>
      </c>
      <c r="F4642" s="1">
        <v>1.0</v>
      </c>
      <c r="G4642" s="2"/>
    </row>
    <row r="4643" ht="12.75" customHeight="1">
      <c r="A4643" t="s">
        <v>1493</v>
      </c>
      <c r="B4643" s="3" t="str">
        <f>HYPERLINK("https://stackoverflow.com/questions/5439535/")</f>
        <v>https://stackoverflow.com/questions/5439535/</v>
      </c>
      <c r="C4643" s="1">
        <v>1.0</v>
      </c>
      <c r="D4643" s="4">
        <v>1.0</v>
      </c>
      <c r="E4643" s="1">
        <v>1.0</v>
      </c>
      <c r="F4643" s="1">
        <v>1.0</v>
      </c>
      <c r="G4643" s="2"/>
    </row>
    <row r="4644" ht="12.75" customHeight="1">
      <c r="A4644" t="s">
        <v>1493</v>
      </c>
      <c r="B4644" s="3" t="str">
        <f>HYPERLINK("https://stackoverflow.com/questions/5439547/")</f>
        <v>https://stackoverflow.com/questions/5439547/</v>
      </c>
      <c r="C4644" s="1">
        <v>1.0</v>
      </c>
      <c r="D4644" s="4">
        <v>1.0</v>
      </c>
      <c r="E4644" s="1">
        <v>1.0</v>
      </c>
      <c r="F4644" s="1">
        <v>1.0</v>
      </c>
      <c r="G4644" s="2"/>
    </row>
    <row r="4645" ht="12.75" customHeight="1">
      <c r="A4645" t="s">
        <v>1493</v>
      </c>
      <c r="B4645" s="3" t="str">
        <f>HYPERLINK("https://stackoverflow.com/questions/5439600/")</f>
        <v>https://stackoverflow.com/questions/5439600/</v>
      </c>
      <c r="C4645" s="1">
        <v>1.0</v>
      </c>
      <c r="D4645" s="4">
        <v>1.0</v>
      </c>
      <c r="E4645" s="1">
        <v>1.0</v>
      </c>
      <c r="F4645" s="1">
        <v>1.0</v>
      </c>
      <c r="G4645" s="2"/>
    </row>
    <row r="4646" ht="12.75" customHeight="1">
      <c r="A4646" t="s">
        <v>1493</v>
      </c>
      <c r="B4646" s="3" t="str">
        <f>HYPERLINK("https://stackoverflow.com/questions/9991624/")</f>
        <v>https://stackoverflow.com/questions/9991624/</v>
      </c>
      <c r="C4646" s="1">
        <v>1.0</v>
      </c>
      <c r="D4646" s="4">
        <v>1.0</v>
      </c>
      <c r="E4646" s="1">
        <v>1.0</v>
      </c>
      <c r="F4646" s="1">
        <v>1.0</v>
      </c>
      <c r="G4646" s="2"/>
    </row>
    <row r="4647" ht="12.75" customHeight="1">
      <c r="A4647" t="s">
        <v>1493</v>
      </c>
      <c r="B4647" s="3" t="str">
        <f>HYPERLINK("https://stackoverflow.com/questions/15801999/")</f>
        <v>https://stackoverflow.com/questions/15801999/</v>
      </c>
      <c r="C4647" s="1">
        <v>1.0</v>
      </c>
      <c r="D4647" s="4">
        <v>1.0</v>
      </c>
      <c r="E4647" s="1">
        <v>1.0</v>
      </c>
      <c r="F4647" s="1">
        <v>1.0</v>
      </c>
      <c r="G4647" s="2"/>
    </row>
    <row r="4648" ht="12.75" customHeight="1">
      <c r="A4648" t="s">
        <v>1494</v>
      </c>
      <c r="B4648" s="3" t="str">
        <f>HYPERLINK("https://stackoverflow.com/questions/5902369/")</f>
        <v>https://stackoverflow.com/questions/5902369/</v>
      </c>
      <c r="C4648" s="1">
        <v>3.0</v>
      </c>
      <c r="D4648" s="4">
        <v>3.0</v>
      </c>
      <c r="E4648" s="1">
        <v>3.0</v>
      </c>
      <c r="F4648" s="1">
        <v>3.0</v>
      </c>
      <c r="G4648" s="2"/>
    </row>
    <row r="4649" ht="12.75" customHeight="1">
      <c r="A4649" t="s">
        <v>1494</v>
      </c>
      <c r="B4649" s="3" t="str">
        <f>HYPERLINK("https://stackoverflow.com/questions/9942662/")</f>
        <v>https://stackoverflow.com/questions/9942662/</v>
      </c>
      <c r="C4649" s="1">
        <v>3.0</v>
      </c>
      <c r="D4649" s="4">
        <v>1.0</v>
      </c>
      <c r="E4649" s="1">
        <v>3.0</v>
      </c>
      <c r="F4649" s="1">
        <v>1.0</v>
      </c>
      <c r="G4649" s="2"/>
    </row>
    <row r="4650" ht="12.75" customHeight="1">
      <c r="A4650" t="s">
        <v>1495</v>
      </c>
      <c r="B4650" s="3" t="str">
        <f>HYPERLINK("https://stackoverflow.com/questions/11480601/")</f>
        <v>https://stackoverflow.com/questions/11480601/</v>
      </c>
      <c r="C4650" s="1">
        <v>4.0</v>
      </c>
      <c r="D4650" s="4">
        <v>1.0</v>
      </c>
      <c r="E4650" s="1">
        <v>4.0</v>
      </c>
      <c r="F4650" s="1">
        <v>4.0</v>
      </c>
      <c r="G4650" s="2" t="s">
        <v>1496</v>
      </c>
    </row>
    <row r="4651" ht="12.75" customHeight="1">
      <c r="A4651" t="s">
        <v>1495</v>
      </c>
      <c r="B4651" s="3" t="str">
        <f>HYPERLINK("https://stackoverflow.com/questions/11480602/")</f>
        <v>https://stackoverflow.com/questions/11480602/</v>
      </c>
      <c r="C4651" s="1">
        <v>4.0</v>
      </c>
      <c r="D4651" s="4">
        <v>1.0</v>
      </c>
      <c r="E4651" s="1">
        <v>4.0</v>
      </c>
      <c r="F4651" s="1">
        <v>4.0</v>
      </c>
      <c r="G4651" s="2" t="s">
        <v>260</v>
      </c>
    </row>
    <row r="4652" ht="12.75" customHeight="1">
      <c r="A4652" t="s">
        <v>1495</v>
      </c>
      <c r="B4652" s="3" t="str">
        <f>HYPERLINK("https://stackoverflow.com/questions/30578421/")</f>
        <v>https://stackoverflow.com/questions/30578421/</v>
      </c>
      <c r="C4652" s="1">
        <v>4.0</v>
      </c>
      <c r="D4652" s="4">
        <v>5.0</v>
      </c>
      <c r="E4652" s="1">
        <v>4.0</v>
      </c>
      <c r="F4652" s="1">
        <v>5.0</v>
      </c>
      <c r="G4652" s="2"/>
    </row>
    <row r="4653" ht="12.75" customHeight="1">
      <c r="A4653" t="s">
        <v>1495</v>
      </c>
      <c r="B4653" s="3" t="str">
        <f>HYPERLINK("https://stackoverflow.com/questions/35594838/")</f>
        <v>https://stackoverflow.com/questions/35594838/</v>
      </c>
      <c r="C4653" s="1">
        <v>3.0</v>
      </c>
      <c r="D4653" s="4">
        <v>3.0</v>
      </c>
      <c r="E4653" s="1">
        <v>3.0</v>
      </c>
      <c r="F4653" s="1">
        <v>3.0</v>
      </c>
      <c r="G4653" s="2"/>
    </row>
    <row r="4654" ht="12.75" customHeight="1">
      <c r="A4654" t="s">
        <v>1497</v>
      </c>
      <c r="B4654" s="3" t="str">
        <f>HYPERLINK("https://stackoverflow.com/questions/12168739/")</f>
        <v>https://stackoverflow.com/questions/12168739/</v>
      </c>
      <c r="C4654" s="1">
        <v>5.0</v>
      </c>
      <c r="D4654" s="4">
        <v>5.0</v>
      </c>
      <c r="E4654" s="1">
        <v>5.0</v>
      </c>
      <c r="F4654" s="1">
        <v>5.0</v>
      </c>
      <c r="G4654" s="2"/>
    </row>
    <row r="4655" ht="12.75" customHeight="1">
      <c r="A4655" t="s">
        <v>1497</v>
      </c>
      <c r="B4655" s="3" t="str">
        <f>HYPERLINK("https://stackoverflow.com/questions/12168765/")</f>
        <v>https://stackoverflow.com/questions/12168765/</v>
      </c>
      <c r="C4655" s="1">
        <v>4.0</v>
      </c>
      <c r="D4655" s="4">
        <v>3.0</v>
      </c>
      <c r="E4655" s="1">
        <v>4.0</v>
      </c>
      <c r="F4655" s="1">
        <v>3.0</v>
      </c>
      <c r="G4655" s="2"/>
    </row>
    <row r="4656" ht="12.75" customHeight="1">
      <c r="A4656" t="s">
        <v>1498</v>
      </c>
      <c r="B4656" s="3" t="str">
        <f>HYPERLINK("https://stackoverflow.com/questions/14146038/")</f>
        <v>https://stackoverflow.com/questions/14146038/</v>
      </c>
      <c r="C4656" s="1">
        <v>4.0</v>
      </c>
      <c r="D4656" s="4">
        <v>4.0</v>
      </c>
      <c r="E4656" s="1">
        <v>4.0</v>
      </c>
      <c r="F4656" s="1">
        <v>4.0</v>
      </c>
      <c r="G4656" s="2"/>
    </row>
    <row r="4657" ht="12.75" customHeight="1">
      <c r="A4657" t="s">
        <v>1499</v>
      </c>
      <c r="B4657" s="3" t="str">
        <f>HYPERLINK("https://stackoverflow.com/questions/15998186/")</f>
        <v>https://stackoverflow.com/questions/15998186/</v>
      </c>
      <c r="C4657" s="1">
        <v>1.0</v>
      </c>
      <c r="D4657" s="4">
        <v>1.0</v>
      </c>
      <c r="E4657" s="1">
        <v>1.0</v>
      </c>
      <c r="F4657" s="1">
        <v>1.0</v>
      </c>
      <c r="G4657" s="2"/>
    </row>
    <row r="4658" ht="12.75" customHeight="1">
      <c r="A4658" t="s">
        <v>1500</v>
      </c>
      <c r="B4658" s="3" t="str">
        <f>HYPERLINK("https://stackoverflow.com/questions/16619932/")</f>
        <v>https://stackoverflow.com/questions/16619932/</v>
      </c>
      <c r="C4658" s="1">
        <v>1.0</v>
      </c>
      <c r="D4658" s="4">
        <v>1.0</v>
      </c>
      <c r="E4658" s="1">
        <v>1.0</v>
      </c>
      <c r="F4658" s="1">
        <v>1.0</v>
      </c>
      <c r="G4658" s="2"/>
    </row>
    <row r="4659" ht="12.75" customHeight="1">
      <c r="A4659" t="s">
        <v>1500</v>
      </c>
      <c r="B4659" s="3" t="str">
        <f>HYPERLINK("https://stackoverflow.com/questions/16619955/")</f>
        <v>https://stackoverflow.com/questions/16619955/</v>
      </c>
      <c r="C4659" s="1">
        <v>1.0</v>
      </c>
      <c r="D4659" s="4">
        <v>1.0</v>
      </c>
      <c r="E4659" s="1">
        <v>1.0</v>
      </c>
      <c r="F4659" s="1">
        <v>1.0</v>
      </c>
      <c r="G4659" s="2"/>
    </row>
    <row r="4660" ht="12.75" customHeight="1">
      <c r="A4660" t="s">
        <v>1500</v>
      </c>
      <c r="B4660" s="3" t="str">
        <f>HYPERLINK("https://stackoverflow.com/questions/16619958/")</f>
        <v>https://stackoverflow.com/questions/16619958/</v>
      </c>
      <c r="C4660" s="1">
        <v>1.0</v>
      </c>
      <c r="D4660" s="4">
        <v>1.0</v>
      </c>
      <c r="E4660" s="1">
        <v>1.0</v>
      </c>
      <c r="F4660" s="1">
        <v>1.0</v>
      </c>
      <c r="G4660" s="2"/>
    </row>
    <row r="4661" ht="12.75" customHeight="1">
      <c r="A4661" t="s">
        <v>1500</v>
      </c>
      <c r="B4661" s="3" t="str">
        <f>HYPERLINK("https://stackoverflow.com/questions/16619964/")</f>
        <v>https://stackoverflow.com/questions/16619964/</v>
      </c>
      <c r="C4661" s="1">
        <v>1.0</v>
      </c>
      <c r="D4661" s="4">
        <v>1.0</v>
      </c>
      <c r="E4661" s="1">
        <v>1.0</v>
      </c>
      <c r="F4661" s="1">
        <v>1.0</v>
      </c>
      <c r="G4661" s="2"/>
    </row>
    <row r="4662" ht="12.75" customHeight="1">
      <c r="A4662" t="s">
        <v>1500</v>
      </c>
      <c r="B4662" s="3" t="str">
        <f>HYPERLINK("https://stackoverflow.com/questions/16619988/")</f>
        <v>https://stackoverflow.com/questions/16619988/</v>
      </c>
      <c r="C4662" s="1">
        <v>1.0</v>
      </c>
      <c r="D4662" s="4">
        <v>1.0</v>
      </c>
      <c r="E4662" s="1">
        <v>1.0</v>
      </c>
      <c r="F4662" s="1">
        <v>1.0</v>
      </c>
      <c r="G4662" s="2"/>
    </row>
    <row r="4663" ht="12.75" customHeight="1">
      <c r="A4663" t="s">
        <v>1501</v>
      </c>
      <c r="B4663" s="3" t="str">
        <f>HYPERLINK("https://stackoverflow.com/questions/20143333/")</f>
        <v>https://stackoverflow.com/questions/20143333/</v>
      </c>
      <c r="C4663" s="1">
        <v>4.0</v>
      </c>
      <c r="D4663" s="4">
        <v>5.0</v>
      </c>
      <c r="E4663" s="1">
        <v>4.0</v>
      </c>
      <c r="F4663" s="1">
        <v>5.0</v>
      </c>
      <c r="G4663" s="2"/>
    </row>
    <row r="4664" ht="12.75" customHeight="1">
      <c r="A4664" t="s">
        <v>1501</v>
      </c>
      <c r="B4664" s="3" t="str">
        <f>HYPERLINK("https://stackoverflow.com/questions/20143499/")</f>
        <v>https://stackoverflow.com/questions/20143499/</v>
      </c>
      <c r="C4664" s="1">
        <v>3.0</v>
      </c>
      <c r="D4664" s="4">
        <v>2.0</v>
      </c>
      <c r="E4664" s="1">
        <v>3.0</v>
      </c>
      <c r="F4664" s="1">
        <v>2.0</v>
      </c>
      <c r="G4664" s="2"/>
    </row>
    <row r="4665" ht="12.75" customHeight="1">
      <c r="A4665" t="s">
        <v>1501</v>
      </c>
      <c r="B4665" s="3" t="str">
        <f>HYPERLINK("https://stackoverflow.com/questions/20144739/")</f>
        <v>https://stackoverflow.com/questions/20144739/</v>
      </c>
      <c r="C4665" s="1">
        <v>4.0</v>
      </c>
      <c r="D4665" s="4">
        <v>2.0</v>
      </c>
      <c r="E4665" s="1">
        <v>3.0</v>
      </c>
      <c r="F4665" s="1">
        <v>2.0</v>
      </c>
      <c r="G4665" s="2" t="s">
        <v>430</v>
      </c>
    </row>
    <row r="4666" ht="12.75" customHeight="1">
      <c r="A4666" t="s">
        <v>1502</v>
      </c>
      <c r="B4666" s="3" t="str">
        <f>HYPERLINK("https://stackoverflow.com/questions/20231617/")</f>
        <v>https://stackoverflow.com/questions/20231617/</v>
      </c>
      <c r="C4666" s="1">
        <v>3.0</v>
      </c>
      <c r="D4666" s="4">
        <v>1.0</v>
      </c>
      <c r="E4666" s="1">
        <v>3.0</v>
      </c>
      <c r="F4666" s="1">
        <v>1.0</v>
      </c>
      <c r="G4666" s="2"/>
    </row>
    <row r="4667" ht="12.75" customHeight="1">
      <c r="A4667" t="s">
        <v>1502</v>
      </c>
      <c r="B4667" s="3" t="str">
        <f>HYPERLINK("https://stackoverflow.com/questions/20232680/")</f>
        <v>https://stackoverflow.com/questions/20232680/</v>
      </c>
      <c r="C4667" s="1">
        <v>3.0</v>
      </c>
      <c r="D4667" s="4">
        <v>5.0</v>
      </c>
      <c r="E4667" s="1">
        <v>5.0</v>
      </c>
      <c r="F4667" s="1">
        <v>5.0</v>
      </c>
      <c r="G4667" s="2" t="s">
        <v>430</v>
      </c>
    </row>
    <row r="4668" ht="12.75" customHeight="1">
      <c r="A4668" t="s">
        <v>1502</v>
      </c>
      <c r="B4668" s="3" t="str">
        <f>HYPERLINK("https://stackoverflow.com/questions/26133606/")</f>
        <v>https://stackoverflow.com/questions/26133606/</v>
      </c>
      <c r="C4668" s="1">
        <v>4.0</v>
      </c>
      <c r="D4668" s="4">
        <v>5.0</v>
      </c>
      <c r="E4668" s="1">
        <v>4.0</v>
      </c>
      <c r="F4668" s="1">
        <v>5.0</v>
      </c>
      <c r="G4668" s="2"/>
    </row>
    <row r="4669" ht="12.75" customHeight="1">
      <c r="A4669" t="s">
        <v>1502</v>
      </c>
      <c r="B4669" s="3" t="str">
        <f>HYPERLINK("https://stackoverflow.com/questions/29038060/")</f>
        <v>https://stackoverflow.com/questions/29038060/</v>
      </c>
      <c r="C4669" s="1">
        <v>4.0</v>
      </c>
      <c r="D4669" s="4">
        <v>5.0</v>
      </c>
      <c r="E4669" s="1">
        <v>4.0</v>
      </c>
      <c r="F4669" s="1">
        <v>5.0</v>
      </c>
      <c r="G4669" s="2"/>
    </row>
    <row r="4670" ht="12.75" customHeight="1">
      <c r="A4670" t="s">
        <v>1503</v>
      </c>
      <c r="B4670" s="3" t="str">
        <f>HYPERLINK("https://stackoverflow.com/questions/21054848/")</f>
        <v>https://stackoverflow.com/questions/21054848/</v>
      </c>
      <c r="C4670" s="1">
        <v>4.0</v>
      </c>
      <c r="D4670" s="4">
        <v>1.0</v>
      </c>
      <c r="E4670" s="1">
        <v>4.0</v>
      </c>
      <c r="F4670" s="1">
        <v>4.0</v>
      </c>
      <c r="G4670" s="2" t="s">
        <v>1496</v>
      </c>
    </row>
    <row r="4671" ht="12.75" customHeight="1">
      <c r="A4671" t="s">
        <v>1503</v>
      </c>
      <c r="B4671" s="3" t="str">
        <f>HYPERLINK("https://stackoverflow.com/questions/21054857/")</f>
        <v>https://stackoverflow.com/questions/21054857/</v>
      </c>
      <c r="C4671" s="1">
        <v>3.0</v>
      </c>
      <c r="D4671" s="4">
        <v>3.0</v>
      </c>
      <c r="E4671" s="1">
        <v>3.0</v>
      </c>
      <c r="F4671" s="1">
        <v>3.0</v>
      </c>
      <c r="G4671" s="2"/>
    </row>
    <row r="4672" ht="12.75" customHeight="1">
      <c r="A4672" t="s">
        <v>1503</v>
      </c>
      <c r="B4672" s="3" t="str">
        <f>HYPERLINK("https://stackoverflow.com/questions/21055143/")</f>
        <v>https://stackoverflow.com/questions/21055143/</v>
      </c>
      <c r="C4672" s="1">
        <v>3.0</v>
      </c>
      <c r="D4672" s="4">
        <v>5.0</v>
      </c>
      <c r="E4672" s="1">
        <v>4.0</v>
      </c>
      <c r="F4672" s="1">
        <v>5.0</v>
      </c>
      <c r="G4672" s="2" t="s">
        <v>430</v>
      </c>
    </row>
    <row r="4673" ht="12.75" customHeight="1">
      <c r="A4673" t="s">
        <v>1504</v>
      </c>
      <c r="B4673" s="3" t="str">
        <f>HYPERLINK("https://stackoverflow.com/questions/21975626/")</f>
        <v>https://stackoverflow.com/questions/21975626/</v>
      </c>
      <c r="C4673" s="1">
        <v>3.0</v>
      </c>
      <c r="D4673" s="4">
        <v>4.0</v>
      </c>
      <c r="E4673" s="1">
        <v>3.0</v>
      </c>
      <c r="F4673" s="1">
        <v>4.0</v>
      </c>
      <c r="G4673" s="2"/>
    </row>
    <row r="4674" ht="12.75" customHeight="1">
      <c r="A4674" t="s">
        <v>1504</v>
      </c>
      <c r="B4674" s="3" t="str">
        <f>HYPERLINK("https://stackoverflow.com/questions/21975658/")</f>
        <v>https://stackoverflow.com/questions/21975658/</v>
      </c>
      <c r="C4674" s="1">
        <v>4.0</v>
      </c>
      <c r="D4674" s="4">
        <v>5.0</v>
      </c>
      <c r="E4674" s="1">
        <v>4.0</v>
      </c>
      <c r="F4674" s="1">
        <v>5.0</v>
      </c>
      <c r="G4674" s="2"/>
    </row>
    <row r="4675" ht="12.75" customHeight="1">
      <c r="A4675" t="s">
        <v>1505</v>
      </c>
      <c r="B4675" s="3" t="str">
        <f>HYPERLINK("https://stackoverflow.com/questions/23702590/")</f>
        <v>https://stackoverflow.com/questions/23702590/</v>
      </c>
      <c r="C4675" s="1">
        <v>3.0</v>
      </c>
      <c r="D4675" s="4">
        <v>1.0</v>
      </c>
      <c r="E4675" s="1">
        <v>3.0</v>
      </c>
      <c r="F4675" s="1">
        <v>1.0</v>
      </c>
      <c r="G4675" s="2"/>
    </row>
    <row r="4676" ht="12.75" customHeight="1">
      <c r="A4676" t="s">
        <v>1506</v>
      </c>
      <c r="B4676" s="3" t="str">
        <f>HYPERLINK("https://stackoverflow.com/questions/33968683/")</f>
        <v>https://stackoverflow.com/questions/33968683/</v>
      </c>
      <c r="C4676" s="1">
        <v>5.0</v>
      </c>
      <c r="D4676" s="4">
        <v>5.0</v>
      </c>
      <c r="E4676" s="1">
        <v>5.0</v>
      </c>
      <c r="F4676" s="1">
        <v>5.0</v>
      </c>
      <c r="G4676" s="2"/>
    </row>
    <row r="4677" ht="12.75" customHeight="1">
      <c r="A4677" t="s">
        <v>1507</v>
      </c>
      <c r="B4677" s="3" t="str">
        <f>HYPERLINK("https://stackoverflow.com/questions/38878742/")</f>
        <v>https://stackoverflow.com/questions/38878742/</v>
      </c>
      <c r="C4677" s="1">
        <v>3.0</v>
      </c>
      <c r="D4677" s="4">
        <v>1.0</v>
      </c>
      <c r="E4677" s="1">
        <v>3.0</v>
      </c>
      <c r="F4677" s="1">
        <v>1.0</v>
      </c>
      <c r="G4677" s="2"/>
    </row>
    <row r="4678" ht="12.75" customHeight="1">
      <c r="A4678" t="s">
        <v>1507</v>
      </c>
      <c r="B4678" s="3" t="str">
        <f>HYPERLINK("https://stackoverflow.com/questions/38878762/")</f>
        <v>https://stackoverflow.com/questions/38878762/</v>
      </c>
      <c r="C4678" s="1">
        <v>4.0</v>
      </c>
      <c r="D4678" s="4">
        <v>3.0</v>
      </c>
      <c r="E4678" s="1">
        <v>4.0</v>
      </c>
      <c r="F4678" s="1">
        <v>3.0</v>
      </c>
      <c r="G4678" s="2"/>
    </row>
    <row r="4679" ht="12.75" customHeight="1">
      <c r="C4679" s="1"/>
      <c r="D4679" s="1"/>
      <c r="E4679" s="1"/>
      <c r="F4679" s="1"/>
      <c r="G4679" s="2"/>
    </row>
    <row r="4680" ht="12.75" customHeight="1">
      <c r="C4680" s="1"/>
      <c r="D4680" s="1"/>
      <c r="E4680" s="1"/>
      <c r="F4680" s="1"/>
      <c r="G4680" s="2"/>
    </row>
    <row r="4681" ht="12.75" customHeight="1">
      <c r="C4681" s="1"/>
      <c r="D4681" s="1"/>
      <c r="E4681" s="1"/>
      <c r="F4681" s="1"/>
      <c r="G4681" s="2"/>
    </row>
    <row r="4682" ht="12.75" customHeight="1">
      <c r="A4682" t="s">
        <v>1508</v>
      </c>
      <c r="C4682" s="1"/>
      <c r="D4682" s="1"/>
      <c r="E4682" s="1"/>
      <c r="F4682" s="1"/>
      <c r="G4682" s="2"/>
    </row>
    <row r="4683" ht="12.75" customHeight="1">
      <c r="C4683" s="1"/>
      <c r="D4683" s="1"/>
      <c r="E4683" s="1"/>
      <c r="F4683" s="1"/>
      <c r="G4683" s="2"/>
    </row>
    <row r="4684" ht="12.75" customHeight="1">
      <c r="A4684" t="s">
        <v>1509</v>
      </c>
      <c r="B4684" s="3" t="str">
        <f>HYPERLINK("https://stackoverflow.com/questions/275715/")</f>
        <v>https://stackoverflow.com/questions/275715/</v>
      </c>
      <c r="C4684" s="1">
        <v>5.0</v>
      </c>
      <c r="D4684" s="4">
        <v>5.0</v>
      </c>
      <c r="E4684" s="1">
        <v>5.0</v>
      </c>
      <c r="F4684" s="1">
        <v>5.0</v>
      </c>
      <c r="G4684" s="2"/>
    </row>
    <row r="4685" ht="12.75" customHeight="1">
      <c r="A4685" t="s">
        <v>1509</v>
      </c>
      <c r="B4685" s="3" t="str">
        <f>HYPERLINK("https://stackoverflow.com/questions/275716/")</f>
        <v>https://stackoverflow.com/questions/275716/</v>
      </c>
      <c r="C4685" s="1">
        <v>5.0</v>
      </c>
      <c r="D4685" s="4">
        <v>5.0</v>
      </c>
      <c r="E4685" s="1">
        <v>5.0</v>
      </c>
      <c r="F4685" s="1">
        <v>5.0</v>
      </c>
      <c r="G4685" s="2"/>
    </row>
    <row r="4686" ht="12.75" customHeight="1">
      <c r="A4686" t="s">
        <v>1509</v>
      </c>
      <c r="B4686" s="3" t="str">
        <f>HYPERLINK("https://stackoverflow.com/questions/275799/")</f>
        <v>https://stackoverflow.com/questions/275799/</v>
      </c>
      <c r="C4686" s="1">
        <v>4.0</v>
      </c>
      <c r="D4686" s="4">
        <v>2.0</v>
      </c>
      <c r="E4686" s="1">
        <v>4.0</v>
      </c>
      <c r="F4686" s="1">
        <v>4.0</v>
      </c>
      <c r="G4686" s="2" t="s">
        <v>619</v>
      </c>
    </row>
    <row r="4687" ht="12.75" customHeight="1">
      <c r="A4687" t="s">
        <v>1509</v>
      </c>
      <c r="B4687" s="3" t="str">
        <f>HYPERLINK("https://stackoverflow.com/questions/5427138/")</f>
        <v>https://stackoverflow.com/questions/5427138/</v>
      </c>
      <c r="C4687" s="1">
        <v>4.0</v>
      </c>
      <c r="D4687" s="4">
        <v>2.0</v>
      </c>
      <c r="E4687" s="1">
        <v>4.0</v>
      </c>
      <c r="F4687" s="1">
        <v>4.0</v>
      </c>
      <c r="G4687" s="2" t="s">
        <v>260</v>
      </c>
    </row>
    <row r="4688" ht="12.75" customHeight="1">
      <c r="A4688" t="s">
        <v>1510</v>
      </c>
      <c r="B4688" s="3" t="str">
        <f>HYPERLINK("https://stackoverflow.com/questions/473305/")</f>
        <v>https://stackoverflow.com/questions/473305/</v>
      </c>
      <c r="C4688" s="1">
        <v>5.0</v>
      </c>
      <c r="D4688" s="4">
        <v>3.0</v>
      </c>
      <c r="E4688" s="1">
        <v>4.0</v>
      </c>
      <c r="F4688" s="1">
        <v>4.0</v>
      </c>
      <c r="G4688" s="2" t="s">
        <v>260</v>
      </c>
    </row>
    <row r="4689" ht="12.75" customHeight="1">
      <c r="A4689" t="s">
        <v>1510</v>
      </c>
      <c r="B4689" s="3" t="str">
        <f>HYPERLINK("https://stackoverflow.com/questions/473309/")</f>
        <v>https://stackoverflow.com/questions/473309/</v>
      </c>
      <c r="C4689" s="1">
        <v>5.0</v>
      </c>
      <c r="D4689" s="4">
        <v>5.0</v>
      </c>
      <c r="E4689" s="1">
        <v>5.0</v>
      </c>
      <c r="F4689" s="1">
        <v>5.0</v>
      </c>
      <c r="G4689" s="2"/>
    </row>
    <row r="4690" ht="12.75" customHeight="1">
      <c r="A4690" t="s">
        <v>1510</v>
      </c>
      <c r="B4690" s="3" t="str">
        <f>HYPERLINK("https://stackoverflow.com/questions/473332/")</f>
        <v>https://stackoverflow.com/questions/473332/</v>
      </c>
      <c r="C4690" s="1">
        <v>4.0</v>
      </c>
      <c r="D4690" s="4">
        <v>5.0</v>
      </c>
      <c r="E4690" s="1">
        <v>4.0</v>
      </c>
      <c r="F4690" s="1">
        <v>5.0</v>
      </c>
      <c r="G4690" s="2"/>
    </row>
    <row r="4691" ht="12.75" customHeight="1">
      <c r="A4691" t="s">
        <v>1510</v>
      </c>
      <c r="B4691" s="3" t="str">
        <f>HYPERLINK("https://stackoverflow.com/questions/9539012/")</f>
        <v>https://stackoverflow.com/questions/9539012/</v>
      </c>
      <c r="C4691" s="1">
        <v>3.0</v>
      </c>
      <c r="D4691" s="4">
        <v>2.0</v>
      </c>
      <c r="E4691" s="1">
        <v>3.0</v>
      </c>
      <c r="F4691" s="1">
        <v>2.0</v>
      </c>
      <c r="G4691" s="2"/>
    </row>
    <row r="4692" ht="12.75" customHeight="1">
      <c r="A4692" t="s">
        <v>1510</v>
      </c>
      <c r="B4692" s="3" t="str">
        <f>HYPERLINK("https://stackoverflow.com/questions/18419116/")</f>
        <v>https://stackoverflow.com/questions/18419116/</v>
      </c>
      <c r="C4692" s="1">
        <v>5.0</v>
      </c>
      <c r="D4692" s="4">
        <v>5.0</v>
      </c>
      <c r="E4692" s="1">
        <v>5.0</v>
      </c>
      <c r="F4692" s="1">
        <v>5.0</v>
      </c>
      <c r="G4692" s="2"/>
    </row>
    <row r="4693" ht="12.75" customHeight="1">
      <c r="A4693" t="s">
        <v>1510</v>
      </c>
      <c r="B4693" s="3" t="str">
        <f>HYPERLINK("https://stackoverflow.com/questions/18595614/")</f>
        <v>https://stackoverflow.com/questions/18595614/</v>
      </c>
      <c r="C4693" s="1">
        <v>3.0</v>
      </c>
      <c r="D4693" s="4">
        <v>3.0</v>
      </c>
      <c r="E4693" s="1">
        <v>3.0</v>
      </c>
      <c r="F4693" s="1">
        <v>3.0</v>
      </c>
      <c r="G4693" s="2"/>
    </row>
    <row r="4694" ht="12.75" customHeight="1">
      <c r="A4694" t="s">
        <v>1510</v>
      </c>
      <c r="B4694" s="3" t="str">
        <f>HYPERLINK("https://stackoverflow.com/questions/30011421/")</f>
        <v>https://stackoverflow.com/questions/30011421/</v>
      </c>
      <c r="C4694" s="1">
        <v>4.0</v>
      </c>
      <c r="D4694" s="4">
        <v>5.0</v>
      </c>
      <c r="E4694" s="1">
        <v>4.0</v>
      </c>
      <c r="F4694" s="1">
        <v>5.0</v>
      </c>
      <c r="G4694" s="2"/>
    </row>
    <row r="4695" ht="12.75" customHeight="1">
      <c r="A4695" t="s">
        <v>1510</v>
      </c>
      <c r="B4695" s="3" t="str">
        <f>HYPERLINK("https://stackoverflow.com/questions/35522727/")</f>
        <v>https://stackoverflow.com/questions/35522727/</v>
      </c>
      <c r="C4695" s="1">
        <v>5.0</v>
      </c>
      <c r="D4695" s="4">
        <v>5.0</v>
      </c>
      <c r="E4695" s="1">
        <v>5.0</v>
      </c>
      <c r="F4695" s="1">
        <v>5.0</v>
      </c>
      <c r="G4695" s="2"/>
    </row>
    <row r="4696" ht="12.75" customHeight="1">
      <c r="A4696" t="s">
        <v>1511</v>
      </c>
      <c r="B4696" s="3" t="str">
        <f>HYPERLINK("https://stackoverflow.com/questions/565655/")</f>
        <v>https://stackoverflow.com/questions/565655/</v>
      </c>
      <c r="C4696" s="1">
        <v>5.0</v>
      </c>
      <c r="D4696" s="4">
        <v>5.0</v>
      </c>
      <c r="E4696" s="1">
        <v>5.0</v>
      </c>
      <c r="F4696" s="1">
        <v>5.0</v>
      </c>
      <c r="G4696" s="2"/>
    </row>
    <row r="4697" ht="12.75" customHeight="1">
      <c r="A4697" t="s">
        <v>1511</v>
      </c>
      <c r="B4697" s="3" t="str">
        <f>HYPERLINK("https://stackoverflow.com/questions/567690/")</f>
        <v>https://stackoverflow.com/questions/567690/</v>
      </c>
      <c r="C4697" s="1">
        <v>3.0</v>
      </c>
      <c r="D4697" s="4">
        <v>1.0</v>
      </c>
      <c r="E4697" s="1">
        <v>3.0</v>
      </c>
      <c r="F4697" s="1">
        <v>1.0</v>
      </c>
      <c r="G4697" s="2"/>
    </row>
    <row r="4698" ht="12.75" customHeight="1">
      <c r="A4698" t="s">
        <v>1511</v>
      </c>
      <c r="B4698" s="3" t="str">
        <f>HYPERLINK("https://stackoverflow.com/questions/43788285/")</f>
        <v>https://stackoverflow.com/questions/43788285/</v>
      </c>
      <c r="C4698" s="1">
        <v>2.0</v>
      </c>
      <c r="D4698" s="4">
        <v>1.0</v>
      </c>
      <c r="E4698" s="1">
        <v>2.0</v>
      </c>
      <c r="F4698" s="1">
        <v>1.0</v>
      </c>
      <c r="G4698" s="2"/>
    </row>
    <row r="4699" ht="12.75" customHeight="1">
      <c r="A4699" t="s">
        <v>1512</v>
      </c>
      <c r="B4699" s="3" t="str">
        <f>HYPERLINK("https://stackoverflow.com/questions/2555938/")</f>
        <v>https://stackoverflow.com/questions/2555938/</v>
      </c>
      <c r="C4699" s="1">
        <v>4.0</v>
      </c>
      <c r="D4699" s="4">
        <v>3.0</v>
      </c>
      <c r="E4699" s="1">
        <v>4.0</v>
      </c>
      <c r="F4699" s="1">
        <v>3.0</v>
      </c>
      <c r="G4699" s="2"/>
    </row>
    <row r="4700" ht="12.75" customHeight="1">
      <c r="A4700" t="s">
        <v>1512</v>
      </c>
      <c r="B4700" s="3" t="str">
        <f>HYPERLINK("https://stackoverflow.com/questions/2555975/")</f>
        <v>https://stackoverflow.com/questions/2555975/</v>
      </c>
      <c r="C4700" s="1">
        <v>3.0</v>
      </c>
      <c r="D4700" s="4">
        <v>3.0</v>
      </c>
      <c r="E4700" s="1">
        <v>3.0</v>
      </c>
      <c r="F4700" s="1">
        <v>3.0</v>
      </c>
      <c r="G4700" s="2"/>
    </row>
    <row r="4701" ht="12.75" customHeight="1">
      <c r="A4701" t="s">
        <v>1512</v>
      </c>
      <c r="B4701" s="3" t="str">
        <f>HYPERLINK("https://stackoverflow.com/questions/2556241/")</f>
        <v>https://stackoverflow.com/questions/2556241/</v>
      </c>
      <c r="C4701" s="1">
        <v>4.0</v>
      </c>
      <c r="D4701" s="4">
        <v>3.0</v>
      </c>
      <c r="E4701" s="1">
        <v>4.0</v>
      </c>
      <c r="F4701" s="1">
        <v>3.0</v>
      </c>
      <c r="G4701" s="2"/>
    </row>
    <row r="4702" ht="12.75" customHeight="1">
      <c r="A4702" t="s">
        <v>1512</v>
      </c>
      <c r="B4702" s="3" t="str">
        <f>HYPERLINK("https://stackoverflow.com/questions/19051903/")</f>
        <v>https://stackoverflow.com/questions/19051903/</v>
      </c>
      <c r="C4702" s="1">
        <v>4.0</v>
      </c>
      <c r="D4702" s="4">
        <v>5.0</v>
      </c>
      <c r="E4702" s="1">
        <v>4.0</v>
      </c>
      <c r="F4702" s="1">
        <v>5.0</v>
      </c>
      <c r="G4702" s="2"/>
    </row>
    <row r="4703" ht="12.75" customHeight="1">
      <c r="A4703" t="s">
        <v>1513</v>
      </c>
      <c r="B4703" s="3" t="str">
        <f>HYPERLINK("https://stackoverflow.com/questions/2705099/")</f>
        <v>https://stackoverflow.com/questions/2705099/</v>
      </c>
      <c r="C4703" s="1">
        <v>5.0</v>
      </c>
      <c r="D4703" s="4">
        <v>5.0</v>
      </c>
      <c r="E4703" s="1">
        <v>5.0</v>
      </c>
      <c r="F4703" s="1">
        <v>5.0</v>
      </c>
      <c r="G4703" s="2"/>
    </row>
    <row r="4704" ht="12.75" customHeight="1">
      <c r="A4704" t="s">
        <v>1513</v>
      </c>
      <c r="B4704" s="3" t="str">
        <f>HYPERLINK("https://stackoverflow.com/questions/2705130/")</f>
        <v>https://stackoverflow.com/questions/2705130/</v>
      </c>
      <c r="C4704" s="1">
        <v>5.0</v>
      </c>
      <c r="D4704" s="4">
        <v>5.0</v>
      </c>
      <c r="E4704" s="1">
        <v>5.0</v>
      </c>
      <c r="F4704" s="1">
        <v>5.0</v>
      </c>
      <c r="G4704" s="2"/>
    </row>
    <row r="4705" ht="12.75" customHeight="1">
      <c r="A4705" t="s">
        <v>1513</v>
      </c>
      <c r="B4705" s="3" t="str">
        <f>HYPERLINK("https://stackoverflow.com/questions/2706073/")</f>
        <v>https://stackoverflow.com/questions/2706073/</v>
      </c>
      <c r="C4705" s="1">
        <v>3.0</v>
      </c>
      <c r="D4705" s="4">
        <v>1.0</v>
      </c>
      <c r="E4705" s="1">
        <v>3.0</v>
      </c>
      <c r="F4705" s="1">
        <v>1.0</v>
      </c>
      <c r="G4705" s="2"/>
    </row>
    <row r="4706" ht="12.75" customHeight="1">
      <c r="A4706" t="s">
        <v>1513</v>
      </c>
      <c r="B4706" s="3" t="str">
        <f>HYPERLINK("https://stackoverflow.com/questions/2707310/")</f>
        <v>https://stackoverflow.com/questions/2707310/</v>
      </c>
      <c r="C4706" s="1">
        <v>5.0</v>
      </c>
      <c r="D4706" s="4">
        <v>2.0</v>
      </c>
      <c r="E4706" s="1">
        <v>3.0</v>
      </c>
      <c r="F4706" s="1">
        <v>2.0</v>
      </c>
      <c r="G4706" s="2" t="s">
        <v>430</v>
      </c>
    </row>
    <row r="4707" ht="12.75" customHeight="1">
      <c r="A4707" t="s">
        <v>1513</v>
      </c>
      <c r="B4707" s="3" t="str">
        <f>HYPERLINK("https://stackoverflow.com/questions/25957451/")</f>
        <v>https://stackoverflow.com/questions/25957451/</v>
      </c>
      <c r="C4707" s="1">
        <v>4.0</v>
      </c>
      <c r="D4707" s="4">
        <v>5.0</v>
      </c>
      <c r="E4707" s="1">
        <v>4.0</v>
      </c>
      <c r="F4707" s="1">
        <v>5.0</v>
      </c>
      <c r="G4707" s="2"/>
    </row>
    <row r="4708" ht="12.75" customHeight="1">
      <c r="A4708" t="s">
        <v>1514</v>
      </c>
      <c r="B4708" s="3" t="str">
        <f>HYPERLINK("https://stackoverflow.com/questions/3149733/")</f>
        <v>https://stackoverflow.com/questions/3149733/</v>
      </c>
      <c r="C4708" s="1">
        <v>4.0</v>
      </c>
      <c r="D4708" s="4">
        <v>5.0</v>
      </c>
      <c r="E4708" s="1">
        <v>4.0</v>
      </c>
      <c r="F4708" s="1">
        <v>5.0</v>
      </c>
      <c r="G4708" s="2"/>
    </row>
    <row r="4709" ht="12.75" customHeight="1">
      <c r="A4709" t="s">
        <v>1514</v>
      </c>
      <c r="B4709" s="3" t="str">
        <f>HYPERLINK("https://stackoverflow.com/questions/3150343/")</f>
        <v>https://stackoverflow.com/questions/3150343/</v>
      </c>
      <c r="C4709" s="1">
        <v>3.0</v>
      </c>
      <c r="D4709" s="4">
        <v>5.0</v>
      </c>
      <c r="E4709" s="1">
        <v>3.0</v>
      </c>
      <c r="F4709" s="1">
        <v>3.0</v>
      </c>
      <c r="G4709" s="2" t="s">
        <v>1515</v>
      </c>
    </row>
    <row r="4710" ht="12.75" customHeight="1">
      <c r="A4710" t="s">
        <v>1514</v>
      </c>
      <c r="B4710" s="3" t="str">
        <f>HYPERLINK("https://stackoverflow.com/questions/3150760/")</f>
        <v>https://stackoverflow.com/questions/3150760/</v>
      </c>
      <c r="C4710" s="1">
        <v>3.0</v>
      </c>
      <c r="D4710" s="4">
        <v>2.0</v>
      </c>
      <c r="E4710" s="1">
        <v>3.0</v>
      </c>
      <c r="F4710" s="1">
        <v>2.0</v>
      </c>
      <c r="G4710" s="2"/>
    </row>
    <row r="4711" ht="12.75" customHeight="1">
      <c r="A4711" t="s">
        <v>1514</v>
      </c>
      <c r="B4711" s="3" t="str">
        <f>HYPERLINK("https://stackoverflow.com/questions/3151003/")</f>
        <v>https://stackoverflow.com/questions/3151003/</v>
      </c>
      <c r="C4711" s="1">
        <v>4.0</v>
      </c>
      <c r="D4711" s="4">
        <v>2.0</v>
      </c>
      <c r="E4711" s="1">
        <v>4.0</v>
      </c>
      <c r="F4711" s="1">
        <v>4.0</v>
      </c>
      <c r="G4711" s="2" t="s">
        <v>321</v>
      </c>
    </row>
    <row r="4712" ht="12.75" customHeight="1">
      <c r="A4712" t="s">
        <v>1514</v>
      </c>
      <c r="B4712" s="3" t="str">
        <f>HYPERLINK("https://stackoverflow.com/questions/24525680/")</f>
        <v>https://stackoverflow.com/questions/24525680/</v>
      </c>
      <c r="C4712" s="1">
        <v>5.0</v>
      </c>
      <c r="D4712" s="4">
        <v>2.0</v>
      </c>
      <c r="E4712" s="1">
        <v>3.0</v>
      </c>
      <c r="F4712" s="1">
        <v>2.0</v>
      </c>
      <c r="G4712" s="2" t="s">
        <v>430</v>
      </c>
    </row>
    <row r="4713" ht="12.75" customHeight="1">
      <c r="A4713" t="s">
        <v>1516</v>
      </c>
      <c r="B4713" s="3" t="str">
        <f>HYPERLINK("https://stackoverflow.com/questions/4051904/")</f>
        <v>https://stackoverflow.com/questions/4051904/</v>
      </c>
      <c r="C4713" s="1">
        <v>5.0</v>
      </c>
      <c r="D4713" s="4">
        <v>1.0</v>
      </c>
      <c r="E4713" s="1">
        <v>5.0</v>
      </c>
      <c r="F4713" s="1">
        <v>5.0</v>
      </c>
      <c r="G4713" s="2" t="s">
        <v>1517</v>
      </c>
    </row>
    <row r="4714" ht="12.75" customHeight="1">
      <c r="A4714" t="s">
        <v>1516</v>
      </c>
      <c r="B4714" s="3" t="str">
        <f>HYPERLINK("https://stackoverflow.com/questions/4051905/")</f>
        <v>https://stackoverflow.com/questions/4051905/</v>
      </c>
      <c r="C4714" s="1">
        <v>5.0</v>
      </c>
      <c r="D4714" s="4">
        <v>1.0</v>
      </c>
      <c r="E4714" s="1">
        <v>3.0</v>
      </c>
      <c r="F4714" s="1">
        <v>1.0</v>
      </c>
      <c r="G4714" s="2" t="s">
        <v>430</v>
      </c>
    </row>
    <row r="4715" ht="12.75" customHeight="1">
      <c r="A4715" t="s">
        <v>1516</v>
      </c>
      <c r="B4715" s="3" t="str">
        <f>HYPERLINK("https://stackoverflow.com/questions/4051959/")</f>
        <v>https://stackoverflow.com/questions/4051959/</v>
      </c>
      <c r="C4715" s="1">
        <v>3.0</v>
      </c>
      <c r="D4715" s="4">
        <v>1.0</v>
      </c>
      <c r="E4715" s="1">
        <v>3.0</v>
      </c>
      <c r="F4715" s="1">
        <v>1.0</v>
      </c>
      <c r="G4715" s="2"/>
    </row>
    <row r="4716" ht="12.75" customHeight="1">
      <c r="A4716" t="s">
        <v>1516</v>
      </c>
      <c r="B4716" s="3" t="str">
        <f>HYPERLINK("https://stackoverflow.com/questions/4051991/")</f>
        <v>https://stackoverflow.com/questions/4051991/</v>
      </c>
      <c r="C4716" s="1">
        <v>3.0</v>
      </c>
      <c r="D4716" s="4">
        <v>1.0</v>
      </c>
      <c r="E4716" s="1">
        <v>3.0</v>
      </c>
      <c r="F4716" s="1">
        <v>1.0</v>
      </c>
      <c r="G4716" s="2"/>
    </row>
    <row r="4717" ht="12.75" customHeight="1">
      <c r="A4717" t="s">
        <v>1516</v>
      </c>
      <c r="B4717" s="3" t="str">
        <f>HYPERLINK("https://stackoverflow.com/questions/4052014/")</f>
        <v>https://stackoverflow.com/questions/4052014/</v>
      </c>
      <c r="C4717" s="1">
        <v>4.0</v>
      </c>
      <c r="D4717" s="4">
        <v>1.0</v>
      </c>
      <c r="E4717" s="1">
        <v>4.0</v>
      </c>
      <c r="F4717" s="1">
        <v>4.0</v>
      </c>
      <c r="G4717" s="2" t="s">
        <v>321</v>
      </c>
    </row>
    <row r="4718" ht="12.75" customHeight="1">
      <c r="A4718" t="s">
        <v>1516</v>
      </c>
      <c r="B4718" s="3" t="str">
        <f>HYPERLINK("https://stackoverflow.com/questions/4052040/")</f>
        <v>https://stackoverflow.com/questions/4052040/</v>
      </c>
      <c r="C4718" s="1">
        <v>3.0</v>
      </c>
      <c r="D4718" s="4">
        <v>1.0</v>
      </c>
      <c r="E4718" s="1">
        <v>3.0</v>
      </c>
      <c r="F4718" s="1">
        <v>1.0</v>
      </c>
      <c r="G4718" s="2"/>
    </row>
    <row r="4719" ht="12.75" customHeight="1">
      <c r="A4719" t="s">
        <v>1516</v>
      </c>
      <c r="B4719" s="3" t="str">
        <f>HYPERLINK("https://stackoverflow.com/questions/24931362/")</f>
        <v>https://stackoverflow.com/questions/24931362/</v>
      </c>
      <c r="C4719" s="1">
        <v>3.0</v>
      </c>
      <c r="D4719" s="4">
        <v>1.0</v>
      </c>
      <c r="E4719" s="1">
        <v>3.0</v>
      </c>
      <c r="F4719" s="1">
        <v>1.0</v>
      </c>
      <c r="G4719" s="2"/>
    </row>
    <row r="4720" ht="12.75" customHeight="1">
      <c r="A4720" t="s">
        <v>1516</v>
      </c>
      <c r="B4720" s="3" t="str">
        <f>HYPERLINK("https://stackoverflow.com/questions/26899699/")</f>
        <v>https://stackoverflow.com/questions/26899699/</v>
      </c>
      <c r="C4720" s="1">
        <v>5.0</v>
      </c>
      <c r="D4720" s="4">
        <v>1.0</v>
      </c>
      <c r="E4720" s="1">
        <v>4.0</v>
      </c>
      <c r="F4720" s="1">
        <v>4.0</v>
      </c>
      <c r="G4720" s="2" t="s">
        <v>1518</v>
      </c>
    </row>
    <row r="4721" ht="12.75" customHeight="1">
      <c r="A4721" t="s">
        <v>1516</v>
      </c>
      <c r="B4721" s="3" t="str">
        <f>HYPERLINK("https://stackoverflow.com/questions/31464949/")</f>
        <v>https://stackoverflow.com/questions/31464949/</v>
      </c>
      <c r="C4721" s="1">
        <v>3.0</v>
      </c>
      <c r="D4721" s="4">
        <v>1.0</v>
      </c>
      <c r="E4721" s="1">
        <v>3.0</v>
      </c>
      <c r="F4721" s="1">
        <v>1.0</v>
      </c>
      <c r="G4721" s="2"/>
    </row>
    <row r="4722" ht="12.75" customHeight="1">
      <c r="A4722" t="s">
        <v>1516</v>
      </c>
      <c r="B4722" s="3" t="str">
        <f>HYPERLINK("https://stackoverflow.com/questions/36023137/")</f>
        <v>https://stackoverflow.com/questions/36023137/</v>
      </c>
      <c r="C4722" s="1">
        <v>3.0</v>
      </c>
      <c r="D4722" s="4">
        <v>1.0</v>
      </c>
      <c r="E4722" s="1">
        <v>3.0</v>
      </c>
      <c r="F4722" s="1">
        <v>1.0</v>
      </c>
      <c r="G4722" s="2"/>
    </row>
    <row r="4723" ht="12.75" customHeight="1">
      <c r="A4723" t="s">
        <v>1516</v>
      </c>
      <c r="B4723" s="3" t="str">
        <f>HYPERLINK("https://stackoverflow.com/questions/37388261/")</f>
        <v>https://stackoverflow.com/questions/37388261/</v>
      </c>
      <c r="C4723" s="1">
        <v>3.0</v>
      </c>
      <c r="D4723" s="4">
        <v>1.0</v>
      </c>
      <c r="E4723" s="1">
        <v>3.0</v>
      </c>
      <c r="F4723" s="1">
        <v>1.0</v>
      </c>
      <c r="G4723" s="2"/>
    </row>
    <row r="4724" ht="12.75" customHeight="1">
      <c r="A4724" t="s">
        <v>1516</v>
      </c>
      <c r="B4724" s="3" t="str">
        <f>HYPERLINK("https://stackoverflow.com/questions/42347500/")</f>
        <v>https://stackoverflow.com/questions/42347500/</v>
      </c>
      <c r="C4724" s="1">
        <v>3.0</v>
      </c>
      <c r="D4724" s="4">
        <v>1.0</v>
      </c>
      <c r="E4724" s="1">
        <v>3.0</v>
      </c>
      <c r="F4724" s="1">
        <v>1.0</v>
      </c>
      <c r="G4724" s="2"/>
    </row>
    <row r="4725" ht="12.75" customHeight="1">
      <c r="A4725" t="s">
        <v>1519</v>
      </c>
      <c r="B4725" s="3" t="str">
        <f>HYPERLINK("https://stackoverflow.com/questions/5243396/")</f>
        <v>https://stackoverflow.com/questions/5243396/</v>
      </c>
      <c r="C4725" s="1">
        <v>3.0</v>
      </c>
      <c r="D4725" s="4">
        <v>1.0</v>
      </c>
      <c r="E4725" s="1">
        <v>3.0</v>
      </c>
      <c r="F4725" s="1">
        <v>1.0</v>
      </c>
      <c r="G4725" s="2"/>
    </row>
    <row r="4726" ht="12.75" customHeight="1">
      <c r="A4726" t="s">
        <v>1519</v>
      </c>
      <c r="B4726" s="3" t="str">
        <f>HYPERLINK("https://stackoverflow.com/questions/5243412/")</f>
        <v>https://stackoverflow.com/questions/5243412/</v>
      </c>
      <c r="C4726" s="1">
        <v>3.0</v>
      </c>
      <c r="D4726" s="4">
        <v>2.0</v>
      </c>
      <c r="E4726" s="1">
        <v>3.0</v>
      </c>
      <c r="F4726" s="1">
        <v>2.0</v>
      </c>
      <c r="G4726" s="2"/>
    </row>
    <row r="4727" ht="12.75" customHeight="1">
      <c r="A4727" t="s">
        <v>1519</v>
      </c>
      <c r="B4727" s="3" t="str">
        <f>HYPERLINK("https://stackoverflow.com/questions/5243427/")</f>
        <v>https://stackoverflow.com/questions/5243427/</v>
      </c>
      <c r="C4727" s="1">
        <v>3.0</v>
      </c>
      <c r="D4727" s="4">
        <v>1.0</v>
      </c>
      <c r="E4727" s="1">
        <v>3.0</v>
      </c>
      <c r="F4727" s="1">
        <v>1.0</v>
      </c>
      <c r="G4727" s="2"/>
    </row>
    <row r="4728" ht="12.75" customHeight="1">
      <c r="A4728" t="s">
        <v>1519</v>
      </c>
      <c r="B4728" s="3" t="str">
        <f>HYPERLINK("https://stackoverflow.com/questions/28302335/")</f>
        <v>https://stackoverflow.com/questions/28302335/</v>
      </c>
      <c r="C4728" s="1">
        <v>3.0</v>
      </c>
      <c r="D4728" s="4">
        <v>1.0</v>
      </c>
      <c r="E4728" s="1">
        <v>3.0</v>
      </c>
      <c r="F4728" s="1">
        <v>1.0</v>
      </c>
      <c r="G4728" s="2"/>
    </row>
    <row r="4729" ht="12.75" customHeight="1">
      <c r="A4729" t="s">
        <v>1520</v>
      </c>
      <c r="B4729" s="3" t="str">
        <f>HYPERLINK("https://stackoverflow.com/questions/9961831/")</f>
        <v>https://stackoverflow.com/questions/9961831/</v>
      </c>
      <c r="C4729" s="1">
        <v>5.0</v>
      </c>
      <c r="D4729" s="4">
        <v>5.0</v>
      </c>
      <c r="E4729" s="1">
        <v>5.0</v>
      </c>
      <c r="F4729" s="1">
        <v>5.0</v>
      </c>
      <c r="G4729" s="2"/>
    </row>
    <row r="4730" ht="12.75" customHeight="1">
      <c r="A4730" t="s">
        <v>1520</v>
      </c>
      <c r="B4730" s="3" t="str">
        <f>HYPERLINK("https://stackoverflow.com/questions/9961845/")</f>
        <v>https://stackoverflow.com/questions/9961845/</v>
      </c>
      <c r="C4730" s="1">
        <v>5.0</v>
      </c>
      <c r="D4730" s="4">
        <v>5.0</v>
      </c>
      <c r="E4730" s="1">
        <v>5.0</v>
      </c>
      <c r="F4730" s="1">
        <v>5.0</v>
      </c>
      <c r="G4730" s="2"/>
    </row>
    <row r="4731" ht="12.75" customHeight="1">
      <c r="A4731" t="s">
        <v>1521</v>
      </c>
      <c r="B4731" s="3" t="str">
        <f>HYPERLINK("https://stackoverflow.com/questions/16935861/")</f>
        <v>https://stackoverflow.com/questions/16935861/</v>
      </c>
      <c r="C4731" s="1">
        <v>3.0</v>
      </c>
      <c r="D4731" s="4">
        <v>1.0</v>
      </c>
      <c r="E4731" s="1">
        <v>3.0</v>
      </c>
      <c r="F4731" s="1">
        <v>1.0</v>
      </c>
      <c r="G4731" s="2"/>
    </row>
    <row r="4732" ht="12.75" customHeight="1">
      <c r="A4732" t="s">
        <v>1522</v>
      </c>
      <c r="B4732" s="3" t="str">
        <f>HYPERLINK("https://stackoverflow.com/questions/17098351/")</f>
        <v>https://stackoverflow.com/questions/17098351/</v>
      </c>
      <c r="C4732" s="1">
        <v>3.0</v>
      </c>
      <c r="D4732" s="4">
        <v>4.0</v>
      </c>
      <c r="E4732" s="1">
        <v>3.0</v>
      </c>
      <c r="F4732" s="1">
        <v>4.0</v>
      </c>
      <c r="G4732" s="2"/>
    </row>
    <row r="4733" ht="12.75" customHeight="1">
      <c r="A4733" t="s">
        <v>1522</v>
      </c>
      <c r="B4733" s="3" t="str">
        <f>HYPERLINK("https://stackoverflow.com/questions/17098379/")</f>
        <v>https://stackoverflow.com/questions/17098379/</v>
      </c>
      <c r="C4733" s="1">
        <v>5.0</v>
      </c>
      <c r="D4733" s="4">
        <v>5.0</v>
      </c>
      <c r="E4733" s="1">
        <v>5.0</v>
      </c>
      <c r="F4733" s="1">
        <v>5.0</v>
      </c>
      <c r="G4733" s="2"/>
    </row>
    <row r="4734" ht="12.75" customHeight="1">
      <c r="A4734" t="s">
        <v>1522</v>
      </c>
      <c r="B4734" s="3" t="str">
        <f>HYPERLINK("https://stackoverflow.com/questions/17099115/")</f>
        <v>https://stackoverflow.com/questions/17099115/</v>
      </c>
      <c r="C4734" s="1">
        <v>4.0</v>
      </c>
      <c r="D4734" s="4">
        <v>4.0</v>
      </c>
      <c r="E4734" s="1">
        <v>4.0</v>
      </c>
      <c r="F4734" s="1">
        <v>4.0</v>
      </c>
      <c r="G4734" s="2"/>
    </row>
    <row r="4735" ht="12.75" customHeight="1">
      <c r="A4735" t="s">
        <v>1522</v>
      </c>
      <c r="B4735" s="3" t="str">
        <f>HYPERLINK("https://stackoverflow.com/questions/24931408/")</f>
        <v>https://stackoverflow.com/questions/24931408/</v>
      </c>
      <c r="C4735" s="1">
        <v>3.0</v>
      </c>
      <c r="D4735" s="4">
        <v>5.0</v>
      </c>
      <c r="E4735" s="1">
        <v>4.0</v>
      </c>
      <c r="F4735" s="1">
        <v>5.0</v>
      </c>
      <c r="G4735" s="2" t="s">
        <v>430</v>
      </c>
    </row>
    <row r="4736" ht="12.75" customHeight="1">
      <c r="A4736" t="s">
        <v>1522</v>
      </c>
      <c r="B4736" s="3" t="str">
        <f>HYPERLINK("https://stackoverflow.com/questions/35904488/")</f>
        <v>https://stackoverflow.com/questions/35904488/</v>
      </c>
      <c r="C4736" s="1">
        <v>4.0</v>
      </c>
      <c r="D4736" s="4">
        <v>5.0</v>
      </c>
      <c r="E4736" s="1">
        <v>4.0</v>
      </c>
      <c r="F4736" s="1">
        <v>5.0</v>
      </c>
      <c r="G4736" s="2"/>
    </row>
    <row r="4737" ht="12.75" customHeight="1">
      <c r="A4737" t="s">
        <v>1522</v>
      </c>
      <c r="B4737" s="3" t="str">
        <f>HYPERLINK("https://stackoverflow.com/questions/40089211/")</f>
        <v>https://stackoverflow.com/questions/40089211/</v>
      </c>
      <c r="C4737" s="1">
        <v>4.0</v>
      </c>
      <c r="D4737" s="4">
        <v>5.0</v>
      </c>
      <c r="E4737" s="1">
        <v>4.0</v>
      </c>
      <c r="F4737" s="1">
        <v>5.0</v>
      </c>
      <c r="G4737" s="2"/>
    </row>
    <row r="4738" ht="12.75" customHeight="1">
      <c r="A4738" t="s">
        <v>1523</v>
      </c>
      <c r="B4738" s="3" t="str">
        <f>HYPERLINK("https://stackoverflow.com/questions/22541145/")</f>
        <v>https://stackoverflow.com/questions/22541145/</v>
      </c>
      <c r="C4738" s="1">
        <v>3.0</v>
      </c>
      <c r="D4738" s="4">
        <v>1.0</v>
      </c>
      <c r="E4738" s="1">
        <v>3.0</v>
      </c>
      <c r="F4738" s="1">
        <v>1.0</v>
      </c>
      <c r="G4738" s="2"/>
    </row>
    <row r="4739" ht="12.75" customHeight="1">
      <c r="A4739" t="s">
        <v>1523</v>
      </c>
      <c r="B4739" s="3" t="str">
        <f>HYPERLINK("https://stackoverflow.com/questions/22541285/")</f>
        <v>https://stackoverflow.com/questions/22541285/</v>
      </c>
      <c r="C4739" s="1">
        <v>3.0</v>
      </c>
      <c r="D4739" s="4">
        <v>1.0</v>
      </c>
      <c r="E4739" s="1">
        <v>3.0</v>
      </c>
      <c r="F4739" s="1">
        <v>1.0</v>
      </c>
      <c r="G4739" s="2"/>
    </row>
    <row r="4740" ht="12.75" customHeight="1">
      <c r="A4740" t="s">
        <v>1524</v>
      </c>
      <c r="B4740" s="3" t="str">
        <f>HYPERLINK("https://stackoverflow.com/questions/23794345/")</f>
        <v>https://stackoverflow.com/questions/23794345/</v>
      </c>
      <c r="C4740" s="1">
        <v>3.0</v>
      </c>
      <c r="D4740" s="4">
        <v>1.0</v>
      </c>
      <c r="E4740" s="1">
        <v>3.0</v>
      </c>
      <c r="F4740" s="1">
        <v>1.0</v>
      </c>
      <c r="G4740" s="2"/>
    </row>
    <row r="4741" ht="12.75" customHeight="1">
      <c r="A4741" t="s">
        <v>1525</v>
      </c>
      <c r="B4741" s="3" t="str">
        <f>HYPERLINK("https://stackoverflow.com/questions/25274159/")</f>
        <v>https://stackoverflow.com/questions/25274159/</v>
      </c>
      <c r="C4741" s="1">
        <v>2.0</v>
      </c>
      <c r="D4741" s="4">
        <v>1.0</v>
      </c>
      <c r="E4741" s="1">
        <v>2.0</v>
      </c>
      <c r="F4741" s="1">
        <v>1.0</v>
      </c>
      <c r="G4741" s="2"/>
    </row>
    <row r="4742" ht="12.75" customHeight="1">
      <c r="A4742" t="s">
        <v>1526</v>
      </c>
      <c r="B4742" s="3" t="str">
        <f>HYPERLINK("https://stackoverflow.com/questions/30082184/")</f>
        <v>https://stackoverflow.com/questions/30082184/</v>
      </c>
      <c r="C4742" s="1">
        <v>5.0</v>
      </c>
      <c r="D4742" s="4">
        <v>2.0</v>
      </c>
      <c r="E4742" s="1">
        <v>3.0</v>
      </c>
      <c r="F4742" s="1">
        <v>2.0</v>
      </c>
      <c r="G4742" s="2" t="s">
        <v>430</v>
      </c>
    </row>
    <row r="4743" ht="12.75" customHeight="1">
      <c r="A4743" t="s">
        <v>1526</v>
      </c>
      <c r="B4743" s="3" t="str">
        <f>HYPERLINK("https://stackoverflow.com/questions/30082471/")</f>
        <v>https://stackoverflow.com/questions/30082471/</v>
      </c>
      <c r="C4743" s="1">
        <v>4.0</v>
      </c>
      <c r="D4743" s="4">
        <v>3.0</v>
      </c>
      <c r="E4743" s="1">
        <v>4.0</v>
      </c>
      <c r="F4743" s="1">
        <v>3.0</v>
      </c>
      <c r="G4743" s="2"/>
    </row>
    <row r="4744" ht="12.75" customHeight="1">
      <c r="A4744" t="s">
        <v>1527</v>
      </c>
      <c r="B4744" s="3" t="str">
        <f>HYPERLINK("https://stackoverflow.com/questions/36021850/")</f>
        <v>https://stackoverflow.com/questions/36021850/</v>
      </c>
      <c r="C4744" s="1">
        <v>1.0</v>
      </c>
      <c r="D4744" s="4">
        <v>1.0</v>
      </c>
      <c r="E4744" s="1">
        <v>1.0</v>
      </c>
      <c r="F4744" s="1">
        <v>1.0</v>
      </c>
      <c r="G4744" s="2"/>
    </row>
    <row r="4745" ht="12.75" customHeight="1">
      <c r="A4745" t="s">
        <v>1527</v>
      </c>
      <c r="B4745" s="3" t="str">
        <f>HYPERLINK("https://stackoverflow.com/questions/43524958/")</f>
        <v>https://stackoverflow.com/questions/43524958/</v>
      </c>
      <c r="C4745" s="1">
        <v>1.0</v>
      </c>
      <c r="D4745" s="4">
        <v>1.0</v>
      </c>
      <c r="E4745" s="1">
        <v>1.0</v>
      </c>
      <c r="F4745" s="1">
        <v>1.0</v>
      </c>
      <c r="G4745" s="2"/>
    </row>
    <row r="4746" ht="12.75" customHeight="1">
      <c r="A4746" t="s">
        <v>1528</v>
      </c>
      <c r="B4746" s="3" t="str">
        <f>HYPERLINK("https://stackoverflow.com/questions/37231116/")</f>
        <v>https://stackoverflow.com/questions/37231116/</v>
      </c>
      <c r="C4746" s="1">
        <v>1.0</v>
      </c>
      <c r="D4746" s="4">
        <v>1.0</v>
      </c>
      <c r="E4746" s="1">
        <v>1.0</v>
      </c>
      <c r="F4746" s="1">
        <v>1.0</v>
      </c>
      <c r="G4746" s="2"/>
    </row>
    <row r="4747" ht="12.75" customHeight="1">
      <c r="A4747" t="s">
        <v>1529</v>
      </c>
      <c r="B4747" s="3" t="str">
        <f>HYPERLINK("https://stackoverflow.com/questions/39451597/")</f>
        <v>https://stackoverflow.com/questions/39451597/</v>
      </c>
      <c r="C4747" s="1">
        <v>3.0</v>
      </c>
      <c r="D4747" s="4">
        <v>2.0</v>
      </c>
      <c r="E4747" s="1">
        <v>3.0</v>
      </c>
      <c r="F4747" s="1">
        <v>2.0</v>
      </c>
      <c r="G4747" s="2"/>
    </row>
    <row r="4748" ht="12.75" customHeight="1">
      <c r="A4748" t="s">
        <v>1530</v>
      </c>
      <c r="B4748" s="3" t="str">
        <f>HYPERLINK("https://stackoverflow.com/questions/43981141/")</f>
        <v>https://stackoverflow.com/questions/43981141/</v>
      </c>
      <c r="C4748" s="1">
        <v>3.0</v>
      </c>
      <c r="D4748" s="4">
        <v>1.0</v>
      </c>
      <c r="E4748" s="1">
        <v>3.0</v>
      </c>
      <c r="F4748" s="1">
        <v>1.0</v>
      </c>
      <c r="G4748" s="2"/>
    </row>
    <row r="4749" ht="12.75" customHeight="1">
      <c r="C4749" s="1"/>
      <c r="D4749" s="1"/>
      <c r="E4749" s="1"/>
      <c r="F4749" s="1"/>
      <c r="G4749" s="2"/>
    </row>
    <row r="4750" ht="12.75" customHeight="1">
      <c r="C4750" s="1"/>
      <c r="D4750" s="1"/>
      <c r="E4750" s="1"/>
      <c r="F4750" s="1"/>
      <c r="G4750" s="2"/>
    </row>
    <row r="4751" ht="12.75" customHeight="1">
      <c r="C4751" s="1"/>
      <c r="D4751" s="1"/>
      <c r="E4751" s="1"/>
      <c r="F4751" s="1"/>
      <c r="G4751" s="2"/>
    </row>
    <row r="4752" ht="12.75" customHeight="1">
      <c r="A4752" t="s">
        <v>1531</v>
      </c>
      <c r="C4752" s="1"/>
      <c r="D4752" s="1"/>
      <c r="E4752" s="1"/>
      <c r="F4752" s="1"/>
      <c r="G4752" s="2"/>
    </row>
    <row r="4753" ht="12.75" customHeight="1">
      <c r="C4753" s="1"/>
      <c r="D4753" s="1"/>
      <c r="E4753" s="1"/>
      <c r="F4753" s="1"/>
      <c r="G4753" s="2"/>
    </row>
    <row r="4754" ht="12.75" customHeight="1">
      <c r="A4754" t="s">
        <v>1532</v>
      </c>
      <c r="B4754" s="3" t="str">
        <f>HYPERLINK("https://stackoverflow.com/questions/196834/")</f>
        <v>https://stackoverflow.com/questions/196834/</v>
      </c>
      <c r="C4754" s="1">
        <v>5.0</v>
      </c>
      <c r="D4754" s="4">
        <v>5.0</v>
      </c>
      <c r="E4754" s="1">
        <v>5.0</v>
      </c>
      <c r="F4754" s="1">
        <v>5.0</v>
      </c>
      <c r="G4754" s="2"/>
    </row>
    <row r="4755" ht="12.75" customHeight="1">
      <c r="A4755" t="s">
        <v>1532</v>
      </c>
      <c r="B4755" s="3" t="str">
        <f>HYPERLINK("https://stackoverflow.com/questions/196866/")</f>
        <v>https://stackoverflow.com/questions/196866/</v>
      </c>
      <c r="C4755" s="1">
        <v>5.0</v>
      </c>
      <c r="D4755" s="4">
        <v>5.0</v>
      </c>
      <c r="E4755" s="1">
        <v>5.0</v>
      </c>
      <c r="F4755" s="1">
        <v>5.0</v>
      </c>
      <c r="G4755" s="2"/>
    </row>
    <row r="4756" ht="12.75" customHeight="1">
      <c r="A4756" t="s">
        <v>1532</v>
      </c>
      <c r="B4756" s="3" t="str">
        <f>HYPERLINK("https://stackoverflow.com/questions/196975/")</f>
        <v>https://stackoverflow.com/questions/196975/</v>
      </c>
      <c r="C4756" s="1">
        <v>5.0</v>
      </c>
      <c r="D4756" s="4">
        <v>5.0</v>
      </c>
      <c r="E4756" s="1">
        <v>5.0</v>
      </c>
      <c r="F4756" s="1">
        <v>5.0</v>
      </c>
      <c r="G4756" s="2"/>
    </row>
    <row r="4757" ht="12.75" customHeight="1">
      <c r="A4757" t="s">
        <v>1532</v>
      </c>
      <c r="B4757" s="3" t="str">
        <f>HYPERLINK("https://stackoverflow.com/questions/360930/")</f>
        <v>https://stackoverflow.com/questions/360930/</v>
      </c>
      <c r="C4757" s="1">
        <v>3.0</v>
      </c>
      <c r="D4757" s="4">
        <v>3.0</v>
      </c>
      <c r="E4757" s="1">
        <v>3.0</v>
      </c>
      <c r="F4757" s="1">
        <v>3.0</v>
      </c>
      <c r="G4757" s="2"/>
    </row>
    <row r="4758" ht="12.75" customHeight="1">
      <c r="A4758" t="s">
        <v>1532</v>
      </c>
      <c r="B4758" s="3" t="str">
        <f>HYPERLINK("https://stackoverflow.com/questions/361345/")</f>
        <v>https://stackoverflow.com/questions/361345/</v>
      </c>
      <c r="C4758" s="1">
        <v>3.0</v>
      </c>
      <c r="D4758" s="4">
        <v>3.0</v>
      </c>
      <c r="E4758" s="1">
        <v>3.0</v>
      </c>
      <c r="F4758" s="1">
        <v>3.0</v>
      </c>
      <c r="G4758" s="2"/>
    </row>
    <row r="4759" ht="12.75" customHeight="1">
      <c r="A4759" t="s">
        <v>1532</v>
      </c>
      <c r="B4759" s="3" t="str">
        <f>HYPERLINK("https://stackoverflow.com/questions/5233839/")</f>
        <v>https://stackoverflow.com/questions/5233839/</v>
      </c>
      <c r="C4759" s="1">
        <v>5.0</v>
      </c>
      <c r="D4759" s="4">
        <v>4.0</v>
      </c>
      <c r="E4759" s="1">
        <v>5.0</v>
      </c>
      <c r="F4759" s="1">
        <v>4.0</v>
      </c>
      <c r="G4759" s="2"/>
    </row>
    <row r="4760" ht="12.75" customHeight="1">
      <c r="A4760" t="s">
        <v>1532</v>
      </c>
      <c r="B4760" s="3" t="str">
        <f>HYPERLINK("https://stackoverflow.com/questions/27796856/")</f>
        <v>https://stackoverflow.com/questions/27796856/</v>
      </c>
      <c r="C4760" s="1">
        <v>5.0</v>
      </c>
      <c r="D4760" s="4">
        <v>5.0</v>
      </c>
      <c r="E4760" s="1">
        <v>5.0</v>
      </c>
      <c r="F4760" s="1">
        <v>5.0</v>
      </c>
      <c r="G4760" s="2"/>
    </row>
    <row r="4761" ht="12.75" customHeight="1">
      <c r="A4761" t="s">
        <v>1532</v>
      </c>
      <c r="B4761" s="3" t="str">
        <f>HYPERLINK("https://stackoverflow.com/questions/47736566/")</f>
        <v>https://stackoverflow.com/questions/47736566/</v>
      </c>
      <c r="C4761" s="1">
        <v>5.0</v>
      </c>
      <c r="D4761" s="4">
        <v>5.0</v>
      </c>
      <c r="E4761" s="1">
        <v>5.0</v>
      </c>
      <c r="F4761" s="1">
        <v>5.0</v>
      </c>
      <c r="G4761" s="2"/>
    </row>
    <row r="4762" ht="12.75" customHeight="1">
      <c r="A4762" t="s">
        <v>1533</v>
      </c>
      <c r="B4762" s="3" t="str">
        <f>HYPERLINK("https://stackoverflow.com/questions/1729815/")</f>
        <v>https://stackoverflow.com/questions/1729815/</v>
      </c>
      <c r="C4762" s="1">
        <v>3.0</v>
      </c>
      <c r="D4762" s="4">
        <v>1.0</v>
      </c>
      <c r="E4762" s="1">
        <v>3.0</v>
      </c>
      <c r="F4762" s="1">
        <v>1.0</v>
      </c>
      <c r="G4762" s="2"/>
    </row>
    <row r="4763" ht="12.75" customHeight="1">
      <c r="A4763" t="s">
        <v>1533</v>
      </c>
      <c r="B4763" s="3" t="str">
        <f>HYPERLINK("https://stackoverflow.com/questions/36901813/")</f>
        <v>https://stackoverflow.com/questions/36901813/</v>
      </c>
      <c r="C4763" s="1">
        <v>3.0</v>
      </c>
      <c r="D4763" s="4">
        <v>1.0</v>
      </c>
      <c r="E4763" s="1">
        <v>3.0</v>
      </c>
      <c r="F4763" s="1">
        <v>1.0</v>
      </c>
      <c r="G4763" s="2"/>
    </row>
    <row r="4764" ht="12.75" customHeight="1">
      <c r="A4764" t="s">
        <v>1534</v>
      </c>
      <c r="B4764" s="3" t="str">
        <f>HYPERLINK("https://stackoverflow.com/questions/2451657/")</f>
        <v>https://stackoverflow.com/questions/2451657/</v>
      </c>
      <c r="C4764" s="1">
        <v>5.0</v>
      </c>
      <c r="D4764" s="4">
        <v>5.0</v>
      </c>
      <c r="E4764" s="1">
        <v>5.0</v>
      </c>
      <c r="F4764" s="1">
        <v>5.0</v>
      </c>
      <c r="G4764" s="2"/>
    </row>
    <row r="4765" ht="12.75" customHeight="1">
      <c r="A4765" t="s">
        <v>1534</v>
      </c>
      <c r="B4765" s="3" t="str">
        <f>HYPERLINK("https://stackoverflow.com/questions/2451660/")</f>
        <v>https://stackoverflow.com/questions/2451660/</v>
      </c>
      <c r="C4765" s="1">
        <v>5.0</v>
      </c>
      <c r="D4765" s="4">
        <v>5.0</v>
      </c>
      <c r="E4765" s="1">
        <v>5.0</v>
      </c>
      <c r="F4765" s="1">
        <v>5.0</v>
      </c>
      <c r="G4765" s="2"/>
    </row>
    <row r="4766" ht="12.75" customHeight="1">
      <c r="A4766" t="s">
        <v>1534</v>
      </c>
      <c r="B4766" s="3" t="str">
        <f>HYPERLINK("https://stackoverflow.com/questions/2451667/")</f>
        <v>https://stackoverflow.com/questions/2451667/</v>
      </c>
      <c r="C4766" s="1">
        <v>5.0</v>
      </c>
      <c r="D4766" s="4">
        <v>5.0</v>
      </c>
      <c r="E4766" s="1">
        <v>5.0</v>
      </c>
      <c r="F4766" s="1">
        <v>5.0</v>
      </c>
      <c r="G4766" s="2"/>
    </row>
    <row r="4767" ht="12.75" customHeight="1">
      <c r="A4767" t="s">
        <v>1534</v>
      </c>
      <c r="B4767" s="3" t="str">
        <f>HYPERLINK("https://stackoverflow.com/questions/44637604/")</f>
        <v>https://stackoverflow.com/questions/44637604/</v>
      </c>
      <c r="C4767" s="1">
        <v>5.0</v>
      </c>
      <c r="D4767" s="4">
        <v>5.0</v>
      </c>
      <c r="E4767" s="1">
        <v>5.0</v>
      </c>
      <c r="F4767" s="1">
        <v>5.0</v>
      </c>
      <c r="G4767" s="2"/>
    </row>
    <row r="4768" ht="12.75" customHeight="1">
      <c r="A4768" t="s">
        <v>1534</v>
      </c>
      <c r="B4768" s="3" t="str">
        <f>HYPERLINK("https://stackoverflow.com/questions/44713563/")</f>
        <v>https://stackoverflow.com/questions/44713563/</v>
      </c>
      <c r="C4768" s="1">
        <v>5.0</v>
      </c>
      <c r="D4768" s="4">
        <v>5.0</v>
      </c>
      <c r="E4768" s="1">
        <v>5.0</v>
      </c>
      <c r="F4768" s="1">
        <v>5.0</v>
      </c>
      <c r="G4768" s="2"/>
    </row>
    <row r="4769" ht="12.75" customHeight="1">
      <c r="A4769" t="s">
        <v>1534</v>
      </c>
      <c r="B4769" s="3" t="str">
        <f>HYPERLINK("https://stackoverflow.com/questions/47736617/")</f>
        <v>https://stackoverflow.com/questions/47736617/</v>
      </c>
      <c r="C4769" s="1">
        <v>5.0</v>
      </c>
      <c r="D4769" s="4">
        <v>5.0</v>
      </c>
      <c r="E4769" s="1">
        <v>5.0</v>
      </c>
      <c r="F4769" s="1">
        <v>5.0</v>
      </c>
      <c r="G4769" s="2"/>
    </row>
    <row r="4770" ht="12.75" customHeight="1">
      <c r="A4770" t="s">
        <v>1535</v>
      </c>
      <c r="B4770" s="3" t="str">
        <f>HYPERLINK("https://stackoverflow.com/questions/3799168/")</f>
        <v>https://stackoverflow.com/questions/3799168/</v>
      </c>
      <c r="C4770" s="1">
        <v>5.0</v>
      </c>
      <c r="D4770" s="4">
        <v>5.0</v>
      </c>
      <c r="E4770" s="1">
        <v>5.0</v>
      </c>
      <c r="F4770" s="1">
        <v>5.0</v>
      </c>
      <c r="G4770" s="2"/>
    </row>
    <row r="4771" ht="12.75" customHeight="1">
      <c r="A4771" t="s">
        <v>1535</v>
      </c>
      <c r="B4771" s="3" t="str">
        <f>HYPERLINK("https://stackoverflow.com/questions/3799176/")</f>
        <v>https://stackoverflow.com/questions/3799176/</v>
      </c>
      <c r="C4771" s="1">
        <v>5.0</v>
      </c>
      <c r="D4771" s="4">
        <v>5.0</v>
      </c>
      <c r="E4771" s="1">
        <v>5.0</v>
      </c>
      <c r="F4771" s="1">
        <v>5.0</v>
      </c>
      <c r="G4771" s="2"/>
    </row>
    <row r="4772" ht="12.75" customHeight="1">
      <c r="A4772" t="s">
        <v>1535</v>
      </c>
      <c r="B4772" s="3" t="str">
        <f>HYPERLINK("https://stackoverflow.com/questions/3799335/")</f>
        <v>https://stackoverflow.com/questions/3799335/</v>
      </c>
      <c r="C4772" s="1">
        <v>4.0</v>
      </c>
      <c r="D4772" s="4">
        <v>5.0</v>
      </c>
      <c r="E4772" s="1">
        <v>4.0</v>
      </c>
      <c r="F4772" s="1">
        <v>5.0</v>
      </c>
      <c r="G4772" s="2"/>
    </row>
    <row r="4773" ht="12.75" customHeight="1">
      <c r="A4773" t="s">
        <v>1536</v>
      </c>
      <c r="B4773" s="3" t="str">
        <f>HYPERLINK("https://stackoverflow.com/questions/3925162/")</f>
        <v>https://stackoverflow.com/questions/3925162/</v>
      </c>
      <c r="C4773" s="1">
        <v>4.0</v>
      </c>
      <c r="D4773" s="4">
        <v>2.0</v>
      </c>
      <c r="E4773" s="1">
        <v>4.0</v>
      </c>
      <c r="F4773" s="1">
        <v>4.0</v>
      </c>
      <c r="G4773" s="2" t="s">
        <v>321</v>
      </c>
    </row>
    <row r="4774" ht="12.75" customHeight="1">
      <c r="A4774" t="s">
        <v>1536</v>
      </c>
      <c r="B4774" s="3" t="str">
        <f>HYPERLINK("https://stackoverflow.com/questions/3925180/")</f>
        <v>https://stackoverflow.com/questions/3925180/</v>
      </c>
      <c r="C4774" s="1">
        <v>5.0</v>
      </c>
      <c r="D4774" s="4">
        <v>5.0</v>
      </c>
      <c r="E4774" s="1">
        <v>5.0</v>
      </c>
      <c r="F4774" s="1">
        <v>5.0</v>
      </c>
      <c r="G4774" s="2"/>
    </row>
    <row r="4775" ht="12.75" customHeight="1">
      <c r="A4775" t="s">
        <v>1536</v>
      </c>
      <c r="B4775" s="3" t="str">
        <f>HYPERLINK("https://stackoverflow.com/questions/3925566/")</f>
        <v>https://stackoverflow.com/questions/3925566/</v>
      </c>
      <c r="C4775" s="1">
        <v>3.0</v>
      </c>
      <c r="D4775" s="4">
        <v>2.0</v>
      </c>
      <c r="E4775" s="1">
        <v>3.0</v>
      </c>
      <c r="F4775" s="1">
        <v>2.0</v>
      </c>
      <c r="G4775" s="2"/>
    </row>
    <row r="4776" ht="12.75" customHeight="1">
      <c r="A4776" t="s">
        <v>1536</v>
      </c>
      <c r="B4776" s="3" t="str">
        <f>HYPERLINK("https://stackoverflow.com/questions/3925621/")</f>
        <v>https://stackoverflow.com/questions/3925621/</v>
      </c>
      <c r="C4776" s="1">
        <v>4.0</v>
      </c>
      <c r="D4776" s="4">
        <v>1.0</v>
      </c>
      <c r="E4776" s="1">
        <v>4.0</v>
      </c>
      <c r="F4776" s="1">
        <v>4.0</v>
      </c>
      <c r="G4776" s="2" t="s">
        <v>1245</v>
      </c>
    </row>
    <row r="4777" ht="12.75" customHeight="1">
      <c r="A4777" t="s">
        <v>1536</v>
      </c>
      <c r="B4777" s="3" t="str">
        <f>HYPERLINK("https://stackoverflow.com/questions/3925646/")</f>
        <v>https://stackoverflow.com/questions/3925646/</v>
      </c>
      <c r="C4777" s="1">
        <v>3.0</v>
      </c>
      <c r="D4777" s="4">
        <v>1.0</v>
      </c>
      <c r="E4777" s="1">
        <v>3.0</v>
      </c>
      <c r="F4777" s="1">
        <v>1.0</v>
      </c>
      <c r="G4777" s="2"/>
    </row>
    <row r="4778" ht="12.75" customHeight="1">
      <c r="A4778" t="s">
        <v>1536</v>
      </c>
      <c r="B4778" s="3" t="str">
        <f>HYPERLINK("https://stackoverflow.com/questions/7963752/")</f>
        <v>https://stackoverflow.com/questions/7963752/</v>
      </c>
      <c r="C4778" s="1">
        <v>3.0</v>
      </c>
      <c r="D4778" s="4">
        <v>1.0</v>
      </c>
      <c r="E4778" s="1">
        <v>3.0</v>
      </c>
      <c r="F4778" s="1">
        <v>1.0</v>
      </c>
      <c r="G4778" s="2"/>
    </row>
    <row r="4779" ht="12.75" customHeight="1">
      <c r="A4779" t="s">
        <v>1536</v>
      </c>
      <c r="B4779" s="3" t="str">
        <f>HYPERLINK("https://stackoverflow.com/questions/13470902/")</f>
        <v>https://stackoverflow.com/questions/13470902/</v>
      </c>
      <c r="C4779" s="1">
        <v>5.0</v>
      </c>
      <c r="D4779" s="4">
        <v>5.0</v>
      </c>
      <c r="E4779" s="1">
        <v>5.0</v>
      </c>
      <c r="F4779" s="1">
        <v>5.0</v>
      </c>
      <c r="G4779" s="2"/>
    </row>
    <row r="4780" ht="12.75" customHeight="1">
      <c r="A4780" t="s">
        <v>1536</v>
      </c>
      <c r="B4780" s="3" t="str">
        <f>HYPERLINK("https://stackoverflow.com/questions/16420483/")</f>
        <v>https://stackoverflow.com/questions/16420483/</v>
      </c>
      <c r="C4780" s="1">
        <v>3.0</v>
      </c>
      <c r="D4780" s="4">
        <v>1.0</v>
      </c>
      <c r="E4780" s="1">
        <v>3.0</v>
      </c>
      <c r="F4780" s="1">
        <v>1.0</v>
      </c>
      <c r="G4780" s="2"/>
    </row>
    <row r="4781" ht="12.75" customHeight="1">
      <c r="A4781" t="s">
        <v>1537</v>
      </c>
      <c r="B4781" s="3" t="str">
        <f>HYPERLINK("https://stackoverflow.com/questions/4989139/")</f>
        <v>https://stackoverflow.com/questions/4989139/</v>
      </c>
      <c r="C4781" s="1">
        <v>1.0</v>
      </c>
      <c r="D4781" s="4">
        <v>1.0</v>
      </c>
      <c r="E4781" s="1">
        <v>1.0</v>
      </c>
      <c r="F4781" s="1">
        <v>1.0</v>
      </c>
      <c r="G4781" s="2"/>
    </row>
    <row r="4782" ht="12.75" customHeight="1">
      <c r="A4782" t="s">
        <v>1537</v>
      </c>
      <c r="B4782" s="3" t="str">
        <f>HYPERLINK("https://stackoverflow.com/questions/4989150/")</f>
        <v>https://stackoverflow.com/questions/4989150/</v>
      </c>
      <c r="C4782" s="1">
        <v>1.0</v>
      </c>
      <c r="D4782" s="4">
        <v>1.0</v>
      </c>
      <c r="E4782" s="1">
        <v>1.0</v>
      </c>
      <c r="F4782" s="1">
        <v>1.0</v>
      </c>
      <c r="G4782" s="2"/>
    </row>
    <row r="4783" ht="12.75" customHeight="1">
      <c r="A4783" t="s">
        <v>1537</v>
      </c>
      <c r="B4783" s="3" t="str">
        <f>HYPERLINK("https://stackoverflow.com/questions/7008285/")</f>
        <v>https://stackoverflow.com/questions/7008285/</v>
      </c>
      <c r="C4783" s="1">
        <v>1.0</v>
      </c>
      <c r="D4783" s="4">
        <v>1.0</v>
      </c>
      <c r="E4783" s="1">
        <v>1.0</v>
      </c>
      <c r="F4783" s="1">
        <v>1.0</v>
      </c>
      <c r="G4783" s="2"/>
    </row>
    <row r="4784" ht="12.75" customHeight="1">
      <c r="A4784" t="s">
        <v>1537</v>
      </c>
      <c r="B4784" s="3" t="str">
        <f>HYPERLINK("https://stackoverflow.com/questions/13865961/")</f>
        <v>https://stackoverflow.com/questions/13865961/</v>
      </c>
      <c r="C4784" s="1">
        <v>1.0</v>
      </c>
      <c r="D4784" s="4">
        <v>1.0</v>
      </c>
      <c r="E4784" s="1">
        <v>1.0</v>
      </c>
      <c r="F4784" s="1">
        <v>1.0</v>
      </c>
      <c r="G4784" s="2"/>
    </row>
    <row r="4785" ht="12.75" customHeight="1">
      <c r="A4785" t="s">
        <v>1537</v>
      </c>
      <c r="B4785" s="3" t="str">
        <f>HYPERLINK("https://stackoverflow.com/questions/28071264/")</f>
        <v>https://stackoverflow.com/questions/28071264/</v>
      </c>
      <c r="C4785" s="1">
        <v>1.0</v>
      </c>
      <c r="D4785" s="4">
        <v>1.0</v>
      </c>
      <c r="E4785" s="1">
        <v>1.0</v>
      </c>
      <c r="F4785" s="1">
        <v>1.0</v>
      </c>
      <c r="G4785" s="2"/>
    </row>
    <row r="4786" ht="12.75" customHeight="1">
      <c r="A4786" t="s">
        <v>1537</v>
      </c>
      <c r="B4786" s="3" t="str">
        <f>HYPERLINK("https://stackoverflow.com/questions/34730085/")</f>
        <v>https://stackoverflow.com/questions/34730085/</v>
      </c>
      <c r="C4786" s="1">
        <v>1.0</v>
      </c>
      <c r="D4786" s="4">
        <v>1.0</v>
      </c>
      <c r="E4786" s="1">
        <v>1.0</v>
      </c>
      <c r="F4786" s="1">
        <v>1.0</v>
      </c>
      <c r="G4786" s="2"/>
    </row>
    <row r="4787" ht="12.75" customHeight="1">
      <c r="A4787" t="s">
        <v>1537</v>
      </c>
      <c r="B4787" s="3" t="str">
        <f>HYPERLINK("https://stackoverflow.com/questions/47934738/")</f>
        <v>https://stackoverflow.com/questions/47934738/</v>
      </c>
      <c r="C4787" s="1">
        <v>1.0</v>
      </c>
      <c r="D4787" s="4">
        <v>1.0</v>
      </c>
      <c r="E4787" s="1">
        <v>1.0</v>
      </c>
      <c r="F4787" s="1">
        <v>1.0</v>
      </c>
      <c r="G4787" s="2"/>
    </row>
    <row r="4788" ht="12.75" customHeight="1">
      <c r="A4788" t="s">
        <v>1537</v>
      </c>
      <c r="B4788" s="3" t="str">
        <f>HYPERLINK("https://stackoverflow.com/questions/48626301/")</f>
        <v>https://stackoverflow.com/questions/48626301/</v>
      </c>
      <c r="C4788" s="1">
        <v>1.0</v>
      </c>
      <c r="D4788" s="4">
        <v>1.0</v>
      </c>
      <c r="E4788" s="1">
        <v>1.0</v>
      </c>
      <c r="F4788" s="1">
        <v>1.0</v>
      </c>
      <c r="G4788" s="2"/>
    </row>
    <row r="4789" ht="12.75" customHeight="1">
      <c r="A4789" t="s">
        <v>1538</v>
      </c>
      <c r="B4789" s="3" t="str">
        <f>HYPERLINK("https://stackoverflow.com/questions/5034452/")</f>
        <v>https://stackoverflow.com/questions/5034452/</v>
      </c>
      <c r="C4789" s="1">
        <v>1.0</v>
      </c>
      <c r="D4789" s="4">
        <v>1.0</v>
      </c>
      <c r="E4789" s="1">
        <v>1.0</v>
      </c>
      <c r="F4789" s="1">
        <v>1.0</v>
      </c>
      <c r="G4789" s="2"/>
    </row>
    <row r="4790" ht="12.75" customHeight="1">
      <c r="A4790" t="s">
        <v>1538</v>
      </c>
      <c r="B4790" s="3" t="str">
        <f>HYPERLINK("https://stackoverflow.com/questions/5034468/")</f>
        <v>https://stackoverflow.com/questions/5034468/</v>
      </c>
      <c r="C4790" s="1">
        <v>1.0</v>
      </c>
      <c r="D4790" s="4">
        <v>1.0</v>
      </c>
      <c r="E4790" s="1">
        <v>1.0</v>
      </c>
      <c r="F4790" s="1">
        <v>1.0</v>
      </c>
      <c r="G4790" s="2"/>
    </row>
    <row r="4791" ht="12.75" customHeight="1">
      <c r="A4791" t="s">
        <v>1538</v>
      </c>
      <c r="B4791" s="3" t="str">
        <f>HYPERLINK("https://stackoverflow.com/questions/5034490/")</f>
        <v>https://stackoverflow.com/questions/5034490/</v>
      </c>
      <c r="C4791" s="1">
        <v>1.0</v>
      </c>
      <c r="D4791" s="4">
        <v>1.0</v>
      </c>
      <c r="E4791" s="1">
        <v>1.0</v>
      </c>
      <c r="F4791" s="1">
        <v>1.0</v>
      </c>
      <c r="G4791" s="2"/>
    </row>
    <row r="4792" ht="12.75" customHeight="1">
      <c r="A4792" t="s">
        <v>1538</v>
      </c>
      <c r="B4792" s="3" t="str">
        <f>HYPERLINK("https://stackoverflow.com/questions/5034592/")</f>
        <v>https://stackoverflow.com/questions/5034592/</v>
      </c>
      <c r="C4792" s="1">
        <v>1.0</v>
      </c>
      <c r="D4792" s="4">
        <v>1.0</v>
      </c>
      <c r="E4792" s="1">
        <v>1.0</v>
      </c>
      <c r="F4792" s="1">
        <v>1.0</v>
      </c>
      <c r="G4792" s="2"/>
    </row>
    <row r="4793" ht="12.75" customHeight="1">
      <c r="A4793" t="s">
        <v>1538</v>
      </c>
      <c r="B4793" s="3" t="str">
        <f>HYPERLINK("https://stackoverflow.com/questions/29321544/")</f>
        <v>https://stackoverflow.com/questions/29321544/</v>
      </c>
      <c r="C4793" s="1">
        <v>1.0</v>
      </c>
      <c r="D4793" s="4">
        <v>1.0</v>
      </c>
      <c r="E4793" s="1">
        <v>1.0</v>
      </c>
      <c r="F4793" s="1">
        <v>1.0</v>
      </c>
      <c r="G4793" s="2"/>
    </row>
    <row r="4794" ht="12.75" customHeight="1">
      <c r="A4794" t="s">
        <v>1538</v>
      </c>
      <c r="B4794" s="3" t="str">
        <f>HYPERLINK("https://stackoverflow.com/questions/48593531/")</f>
        <v>https://stackoverflow.com/questions/48593531/</v>
      </c>
      <c r="C4794" s="1">
        <v>1.0</v>
      </c>
      <c r="D4794" s="4">
        <v>1.0</v>
      </c>
      <c r="E4794" s="1">
        <v>1.0</v>
      </c>
      <c r="F4794" s="1">
        <v>1.0</v>
      </c>
      <c r="G4794" s="2"/>
    </row>
    <row r="4795" ht="12.75" customHeight="1">
      <c r="A4795" t="s">
        <v>1539</v>
      </c>
      <c r="B4795" s="3" t="str">
        <f>HYPERLINK("https://stackoverflow.com/questions/5373536/")</f>
        <v>https://stackoverflow.com/questions/5373536/</v>
      </c>
      <c r="C4795" s="1">
        <v>2.0</v>
      </c>
      <c r="D4795" s="4">
        <v>1.0</v>
      </c>
      <c r="E4795" s="1">
        <v>2.0</v>
      </c>
      <c r="F4795" s="1">
        <v>1.0</v>
      </c>
      <c r="G4795" s="2"/>
    </row>
    <row r="4796" ht="12.75" customHeight="1">
      <c r="A4796" t="s">
        <v>1539</v>
      </c>
      <c r="B4796" s="3" t="str">
        <f>HYPERLINK("https://stackoverflow.com/questions/5373717/")</f>
        <v>https://stackoverflow.com/questions/5373717/</v>
      </c>
      <c r="C4796" s="1">
        <v>2.0</v>
      </c>
      <c r="D4796" s="4">
        <v>1.0</v>
      </c>
      <c r="E4796" s="1">
        <v>2.0</v>
      </c>
      <c r="F4796" s="1">
        <v>1.0</v>
      </c>
      <c r="G4796" s="2"/>
    </row>
    <row r="4797" ht="12.75" customHeight="1">
      <c r="A4797" t="s">
        <v>1539</v>
      </c>
      <c r="B4797" s="3" t="str">
        <f>HYPERLINK("https://stackoverflow.com/questions/5373769/")</f>
        <v>https://stackoverflow.com/questions/5373769/</v>
      </c>
      <c r="C4797" s="1">
        <v>2.0</v>
      </c>
      <c r="D4797" s="4">
        <v>1.0</v>
      </c>
      <c r="E4797" s="1">
        <v>2.0</v>
      </c>
      <c r="F4797" s="1">
        <v>1.0</v>
      </c>
      <c r="G4797" s="2"/>
    </row>
    <row r="4798" ht="12.75" customHeight="1">
      <c r="A4798" t="s">
        <v>1539</v>
      </c>
      <c r="B4798" s="3" t="str">
        <f>HYPERLINK("https://stackoverflow.com/questions/5373790/")</f>
        <v>https://stackoverflow.com/questions/5373790/</v>
      </c>
      <c r="C4798" s="1">
        <v>2.0</v>
      </c>
      <c r="D4798" s="4">
        <v>1.0</v>
      </c>
      <c r="E4798" s="1">
        <v>2.0</v>
      </c>
      <c r="F4798" s="1">
        <v>1.0</v>
      </c>
      <c r="G4798" s="2"/>
    </row>
    <row r="4799" ht="12.75" customHeight="1">
      <c r="A4799" t="s">
        <v>1539</v>
      </c>
      <c r="B4799" s="3" t="str">
        <f>HYPERLINK("https://stackoverflow.com/questions/5373807/")</f>
        <v>https://stackoverflow.com/questions/5373807/</v>
      </c>
      <c r="C4799" s="1">
        <v>2.0</v>
      </c>
      <c r="D4799" s="4">
        <v>1.0</v>
      </c>
      <c r="E4799" s="1">
        <v>2.0</v>
      </c>
      <c r="F4799" s="1">
        <v>1.0</v>
      </c>
      <c r="G4799" s="2"/>
    </row>
    <row r="4800" ht="12.75" customHeight="1">
      <c r="A4800" t="s">
        <v>1540</v>
      </c>
      <c r="B4800" s="3" t="str">
        <f>HYPERLINK("https://stackoverflow.com/questions/6178739/")</f>
        <v>https://stackoverflow.com/questions/6178739/</v>
      </c>
      <c r="C4800" s="1">
        <v>1.0</v>
      </c>
      <c r="D4800" s="4">
        <v>1.0</v>
      </c>
      <c r="E4800" s="1">
        <v>1.0</v>
      </c>
      <c r="F4800" s="1">
        <v>1.0</v>
      </c>
      <c r="G4800" s="2"/>
    </row>
    <row r="4801" ht="12.75" customHeight="1">
      <c r="A4801" t="s">
        <v>1540</v>
      </c>
      <c r="B4801" s="3" t="str">
        <f>HYPERLINK("https://stackoverflow.com/questions/6178759/")</f>
        <v>https://stackoverflow.com/questions/6178759/</v>
      </c>
      <c r="C4801" s="1">
        <v>4.0</v>
      </c>
      <c r="D4801" s="4">
        <v>3.0</v>
      </c>
      <c r="E4801" s="1">
        <v>4.0</v>
      </c>
      <c r="F4801" s="1">
        <v>3.0</v>
      </c>
      <c r="G4801" s="2"/>
    </row>
    <row r="4802" ht="12.75" customHeight="1">
      <c r="A4802" t="s">
        <v>1540</v>
      </c>
      <c r="B4802" s="3" t="str">
        <f>HYPERLINK("https://stackoverflow.com/questions/6178768/")</f>
        <v>https://stackoverflow.com/questions/6178768/</v>
      </c>
      <c r="C4802" s="1">
        <v>3.0</v>
      </c>
      <c r="D4802" s="4">
        <v>2.0</v>
      </c>
      <c r="E4802" s="1">
        <v>3.0</v>
      </c>
      <c r="F4802" s="1">
        <v>2.0</v>
      </c>
      <c r="G4802" s="2"/>
    </row>
    <row r="4803" ht="12.75" customHeight="1">
      <c r="A4803" t="s">
        <v>1540</v>
      </c>
      <c r="B4803" s="3" t="str">
        <f>HYPERLINK("https://stackoverflow.com/questions/6178792/")</f>
        <v>https://stackoverflow.com/questions/6178792/</v>
      </c>
      <c r="C4803" s="1">
        <v>4.0</v>
      </c>
      <c r="D4803" s="4">
        <v>1.0</v>
      </c>
      <c r="E4803" s="1">
        <v>4.0</v>
      </c>
      <c r="F4803" s="1">
        <v>4.0</v>
      </c>
      <c r="G4803" s="2" t="s">
        <v>260</v>
      </c>
    </row>
    <row r="4804" ht="12.75" customHeight="1">
      <c r="A4804" t="s">
        <v>1540</v>
      </c>
      <c r="B4804" s="3" t="str">
        <f>HYPERLINK("https://stackoverflow.com/questions/6178803/")</f>
        <v>https://stackoverflow.com/questions/6178803/</v>
      </c>
      <c r="C4804" s="1">
        <v>3.0</v>
      </c>
      <c r="D4804" s="4">
        <v>3.0</v>
      </c>
      <c r="E4804" s="1">
        <v>3.0</v>
      </c>
      <c r="F4804" s="1">
        <v>3.0</v>
      </c>
      <c r="G4804" s="2"/>
    </row>
    <row r="4805" ht="12.75" customHeight="1">
      <c r="A4805" t="s">
        <v>1540</v>
      </c>
      <c r="B4805" s="3" t="str">
        <f>HYPERLINK("https://stackoverflow.com/questions/6179035/")</f>
        <v>https://stackoverflow.com/questions/6179035/</v>
      </c>
      <c r="C4805" s="1">
        <v>3.0</v>
      </c>
      <c r="D4805" s="4">
        <v>1.0</v>
      </c>
      <c r="E4805" s="1">
        <v>3.0</v>
      </c>
      <c r="F4805" s="1">
        <v>1.0</v>
      </c>
      <c r="G4805" s="2"/>
    </row>
    <row r="4806" ht="12.75" customHeight="1">
      <c r="A4806" t="s">
        <v>1541</v>
      </c>
      <c r="B4806" s="3" t="str">
        <f>HYPERLINK("https://stackoverflow.com/questions/7161653/")</f>
        <v>https://stackoverflow.com/questions/7161653/</v>
      </c>
      <c r="C4806" s="1">
        <v>2.0</v>
      </c>
      <c r="D4806" s="4">
        <v>1.0</v>
      </c>
      <c r="E4806" s="1">
        <v>2.0</v>
      </c>
      <c r="F4806" s="1">
        <v>1.0</v>
      </c>
      <c r="G4806" s="2"/>
    </row>
    <row r="4807" ht="12.75" customHeight="1">
      <c r="A4807" t="s">
        <v>1541</v>
      </c>
      <c r="B4807" s="3" t="str">
        <f>HYPERLINK("https://stackoverflow.com/questions/7166506/")</f>
        <v>https://stackoverflow.com/questions/7166506/</v>
      </c>
      <c r="C4807" s="1">
        <v>2.0</v>
      </c>
      <c r="D4807" s="4">
        <v>1.0</v>
      </c>
      <c r="E4807" s="1">
        <v>2.0</v>
      </c>
      <c r="F4807" s="1">
        <v>1.0</v>
      </c>
      <c r="G4807" s="2"/>
    </row>
    <row r="4808" ht="12.75" customHeight="1">
      <c r="A4808" t="s">
        <v>1541</v>
      </c>
      <c r="B4808" s="3" t="str">
        <f>HYPERLINK("https://stackoverflow.com/questions/7175771/")</f>
        <v>https://stackoverflow.com/questions/7175771/</v>
      </c>
      <c r="C4808" s="1">
        <v>2.0</v>
      </c>
      <c r="D4808" s="4">
        <v>1.0</v>
      </c>
      <c r="E4808" s="1">
        <v>2.0</v>
      </c>
      <c r="F4808" s="1">
        <v>1.0</v>
      </c>
      <c r="G4808" s="2"/>
    </row>
    <row r="4809" ht="12.75" customHeight="1">
      <c r="A4809" t="s">
        <v>1542</v>
      </c>
      <c r="B4809" s="3" t="str">
        <f>HYPERLINK("https://stackoverflow.com/questions/8172439/")</f>
        <v>https://stackoverflow.com/questions/8172439/</v>
      </c>
      <c r="C4809" s="1">
        <v>2.0</v>
      </c>
      <c r="D4809" s="4">
        <v>1.0</v>
      </c>
      <c r="E4809" s="1">
        <v>2.0</v>
      </c>
      <c r="F4809" s="1">
        <v>1.0</v>
      </c>
      <c r="G4809" s="2"/>
    </row>
    <row r="4810" ht="12.75" customHeight="1">
      <c r="A4810" t="s">
        <v>1542</v>
      </c>
      <c r="B4810" s="3" t="str">
        <f>HYPERLINK("https://stackoverflow.com/questions/8172458/")</f>
        <v>https://stackoverflow.com/questions/8172458/</v>
      </c>
      <c r="C4810" s="1">
        <v>2.0</v>
      </c>
      <c r="D4810" s="4">
        <v>1.0</v>
      </c>
      <c r="E4810" s="1">
        <v>2.0</v>
      </c>
      <c r="F4810" s="1">
        <v>1.0</v>
      </c>
      <c r="G4810" s="2"/>
    </row>
    <row r="4811" ht="12.75" customHeight="1">
      <c r="A4811" t="s">
        <v>1542</v>
      </c>
      <c r="B4811" s="3" t="str">
        <f>HYPERLINK("https://stackoverflow.com/questions/8172481/")</f>
        <v>https://stackoverflow.com/questions/8172481/</v>
      </c>
      <c r="C4811" s="1">
        <v>2.0</v>
      </c>
      <c r="D4811" s="4">
        <v>1.0</v>
      </c>
      <c r="E4811" s="1">
        <v>2.0</v>
      </c>
      <c r="F4811" s="1">
        <v>1.0</v>
      </c>
      <c r="G4811" s="2"/>
    </row>
    <row r="4812" ht="12.75" customHeight="1">
      <c r="A4812" t="s">
        <v>1542</v>
      </c>
      <c r="B4812" s="3" t="str">
        <f>HYPERLINK("https://stackoverflow.com/questions/15633542/")</f>
        <v>https://stackoverflow.com/questions/15633542/</v>
      </c>
      <c r="C4812" s="1">
        <v>2.0</v>
      </c>
      <c r="D4812" s="4">
        <v>1.0</v>
      </c>
      <c r="E4812" s="1">
        <v>2.0</v>
      </c>
      <c r="F4812" s="1">
        <v>1.0</v>
      </c>
      <c r="G4812" s="2"/>
    </row>
    <row r="4813" ht="12.75" customHeight="1">
      <c r="A4813" t="s">
        <v>1542</v>
      </c>
      <c r="B4813" s="3" t="str">
        <f>HYPERLINK("https://stackoverflow.com/questions/30219789/")</f>
        <v>https://stackoverflow.com/questions/30219789/</v>
      </c>
      <c r="C4813" s="1">
        <v>2.0</v>
      </c>
      <c r="D4813" s="4">
        <v>1.0</v>
      </c>
      <c r="E4813" s="1">
        <v>2.0</v>
      </c>
      <c r="F4813" s="1">
        <v>1.0</v>
      </c>
      <c r="G4813" s="2"/>
    </row>
    <row r="4814" ht="12.75" customHeight="1">
      <c r="A4814" t="s">
        <v>1542</v>
      </c>
      <c r="B4814" s="3" t="str">
        <f>HYPERLINK("https://stackoverflow.com/questions/32174377/")</f>
        <v>https://stackoverflow.com/questions/32174377/</v>
      </c>
      <c r="C4814" s="1">
        <v>2.0</v>
      </c>
      <c r="D4814" s="4">
        <v>1.0</v>
      </c>
      <c r="E4814" s="1">
        <v>2.0</v>
      </c>
      <c r="F4814" s="1">
        <v>1.0</v>
      </c>
      <c r="G4814" s="2"/>
    </row>
    <row r="4815" ht="12.75" customHeight="1">
      <c r="A4815" t="s">
        <v>1542</v>
      </c>
      <c r="B4815" s="3" t="str">
        <f>HYPERLINK("https://stackoverflow.com/questions/35245532/")</f>
        <v>https://stackoverflow.com/questions/35245532/</v>
      </c>
      <c r="C4815" s="1">
        <v>2.0</v>
      </c>
      <c r="D4815" s="4">
        <v>1.0</v>
      </c>
      <c r="E4815" s="1">
        <v>2.0</v>
      </c>
      <c r="F4815" s="1">
        <v>1.0</v>
      </c>
      <c r="G4815" s="2"/>
    </row>
    <row r="4816" ht="12.75" customHeight="1">
      <c r="A4816" t="s">
        <v>1542</v>
      </c>
      <c r="B4816" s="3" t="str">
        <f>HYPERLINK("https://stackoverflow.com/questions/40735799/")</f>
        <v>https://stackoverflow.com/questions/40735799/</v>
      </c>
      <c r="C4816" s="1">
        <v>2.0</v>
      </c>
      <c r="D4816" s="4">
        <v>1.0</v>
      </c>
      <c r="E4816" s="1">
        <v>2.0</v>
      </c>
      <c r="F4816" s="1">
        <v>1.0</v>
      </c>
      <c r="G4816" s="2"/>
    </row>
    <row r="4817" ht="12.75" customHeight="1">
      <c r="A4817" t="s">
        <v>1542</v>
      </c>
      <c r="B4817" s="3" t="str">
        <f>HYPERLINK("https://stackoverflow.com/questions/44485322/")</f>
        <v>https://stackoverflow.com/questions/44485322/</v>
      </c>
      <c r="C4817" s="1">
        <v>2.0</v>
      </c>
      <c r="D4817" s="4">
        <v>1.0</v>
      </c>
      <c r="E4817" s="1">
        <v>2.0</v>
      </c>
      <c r="F4817" s="1">
        <v>1.0</v>
      </c>
      <c r="G4817" s="2"/>
    </row>
    <row r="4818" ht="12.75" customHeight="1">
      <c r="A4818" t="s">
        <v>1543</v>
      </c>
      <c r="B4818" s="3" t="str">
        <f>HYPERLINK("https://stackoverflow.com/questions/8894348/")</f>
        <v>https://stackoverflow.com/questions/8894348/</v>
      </c>
      <c r="C4818" s="1">
        <v>3.0</v>
      </c>
      <c r="D4818" s="4">
        <v>2.0</v>
      </c>
      <c r="E4818" s="1">
        <v>3.0</v>
      </c>
      <c r="F4818" s="1">
        <v>2.0</v>
      </c>
      <c r="G4818" s="2"/>
    </row>
    <row r="4819" ht="12.75" customHeight="1">
      <c r="A4819" t="s">
        <v>1543</v>
      </c>
      <c r="B4819" s="3" t="str">
        <f>HYPERLINK("https://stackoverflow.com/questions/8894356/")</f>
        <v>https://stackoverflow.com/questions/8894356/</v>
      </c>
      <c r="C4819" s="1">
        <v>3.0</v>
      </c>
      <c r="D4819" s="4">
        <v>2.0</v>
      </c>
      <c r="E4819" s="1">
        <v>3.0</v>
      </c>
      <c r="F4819" s="1">
        <v>2.0</v>
      </c>
      <c r="G4819" s="2"/>
    </row>
    <row r="4820" ht="12.75" customHeight="1">
      <c r="A4820" t="s">
        <v>1543</v>
      </c>
      <c r="B4820" s="3" t="str">
        <f>HYPERLINK("https://stackoverflow.com/questions/8894384/")</f>
        <v>https://stackoverflow.com/questions/8894384/</v>
      </c>
      <c r="C4820" s="1">
        <v>3.0</v>
      </c>
      <c r="D4820" s="4">
        <v>3.0</v>
      </c>
      <c r="E4820" s="1">
        <v>3.0</v>
      </c>
      <c r="F4820" s="1">
        <v>3.0</v>
      </c>
      <c r="G4820" s="2"/>
    </row>
    <row r="4821" ht="12.75" customHeight="1">
      <c r="A4821" t="s">
        <v>1543</v>
      </c>
      <c r="B4821" s="3" t="str">
        <f>HYPERLINK("https://stackoverflow.com/questions/11876086/")</f>
        <v>https://stackoverflow.com/questions/11876086/</v>
      </c>
      <c r="C4821" s="1">
        <v>3.0</v>
      </c>
      <c r="D4821" s="4">
        <v>3.0</v>
      </c>
      <c r="E4821" s="1">
        <v>3.0</v>
      </c>
      <c r="F4821" s="1">
        <v>3.0</v>
      </c>
      <c r="G4821" s="2"/>
    </row>
    <row r="4822" ht="12.75" customHeight="1">
      <c r="A4822" t="s">
        <v>1543</v>
      </c>
      <c r="B4822" s="3" t="str">
        <f>HYPERLINK("https://stackoverflow.com/questions/19756921/")</f>
        <v>https://stackoverflow.com/questions/19756921/</v>
      </c>
      <c r="C4822" s="1">
        <v>2.0</v>
      </c>
      <c r="D4822" s="4">
        <v>2.0</v>
      </c>
      <c r="E4822" s="1">
        <v>2.0</v>
      </c>
      <c r="F4822" s="1">
        <v>2.0</v>
      </c>
      <c r="G4822" s="2"/>
    </row>
    <row r="4823" ht="12.75" customHeight="1">
      <c r="A4823" t="s">
        <v>1543</v>
      </c>
      <c r="B4823" s="3" t="str">
        <f>HYPERLINK("https://stackoverflow.com/questions/22676782/")</f>
        <v>https://stackoverflow.com/questions/22676782/</v>
      </c>
      <c r="C4823" s="1">
        <v>3.0</v>
      </c>
      <c r="D4823" s="4">
        <v>2.0</v>
      </c>
      <c r="E4823" s="1">
        <v>3.0</v>
      </c>
      <c r="F4823" s="1">
        <v>2.0</v>
      </c>
      <c r="G4823" s="2"/>
    </row>
    <row r="4824" ht="12.75" customHeight="1">
      <c r="A4824" t="s">
        <v>1543</v>
      </c>
      <c r="B4824" s="3" t="str">
        <f>HYPERLINK("https://stackoverflow.com/questions/45357191/")</f>
        <v>https://stackoverflow.com/questions/45357191/</v>
      </c>
      <c r="C4824" s="1">
        <v>3.0</v>
      </c>
      <c r="D4824" s="4">
        <v>2.0</v>
      </c>
      <c r="E4824" s="1">
        <v>3.0</v>
      </c>
      <c r="F4824" s="1">
        <v>2.0</v>
      </c>
      <c r="G4824" s="2"/>
    </row>
    <row r="4825" ht="12.75" customHeight="1">
      <c r="A4825" t="s">
        <v>1544</v>
      </c>
      <c r="B4825" s="3" t="str">
        <f>HYPERLINK("https://stackoverflow.com/questions/11230039/")</f>
        <v>https://stackoverflow.com/questions/11230039/</v>
      </c>
      <c r="C4825" s="1">
        <v>2.0</v>
      </c>
      <c r="D4825" s="4">
        <v>1.0</v>
      </c>
      <c r="E4825" s="1">
        <v>2.0</v>
      </c>
      <c r="F4825" s="1">
        <v>1.0</v>
      </c>
      <c r="G4825" s="2"/>
    </row>
    <row r="4826" ht="12.75" customHeight="1">
      <c r="A4826" t="s">
        <v>1544</v>
      </c>
      <c r="B4826" s="3" t="str">
        <f>HYPERLINK("https://stackoverflow.com/questions/11230042/")</f>
        <v>https://stackoverflow.com/questions/11230042/</v>
      </c>
      <c r="C4826" s="1">
        <v>2.0</v>
      </c>
      <c r="D4826" s="4">
        <v>1.0</v>
      </c>
      <c r="E4826" s="1">
        <v>2.0</v>
      </c>
      <c r="F4826" s="1">
        <v>1.0</v>
      </c>
      <c r="G4826" s="2"/>
    </row>
    <row r="4827" ht="12.75" customHeight="1">
      <c r="A4827" t="s">
        <v>1544</v>
      </c>
      <c r="B4827" s="3" t="str">
        <f>HYPERLINK("https://stackoverflow.com/questions/11230169/")</f>
        <v>https://stackoverflow.com/questions/11230169/</v>
      </c>
      <c r="C4827" s="1">
        <v>2.0</v>
      </c>
      <c r="D4827" s="4">
        <v>1.0</v>
      </c>
      <c r="E4827" s="1">
        <v>2.0</v>
      </c>
      <c r="F4827" s="1">
        <v>1.0</v>
      </c>
      <c r="G4827" s="2"/>
    </row>
    <row r="4828" ht="12.75" customHeight="1">
      <c r="A4828" t="s">
        <v>1544</v>
      </c>
      <c r="B4828" s="3" t="str">
        <f>HYPERLINK("https://stackoverflow.com/questions/11230175/")</f>
        <v>https://stackoverflow.com/questions/11230175/</v>
      </c>
      <c r="C4828" s="1">
        <v>2.0</v>
      </c>
      <c r="D4828" s="4">
        <v>1.0</v>
      </c>
      <c r="E4828" s="1">
        <v>2.0</v>
      </c>
      <c r="F4828" s="1">
        <v>1.0</v>
      </c>
      <c r="G4828" s="2"/>
    </row>
    <row r="4829" ht="12.75" customHeight="1">
      <c r="A4829" t="s">
        <v>1544</v>
      </c>
      <c r="B4829" s="3" t="str">
        <f>HYPERLINK("https://stackoverflow.com/questions/11230288/")</f>
        <v>https://stackoverflow.com/questions/11230288/</v>
      </c>
      <c r="C4829" s="1">
        <v>2.0</v>
      </c>
      <c r="D4829" s="4">
        <v>1.0</v>
      </c>
      <c r="E4829" s="1">
        <v>2.0</v>
      </c>
      <c r="F4829" s="1">
        <v>1.0</v>
      </c>
      <c r="G4829" s="2"/>
    </row>
    <row r="4830" ht="12.75" customHeight="1">
      <c r="A4830" t="s">
        <v>1544</v>
      </c>
      <c r="B4830" s="3" t="str">
        <f>HYPERLINK("https://stackoverflow.com/questions/33588633/")</f>
        <v>https://stackoverflow.com/questions/33588633/</v>
      </c>
      <c r="C4830" s="1">
        <v>2.0</v>
      </c>
      <c r="D4830" s="4">
        <v>1.0</v>
      </c>
      <c r="E4830" s="1">
        <v>2.0</v>
      </c>
      <c r="F4830" s="1">
        <v>1.0</v>
      </c>
      <c r="G4830" s="2"/>
    </row>
    <row r="4831" ht="12.75" customHeight="1">
      <c r="A4831" t="s">
        <v>1545</v>
      </c>
      <c r="B4831" s="3" t="str">
        <f>HYPERLINK("https://stackoverflow.com/questions/12446083/")</f>
        <v>https://stackoverflow.com/questions/12446083/</v>
      </c>
      <c r="C4831" s="1">
        <v>5.0</v>
      </c>
      <c r="D4831" s="4">
        <v>3.0</v>
      </c>
      <c r="E4831" s="1">
        <v>5.0</v>
      </c>
      <c r="F4831" s="1">
        <v>5.0</v>
      </c>
      <c r="G4831" s="2" t="s">
        <v>260</v>
      </c>
    </row>
    <row r="4832" ht="12.75" customHeight="1">
      <c r="A4832" t="s">
        <v>1545</v>
      </c>
      <c r="B4832" s="3" t="str">
        <f>HYPERLINK("https://stackoverflow.com/questions/12446096/")</f>
        <v>https://stackoverflow.com/questions/12446096/</v>
      </c>
      <c r="C4832" s="1">
        <v>5.0</v>
      </c>
      <c r="D4832" s="4">
        <v>5.0</v>
      </c>
      <c r="E4832" s="1">
        <v>5.0</v>
      </c>
      <c r="F4832" s="1">
        <v>5.0</v>
      </c>
      <c r="G4832" s="2"/>
    </row>
    <row r="4833" ht="12.75" customHeight="1">
      <c r="A4833" t="s">
        <v>1545</v>
      </c>
      <c r="B4833" s="3" t="str">
        <f>HYPERLINK("https://stackoverflow.com/questions/12446107/")</f>
        <v>https://stackoverflow.com/questions/12446107/</v>
      </c>
      <c r="C4833" s="1">
        <v>5.0</v>
      </c>
      <c r="D4833" s="4">
        <v>5.0</v>
      </c>
      <c r="E4833" s="1">
        <v>5.0</v>
      </c>
      <c r="F4833" s="1">
        <v>5.0</v>
      </c>
      <c r="G4833" s="2"/>
    </row>
    <row r="4834" ht="12.75" customHeight="1">
      <c r="A4834" t="s">
        <v>1546</v>
      </c>
      <c r="B4834" s="3" t="str">
        <f>HYPERLINK("https://stackoverflow.com/questions/13300618/")</f>
        <v>https://stackoverflow.com/questions/13300618/</v>
      </c>
      <c r="C4834" s="1">
        <v>2.0</v>
      </c>
      <c r="D4834" s="4">
        <v>2.0</v>
      </c>
      <c r="E4834" s="1">
        <v>2.0</v>
      </c>
      <c r="F4834" s="1">
        <v>2.0</v>
      </c>
      <c r="G4834" s="2"/>
    </row>
    <row r="4835" ht="12.75" customHeight="1">
      <c r="A4835" t="s">
        <v>1547</v>
      </c>
      <c r="B4835" s="3" t="str">
        <f>HYPERLINK("https://stackoverflow.com/questions/16010690/")</f>
        <v>https://stackoverflow.com/questions/16010690/</v>
      </c>
      <c r="C4835" s="1">
        <v>2.0</v>
      </c>
      <c r="D4835" s="4">
        <v>1.0</v>
      </c>
      <c r="E4835" s="1">
        <v>2.0</v>
      </c>
      <c r="F4835" s="1">
        <v>1.0</v>
      </c>
      <c r="G4835" s="2"/>
    </row>
    <row r="4836" ht="12.75" customHeight="1">
      <c r="A4836" t="s">
        <v>1548</v>
      </c>
      <c r="B4836" s="3" t="str">
        <f>HYPERLINK("https://stackoverflow.com/questions/16930527/")</f>
        <v>https://stackoverflow.com/questions/16930527/</v>
      </c>
      <c r="C4836" s="1">
        <v>3.0</v>
      </c>
      <c r="D4836" s="4">
        <v>3.0</v>
      </c>
      <c r="E4836" s="1">
        <v>3.0</v>
      </c>
      <c r="F4836" s="1">
        <v>3.0</v>
      </c>
      <c r="G4836" s="2"/>
    </row>
    <row r="4837" ht="12.75" customHeight="1">
      <c r="A4837" t="s">
        <v>1549</v>
      </c>
      <c r="B4837" s="3" t="str">
        <f>HYPERLINK("https://stackoverflow.com/questions/23113344/")</f>
        <v>https://stackoverflow.com/questions/23113344/</v>
      </c>
      <c r="C4837" s="1">
        <v>1.0</v>
      </c>
      <c r="D4837" s="4">
        <v>1.0</v>
      </c>
      <c r="E4837" s="1">
        <v>1.0</v>
      </c>
      <c r="F4837" s="1">
        <v>1.0</v>
      </c>
      <c r="G4837" s="2"/>
    </row>
    <row r="4838" ht="12.75" customHeight="1">
      <c r="A4838" t="s">
        <v>1549</v>
      </c>
      <c r="B4838" s="3" t="str">
        <f>HYPERLINK("https://stackoverflow.com/questions/23113411/")</f>
        <v>https://stackoverflow.com/questions/23113411/</v>
      </c>
      <c r="C4838" s="1">
        <v>1.0</v>
      </c>
      <c r="D4838" s="4">
        <v>1.0</v>
      </c>
      <c r="E4838" s="1">
        <v>1.0</v>
      </c>
      <c r="F4838" s="1">
        <v>1.0</v>
      </c>
      <c r="G4838" s="2"/>
    </row>
    <row r="4839" ht="12.75" customHeight="1">
      <c r="A4839" t="s">
        <v>1549</v>
      </c>
      <c r="B4839" s="3" t="str">
        <f>HYPERLINK("https://stackoverflow.com/questions/23113755/")</f>
        <v>https://stackoverflow.com/questions/23113755/</v>
      </c>
      <c r="C4839" s="1">
        <v>1.0</v>
      </c>
      <c r="D4839" s="4">
        <v>1.0</v>
      </c>
      <c r="E4839" s="1">
        <v>1.0</v>
      </c>
      <c r="F4839" s="1">
        <v>1.0</v>
      </c>
      <c r="G4839" s="2"/>
    </row>
    <row r="4840" ht="12.75" customHeight="1">
      <c r="A4840" t="s">
        <v>1550</v>
      </c>
      <c r="B4840" s="3" t="str">
        <f>HYPERLINK("https://stackoverflow.com/questions/30689900/")</f>
        <v>https://stackoverflow.com/questions/30689900/</v>
      </c>
      <c r="C4840" s="1">
        <v>1.0</v>
      </c>
      <c r="D4840" s="4">
        <v>1.0</v>
      </c>
      <c r="E4840" s="1">
        <v>1.0</v>
      </c>
      <c r="F4840" s="1">
        <v>1.0</v>
      </c>
      <c r="G4840" s="2"/>
    </row>
    <row r="4841" ht="12.75" customHeight="1">
      <c r="A4841" t="s">
        <v>1550</v>
      </c>
      <c r="B4841" s="3" t="str">
        <f>HYPERLINK("https://stackoverflow.com/questions/30693840/")</f>
        <v>https://stackoverflow.com/questions/30693840/</v>
      </c>
      <c r="C4841" s="1">
        <v>1.0</v>
      </c>
      <c r="D4841" s="4">
        <v>1.0</v>
      </c>
      <c r="E4841" s="1">
        <v>1.0</v>
      </c>
      <c r="F4841" s="1">
        <v>1.0</v>
      </c>
      <c r="G4841" s="2"/>
    </row>
    <row r="4842" ht="12.75" customHeight="1">
      <c r="A4842" t="s">
        <v>1551</v>
      </c>
      <c r="B4842" s="3" t="str">
        <f>HYPERLINK("https://stackoverflow.com/questions/39204795/")</f>
        <v>https://stackoverflow.com/questions/39204795/</v>
      </c>
      <c r="C4842" s="1">
        <v>1.0</v>
      </c>
      <c r="D4842" s="4">
        <v>1.0</v>
      </c>
      <c r="E4842" s="1">
        <v>1.0</v>
      </c>
      <c r="F4842" s="1">
        <v>1.0</v>
      </c>
      <c r="G4842" s="2"/>
    </row>
    <row r="4843" ht="12.75" customHeight="1">
      <c r="A4843" t="s">
        <v>1552</v>
      </c>
      <c r="B4843" s="3" t="str">
        <f>HYPERLINK("https://stackoverflow.com/questions/42627322/")</f>
        <v>https://stackoverflow.com/questions/42627322/</v>
      </c>
      <c r="C4843" s="1">
        <v>2.0</v>
      </c>
      <c r="D4843" s="4">
        <v>1.0</v>
      </c>
      <c r="E4843" s="1">
        <v>2.0</v>
      </c>
      <c r="F4843" s="1">
        <v>1.0</v>
      </c>
      <c r="G4843" s="2"/>
    </row>
    <row r="4844" ht="12.75" customHeight="1">
      <c r="A4844" t="s">
        <v>1552</v>
      </c>
      <c r="B4844" s="3" t="str">
        <f>HYPERLINK("https://stackoverflow.com/questions/42627362/")</f>
        <v>https://stackoverflow.com/questions/42627362/</v>
      </c>
      <c r="C4844" s="1">
        <v>2.0</v>
      </c>
      <c r="D4844" s="4">
        <v>1.0</v>
      </c>
      <c r="E4844" s="1">
        <v>2.0</v>
      </c>
      <c r="F4844" s="1">
        <v>1.0</v>
      </c>
      <c r="G4844" s="2"/>
    </row>
    <row r="4845" ht="12.75" customHeight="1">
      <c r="A4845" t="s">
        <v>1553</v>
      </c>
      <c r="B4845" s="3" t="str">
        <f>HYPERLINK("https://stackoverflow.com/questions/43922592/")</f>
        <v>https://stackoverflow.com/questions/43922592/</v>
      </c>
      <c r="C4845" s="1">
        <v>1.0</v>
      </c>
      <c r="D4845" s="4">
        <v>1.0</v>
      </c>
      <c r="E4845" s="1">
        <v>1.0</v>
      </c>
      <c r="F4845" s="1">
        <v>1.0</v>
      </c>
      <c r="G4845" s="2"/>
    </row>
    <row r="4846" ht="12.75" customHeight="1">
      <c r="A4846" t="s">
        <v>1553</v>
      </c>
      <c r="B4846" s="3" t="str">
        <f>HYPERLINK("https://stackoverflow.com/questions/43922849/")</f>
        <v>https://stackoverflow.com/questions/43922849/</v>
      </c>
      <c r="C4846" s="1">
        <v>1.0</v>
      </c>
      <c r="D4846" s="4">
        <v>1.0</v>
      </c>
      <c r="E4846" s="1">
        <v>1.0</v>
      </c>
      <c r="F4846" s="1">
        <v>1.0</v>
      </c>
      <c r="G4846" s="2"/>
    </row>
    <row r="4847" ht="12.75" customHeight="1">
      <c r="C4847" s="1"/>
      <c r="D4847" s="1"/>
      <c r="E4847" s="1"/>
      <c r="F4847" s="1"/>
      <c r="G4847" s="2"/>
    </row>
    <row r="4848" ht="12.75" customHeight="1">
      <c r="C4848" s="1"/>
      <c r="D4848" s="1"/>
      <c r="E4848" s="1"/>
      <c r="F4848" s="1"/>
      <c r="G4848" s="2"/>
    </row>
    <row r="4849" ht="12.75" customHeight="1">
      <c r="C4849" s="1"/>
      <c r="D4849" s="1"/>
      <c r="E4849" s="1"/>
      <c r="F4849" s="1"/>
      <c r="G4849" s="2"/>
    </row>
    <row r="4850" ht="12.75" customHeight="1">
      <c r="A4850" t="s">
        <v>1554</v>
      </c>
      <c r="C4850" s="1"/>
      <c r="D4850" s="1"/>
      <c r="E4850" s="1"/>
      <c r="F4850" s="1"/>
      <c r="G4850" s="2"/>
    </row>
    <row r="4851" ht="12.75" customHeight="1">
      <c r="C4851" s="1"/>
      <c r="D4851" s="1"/>
      <c r="E4851" s="1"/>
      <c r="F4851" s="1"/>
      <c r="G4851" s="2"/>
    </row>
    <row r="4852" ht="12.75" customHeight="1">
      <c r="A4852" t="s">
        <v>1555</v>
      </c>
      <c r="B4852" s="3" t="str">
        <f>HYPERLINK("https://stackoverflow.com/questions/724929/")</f>
        <v>https://stackoverflow.com/questions/724929/</v>
      </c>
      <c r="C4852" s="1">
        <v>5.0</v>
      </c>
      <c r="D4852" s="4">
        <v>5.0</v>
      </c>
      <c r="E4852" s="1">
        <v>5.0</v>
      </c>
      <c r="F4852" s="1">
        <v>5.0</v>
      </c>
      <c r="G4852" s="2"/>
    </row>
    <row r="4853" ht="12.75" customHeight="1">
      <c r="A4853" t="s">
        <v>1556</v>
      </c>
      <c r="B4853" s="3" t="str">
        <f>HYPERLINK("https://stackoverflow.com/questions/847296/")</f>
        <v>https://stackoverflow.com/questions/847296/</v>
      </c>
      <c r="C4853" s="1">
        <v>1.0</v>
      </c>
      <c r="D4853" s="4">
        <v>1.0</v>
      </c>
      <c r="E4853" s="1">
        <v>1.0</v>
      </c>
      <c r="F4853" s="1">
        <v>1.0</v>
      </c>
      <c r="G4853" s="2"/>
    </row>
    <row r="4854" ht="12.75" customHeight="1">
      <c r="A4854" t="s">
        <v>1556</v>
      </c>
      <c r="B4854" s="3" t="str">
        <f>HYPERLINK("https://stackoverflow.com/questions/847302/")</f>
        <v>https://stackoverflow.com/questions/847302/</v>
      </c>
      <c r="C4854" s="1">
        <v>1.0</v>
      </c>
      <c r="D4854" s="4">
        <v>1.0</v>
      </c>
      <c r="E4854" s="1">
        <v>1.0</v>
      </c>
      <c r="F4854" s="1">
        <v>1.0</v>
      </c>
      <c r="G4854" s="2"/>
    </row>
    <row r="4855" ht="12.75" customHeight="1">
      <c r="A4855" t="s">
        <v>1556</v>
      </c>
      <c r="B4855" s="3" t="str">
        <f>HYPERLINK("https://stackoverflow.com/questions/7336751/")</f>
        <v>https://stackoverflow.com/questions/7336751/</v>
      </c>
      <c r="C4855" s="1">
        <v>3.0</v>
      </c>
      <c r="D4855" s="4">
        <v>1.0</v>
      </c>
      <c r="E4855" s="1">
        <v>3.0</v>
      </c>
      <c r="F4855" s="1">
        <v>1.0</v>
      </c>
      <c r="G4855" s="2"/>
    </row>
    <row r="4856" ht="12.75" customHeight="1">
      <c r="A4856" t="s">
        <v>1556</v>
      </c>
      <c r="B4856" s="3" t="str">
        <f>HYPERLINK("https://stackoverflow.com/questions/23434793/")</f>
        <v>https://stackoverflow.com/questions/23434793/</v>
      </c>
      <c r="C4856" s="1">
        <v>1.0</v>
      </c>
      <c r="D4856" s="4">
        <v>1.0</v>
      </c>
      <c r="E4856" s="1">
        <v>1.0</v>
      </c>
      <c r="F4856" s="1">
        <v>1.0</v>
      </c>
      <c r="G4856" s="2"/>
    </row>
    <row r="4857" ht="12.75" customHeight="1">
      <c r="A4857" t="s">
        <v>1557</v>
      </c>
      <c r="B4857" s="3" t="str">
        <f>HYPERLINK("https://stackoverflow.com/questions/2448719/")</f>
        <v>https://stackoverflow.com/questions/2448719/</v>
      </c>
      <c r="C4857" s="1">
        <v>4.0</v>
      </c>
      <c r="D4857" s="4">
        <v>5.0</v>
      </c>
      <c r="E4857" s="1">
        <v>4.0</v>
      </c>
      <c r="F4857" s="1">
        <v>5.0</v>
      </c>
      <c r="G4857" s="2"/>
    </row>
    <row r="4858" ht="12.75" customHeight="1">
      <c r="A4858" t="s">
        <v>1557</v>
      </c>
      <c r="B4858" s="3" t="str">
        <f>HYPERLINK("https://stackoverflow.com/questions/8104742/")</f>
        <v>https://stackoverflow.com/questions/8104742/</v>
      </c>
      <c r="C4858" s="1">
        <v>3.0</v>
      </c>
      <c r="D4858" s="4">
        <v>4.0</v>
      </c>
      <c r="E4858" s="1">
        <v>3.0</v>
      </c>
      <c r="F4858" s="1">
        <v>4.0</v>
      </c>
      <c r="G4858" s="2"/>
    </row>
    <row r="4859" ht="12.75" customHeight="1">
      <c r="A4859" t="s">
        <v>1557</v>
      </c>
      <c r="B4859" s="3" t="str">
        <f>HYPERLINK("https://stackoverflow.com/questions/11704715/")</f>
        <v>https://stackoverflow.com/questions/11704715/</v>
      </c>
      <c r="C4859" s="1">
        <v>4.0</v>
      </c>
      <c r="D4859" s="4">
        <v>4.0</v>
      </c>
      <c r="E4859" s="1">
        <v>4.0</v>
      </c>
      <c r="F4859" s="1">
        <v>4.0</v>
      </c>
      <c r="G4859" s="2"/>
    </row>
    <row r="4860" ht="12.75" customHeight="1">
      <c r="A4860" t="s">
        <v>1557</v>
      </c>
      <c r="B4860" s="3" t="str">
        <f>HYPERLINK("https://stackoverflow.com/questions/17525851/")</f>
        <v>https://stackoverflow.com/questions/17525851/</v>
      </c>
      <c r="C4860" s="1">
        <v>4.0</v>
      </c>
      <c r="D4860" s="4">
        <v>4.0</v>
      </c>
      <c r="E4860" s="1">
        <v>4.0</v>
      </c>
      <c r="F4860" s="1">
        <v>4.0</v>
      </c>
      <c r="G4860" s="2"/>
    </row>
    <row r="4861" ht="12.75" customHeight="1">
      <c r="A4861" t="s">
        <v>1557</v>
      </c>
      <c r="B4861" s="3" t="str">
        <f>HYPERLINK("https://stackoverflow.com/questions/35911545/")</f>
        <v>https://stackoverflow.com/questions/35911545/</v>
      </c>
      <c r="C4861" s="1">
        <v>4.0</v>
      </c>
      <c r="D4861" s="4">
        <v>4.0</v>
      </c>
      <c r="E4861" s="1">
        <v>4.0</v>
      </c>
      <c r="F4861" s="1">
        <v>4.0</v>
      </c>
      <c r="G4861" s="2"/>
    </row>
    <row r="4862" ht="12.75" customHeight="1">
      <c r="A4862" t="s">
        <v>1558</v>
      </c>
      <c r="B4862" s="3" t="str">
        <f>HYPERLINK("https://stackoverflow.com/questions/3345981/")</f>
        <v>https://stackoverflow.com/questions/3345981/</v>
      </c>
      <c r="C4862" s="1">
        <v>4.0</v>
      </c>
      <c r="D4862" s="4">
        <v>5.0</v>
      </c>
      <c r="E4862" s="1">
        <v>4.0</v>
      </c>
      <c r="F4862" s="1">
        <v>5.0</v>
      </c>
      <c r="G4862" s="2"/>
    </row>
    <row r="4863" ht="12.75" customHeight="1">
      <c r="A4863" t="s">
        <v>1558</v>
      </c>
      <c r="B4863" s="3" t="str">
        <f>HYPERLINK("https://stackoverflow.com/questions/26918452/")</f>
        <v>https://stackoverflow.com/questions/26918452/</v>
      </c>
      <c r="C4863" s="1">
        <v>3.0</v>
      </c>
      <c r="D4863" s="4">
        <v>1.0</v>
      </c>
      <c r="E4863" s="1">
        <v>3.0</v>
      </c>
      <c r="F4863" s="1">
        <v>1.0</v>
      </c>
      <c r="G4863" s="2"/>
    </row>
    <row r="4864" ht="12.75" customHeight="1">
      <c r="A4864" t="s">
        <v>1558</v>
      </c>
      <c r="B4864" s="3" t="str">
        <f>HYPERLINK("https://stackoverflow.com/questions/34510953/")</f>
        <v>https://stackoverflow.com/questions/34510953/</v>
      </c>
      <c r="C4864" s="1">
        <v>3.0</v>
      </c>
      <c r="D4864" s="4">
        <v>1.0</v>
      </c>
      <c r="E4864" s="1">
        <v>3.0</v>
      </c>
      <c r="F4864" s="1">
        <v>1.0</v>
      </c>
      <c r="G4864" s="2"/>
    </row>
    <row r="4865" ht="12.75" customHeight="1">
      <c r="A4865" t="s">
        <v>1559</v>
      </c>
      <c r="B4865" s="3" t="str">
        <f>HYPERLINK("https://stackoverflow.com/questions/3584332/")</f>
        <v>https://stackoverflow.com/questions/3584332/</v>
      </c>
      <c r="C4865" s="1">
        <v>4.0</v>
      </c>
      <c r="D4865" s="4">
        <v>4.0</v>
      </c>
      <c r="E4865" s="1">
        <v>4.0</v>
      </c>
      <c r="F4865" s="1">
        <v>4.0</v>
      </c>
      <c r="G4865" s="2"/>
    </row>
    <row r="4866" ht="12.75" customHeight="1">
      <c r="A4866" t="s">
        <v>1559</v>
      </c>
      <c r="B4866" s="3" t="str">
        <f>HYPERLINK("https://stackoverflow.com/questions/3584350/")</f>
        <v>https://stackoverflow.com/questions/3584350/</v>
      </c>
      <c r="C4866" s="1">
        <v>4.0</v>
      </c>
      <c r="D4866" s="4">
        <v>2.0</v>
      </c>
      <c r="E4866" s="1">
        <v>4.0</v>
      </c>
      <c r="F4866" s="1">
        <v>4.0</v>
      </c>
      <c r="G4866" s="2" t="s">
        <v>619</v>
      </c>
    </row>
    <row r="4867" ht="12.75" customHeight="1">
      <c r="A4867" t="s">
        <v>1559</v>
      </c>
      <c r="B4867" s="3" t="str">
        <f>HYPERLINK("https://stackoverflow.com/questions/3584678/")</f>
        <v>https://stackoverflow.com/questions/3584678/</v>
      </c>
      <c r="C4867" s="1">
        <v>4.0</v>
      </c>
      <c r="D4867" s="4">
        <v>2.0</v>
      </c>
      <c r="E4867" s="1">
        <v>4.0</v>
      </c>
      <c r="F4867" s="1">
        <v>3.0</v>
      </c>
      <c r="G4867" s="2" t="s">
        <v>260</v>
      </c>
    </row>
    <row r="4868" ht="12.75" customHeight="1">
      <c r="A4868" t="s">
        <v>1559</v>
      </c>
      <c r="B4868" s="3" t="str">
        <f>HYPERLINK("https://stackoverflow.com/questions/29447672/")</f>
        <v>https://stackoverflow.com/questions/29447672/</v>
      </c>
      <c r="C4868" s="1">
        <v>4.0</v>
      </c>
      <c r="D4868" s="4">
        <v>2.0</v>
      </c>
      <c r="E4868" s="1">
        <v>4.0</v>
      </c>
      <c r="F4868" s="1">
        <v>3.0</v>
      </c>
      <c r="G4868" s="2" t="s">
        <v>260</v>
      </c>
    </row>
    <row r="4869" ht="12.75" customHeight="1">
      <c r="A4869" t="s">
        <v>1559</v>
      </c>
      <c r="B4869" s="3" t="str">
        <f>HYPERLINK("https://stackoverflow.com/questions/45939590/")</f>
        <v>https://stackoverflow.com/questions/45939590/</v>
      </c>
      <c r="C4869" s="1">
        <v>4.0</v>
      </c>
      <c r="D4869" s="4">
        <v>4.0</v>
      </c>
      <c r="E4869" s="1">
        <v>4.0</v>
      </c>
      <c r="F4869" s="1">
        <v>4.0</v>
      </c>
      <c r="G4869" s="2"/>
    </row>
    <row r="4870" ht="12.75" customHeight="1">
      <c r="A4870" t="s">
        <v>1560</v>
      </c>
      <c r="B4870" s="3" t="str">
        <f>HYPERLINK("https://stackoverflow.com/questions/11525981/")</f>
        <v>https://stackoverflow.com/questions/11525981/</v>
      </c>
      <c r="C4870" s="1">
        <v>4.0</v>
      </c>
      <c r="D4870" s="4">
        <v>2.0</v>
      </c>
      <c r="E4870" s="1">
        <v>4.0</v>
      </c>
      <c r="F4870" s="1">
        <v>3.0</v>
      </c>
      <c r="G4870" s="2" t="s">
        <v>260</v>
      </c>
    </row>
    <row r="4871" ht="12.75" customHeight="1">
      <c r="A4871" t="s">
        <v>1560</v>
      </c>
      <c r="B4871" s="3" t="str">
        <f>HYPERLINK("https://stackoverflow.com/questions/16458623/")</f>
        <v>https://stackoverflow.com/questions/16458623/</v>
      </c>
      <c r="C4871" s="1">
        <v>4.0</v>
      </c>
      <c r="D4871" s="4">
        <v>2.0</v>
      </c>
      <c r="E4871" s="1">
        <v>4.0</v>
      </c>
      <c r="F4871" s="1">
        <v>3.0</v>
      </c>
      <c r="G4871" s="2"/>
    </row>
    <row r="4872" ht="12.75" customHeight="1">
      <c r="A4872" t="s">
        <v>1560</v>
      </c>
      <c r="B4872" s="3" t="str">
        <f>HYPERLINK("https://stackoverflow.com/questions/34912207/")</f>
        <v>https://stackoverflow.com/questions/34912207/</v>
      </c>
      <c r="C4872" s="1">
        <v>3.0</v>
      </c>
      <c r="D4872" s="4">
        <v>2.0</v>
      </c>
      <c r="E4872" s="1">
        <v>3.0</v>
      </c>
      <c r="F4872" s="1">
        <v>2.0</v>
      </c>
      <c r="G4872" s="2"/>
    </row>
    <row r="4873" ht="12.75" customHeight="1">
      <c r="A4873" t="s">
        <v>1560</v>
      </c>
      <c r="B4873" s="3" t="str">
        <f>HYPERLINK("https://stackoverflow.com/questions/36778903/")</f>
        <v>https://stackoverflow.com/questions/36778903/</v>
      </c>
      <c r="C4873" s="1">
        <v>4.0</v>
      </c>
      <c r="D4873" s="4">
        <v>2.0</v>
      </c>
      <c r="E4873" s="1">
        <v>4.0</v>
      </c>
      <c r="F4873" s="1">
        <v>3.0</v>
      </c>
      <c r="G4873" s="2"/>
    </row>
    <row r="4874" ht="12.75" customHeight="1">
      <c r="A4874" t="s">
        <v>1560</v>
      </c>
      <c r="B4874" s="3" t="str">
        <f>HYPERLINK("https://stackoverflow.com/questions/37868059/")</f>
        <v>https://stackoverflow.com/questions/37868059/</v>
      </c>
      <c r="C4874" s="1">
        <v>3.0</v>
      </c>
      <c r="D4874" s="4">
        <v>2.0</v>
      </c>
      <c r="E4874" s="1">
        <v>3.0</v>
      </c>
      <c r="F4874" s="1">
        <v>2.0</v>
      </c>
      <c r="G4874" s="2"/>
    </row>
    <row r="4875" ht="12.75" customHeight="1">
      <c r="A4875" t="s">
        <v>1561</v>
      </c>
      <c r="B4875" s="3" t="str">
        <f>HYPERLINK("https://stackoverflow.com/questions/5445949/")</f>
        <v>https://stackoverflow.com/questions/5445949/</v>
      </c>
      <c r="C4875" s="1">
        <v>3.0</v>
      </c>
      <c r="D4875" s="4">
        <v>1.0</v>
      </c>
      <c r="E4875" s="1">
        <v>3.0</v>
      </c>
      <c r="F4875" s="1">
        <v>1.0</v>
      </c>
      <c r="G4875" s="2"/>
    </row>
    <row r="4876" ht="12.75" customHeight="1">
      <c r="A4876" t="s">
        <v>1561</v>
      </c>
      <c r="B4876" s="3" t="str">
        <f>HYPERLINK("https://stackoverflow.com/questions/5446031/")</f>
        <v>https://stackoverflow.com/questions/5446031/</v>
      </c>
      <c r="C4876" s="1">
        <v>1.0</v>
      </c>
      <c r="D4876" s="4">
        <v>1.0</v>
      </c>
      <c r="E4876" s="1">
        <v>1.0</v>
      </c>
      <c r="F4876" s="1">
        <v>1.0</v>
      </c>
      <c r="G4876" s="2"/>
    </row>
    <row r="4877" ht="12.75" customHeight="1">
      <c r="A4877" t="s">
        <v>1562</v>
      </c>
      <c r="B4877" s="3" t="str">
        <f>HYPERLINK("https://stackoverflow.com/questions/8738620/")</f>
        <v>https://stackoverflow.com/questions/8738620/</v>
      </c>
      <c r="C4877" s="1">
        <v>3.0</v>
      </c>
      <c r="D4877" s="4">
        <v>4.0</v>
      </c>
      <c r="E4877" s="1">
        <v>3.0</v>
      </c>
      <c r="F4877" s="1">
        <v>4.0</v>
      </c>
      <c r="G4877" s="2"/>
    </row>
    <row r="4878" ht="12.75" customHeight="1">
      <c r="A4878" t="s">
        <v>1562</v>
      </c>
      <c r="B4878" s="3" t="str">
        <f>HYPERLINK("https://stackoverflow.com/questions/8738629/")</f>
        <v>https://stackoverflow.com/questions/8738629/</v>
      </c>
      <c r="C4878" s="1">
        <v>3.0</v>
      </c>
      <c r="D4878" s="4">
        <v>5.0</v>
      </c>
      <c r="E4878" s="1">
        <v>3.0</v>
      </c>
      <c r="F4878" s="1">
        <v>3.0</v>
      </c>
      <c r="G4878" s="2" t="s">
        <v>1563</v>
      </c>
    </row>
    <row r="4879" ht="12.75" customHeight="1">
      <c r="A4879" t="s">
        <v>1564</v>
      </c>
      <c r="B4879" s="3" t="str">
        <f>HYPERLINK("https://stackoverflow.com/questions/8815119/")</f>
        <v>https://stackoverflow.com/questions/8815119/</v>
      </c>
      <c r="C4879" s="1">
        <v>4.0</v>
      </c>
      <c r="D4879" s="4">
        <v>4.0</v>
      </c>
      <c r="E4879" s="1">
        <v>4.0</v>
      </c>
      <c r="F4879" s="1">
        <v>4.0</v>
      </c>
      <c r="G4879" s="2"/>
    </row>
    <row r="4880" ht="12.75" customHeight="1">
      <c r="A4880" t="s">
        <v>1564</v>
      </c>
      <c r="B4880" s="3" t="str">
        <f>HYPERLINK("https://stackoverflow.com/questions/19315562/")</f>
        <v>https://stackoverflow.com/questions/19315562/</v>
      </c>
      <c r="C4880" s="1">
        <v>5.0</v>
      </c>
      <c r="D4880" s="4">
        <v>5.0</v>
      </c>
      <c r="E4880" s="1">
        <v>5.0</v>
      </c>
      <c r="F4880" s="1">
        <v>5.0</v>
      </c>
      <c r="G4880" s="2"/>
    </row>
    <row r="4881" ht="12.75" customHeight="1">
      <c r="A4881" t="s">
        <v>1565</v>
      </c>
      <c r="B4881" s="3" t="str">
        <f>HYPERLINK("https://stackoverflow.com/questions/8816971/")</f>
        <v>https://stackoverflow.com/questions/8816971/</v>
      </c>
      <c r="C4881" s="1">
        <v>5.0</v>
      </c>
      <c r="D4881" s="4">
        <v>5.0</v>
      </c>
      <c r="E4881" s="1">
        <v>5.0</v>
      </c>
      <c r="F4881" s="1">
        <v>5.0</v>
      </c>
      <c r="G4881" s="2"/>
    </row>
    <row r="4882" ht="12.75" customHeight="1">
      <c r="A4882" t="s">
        <v>1566</v>
      </c>
      <c r="B4882" s="3" t="str">
        <f>HYPERLINK("https://stackoverflow.com/questions/9063257/")</f>
        <v>https://stackoverflow.com/questions/9063257/</v>
      </c>
      <c r="C4882" s="1">
        <v>3.0</v>
      </c>
      <c r="D4882" s="4">
        <v>2.0</v>
      </c>
      <c r="E4882" s="1">
        <v>3.0</v>
      </c>
      <c r="F4882" s="1">
        <v>2.0</v>
      </c>
      <c r="G4882" s="2"/>
    </row>
    <row r="4883" ht="12.75" customHeight="1">
      <c r="A4883" t="s">
        <v>1567</v>
      </c>
      <c r="B4883" s="3" t="str">
        <f>HYPERLINK("https://stackoverflow.com/questions/10145643/")</f>
        <v>https://stackoverflow.com/questions/10145643/</v>
      </c>
      <c r="C4883" s="1">
        <v>5.0</v>
      </c>
      <c r="D4883" s="4">
        <v>5.0</v>
      </c>
      <c r="E4883" s="1">
        <v>5.0</v>
      </c>
      <c r="F4883" s="1">
        <v>5.0</v>
      </c>
      <c r="G4883" s="2"/>
    </row>
    <row r="4884" ht="12.75" customHeight="1">
      <c r="A4884" t="s">
        <v>1567</v>
      </c>
      <c r="B4884" s="3" t="str">
        <f>HYPERLINK("https://stackoverflow.com/questions/17886807/")</f>
        <v>https://stackoverflow.com/questions/17886807/</v>
      </c>
      <c r="C4884" s="1">
        <v>3.0</v>
      </c>
      <c r="D4884" s="4">
        <v>1.0</v>
      </c>
      <c r="E4884" s="1">
        <v>3.0</v>
      </c>
      <c r="F4884" s="1">
        <v>1.0</v>
      </c>
      <c r="G4884" s="2"/>
    </row>
    <row r="4885" ht="12.75" customHeight="1">
      <c r="A4885" t="s">
        <v>1567</v>
      </c>
      <c r="B4885" s="3" t="str">
        <f>HYPERLINK("https://stackoverflow.com/questions/34228756/")</f>
        <v>https://stackoverflow.com/questions/34228756/</v>
      </c>
      <c r="C4885" s="1">
        <v>3.0</v>
      </c>
      <c r="D4885" s="4">
        <v>5.0</v>
      </c>
      <c r="E4885" s="1">
        <v>4.0</v>
      </c>
      <c r="F4885" s="1">
        <v>5.0</v>
      </c>
      <c r="G4885" s="2" t="s">
        <v>430</v>
      </c>
    </row>
    <row r="4886" ht="12.75" customHeight="1">
      <c r="A4886" t="s">
        <v>1568</v>
      </c>
      <c r="B4886" s="3" t="str">
        <f>HYPERLINK("https://stackoverflow.com/questions/11506847/")</f>
        <v>https://stackoverflow.com/questions/11506847/</v>
      </c>
      <c r="C4886" s="1">
        <v>5.0</v>
      </c>
      <c r="D4886" s="4">
        <v>5.0</v>
      </c>
      <c r="E4886" s="1">
        <v>5.0</v>
      </c>
      <c r="F4886" s="1">
        <v>5.0</v>
      </c>
      <c r="G4886" s="2"/>
    </row>
    <row r="4887" ht="12.75" customHeight="1">
      <c r="A4887" t="s">
        <v>1568</v>
      </c>
      <c r="B4887" s="3" t="str">
        <f>HYPERLINK("https://stackoverflow.com/questions/14110872/")</f>
        <v>https://stackoverflow.com/questions/14110872/</v>
      </c>
      <c r="C4887" s="1">
        <v>4.0</v>
      </c>
      <c r="D4887" s="4">
        <v>5.0</v>
      </c>
      <c r="E4887" s="1">
        <v>4.0</v>
      </c>
      <c r="F4887" s="1">
        <v>5.0</v>
      </c>
      <c r="G4887" s="2"/>
    </row>
    <row r="4888" ht="12.75" customHeight="1">
      <c r="A4888" t="s">
        <v>1568</v>
      </c>
      <c r="B4888" s="3" t="str">
        <f>HYPERLINK("https://stackoverflow.com/questions/18030305/")</f>
        <v>https://stackoverflow.com/questions/18030305/</v>
      </c>
      <c r="C4888" s="1">
        <v>4.0</v>
      </c>
      <c r="D4888" s="4">
        <v>5.0</v>
      </c>
      <c r="E4888" s="1">
        <v>4.0</v>
      </c>
      <c r="F4888" s="1">
        <v>5.0</v>
      </c>
      <c r="G4888" s="2"/>
    </row>
    <row r="4889" ht="12.75" customHeight="1">
      <c r="A4889" t="s">
        <v>1568</v>
      </c>
      <c r="B4889" s="3" t="str">
        <f>HYPERLINK("https://stackoverflow.com/questions/29460716/")</f>
        <v>https://stackoverflow.com/questions/29460716/</v>
      </c>
      <c r="C4889" s="1">
        <v>5.0</v>
      </c>
      <c r="D4889" s="4">
        <v>5.0</v>
      </c>
      <c r="E4889" s="1">
        <v>5.0</v>
      </c>
      <c r="F4889" s="1">
        <v>5.0</v>
      </c>
      <c r="G4889" s="2"/>
    </row>
    <row r="4890" ht="12.75" customHeight="1">
      <c r="A4890" t="s">
        <v>1568</v>
      </c>
      <c r="B4890" s="3" t="str">
        <f>HYPERLINK("https://stackoverflow.com/questions/30287787/")</f>
        <v>https://stackoverflow.com/questions/30287787/</v>
      </c>
      <c r="C4890" s="1">
        <v>4.0</v>
      </c>
      <c r="D4890" s="4">
        <v>5.0</v>
      </c>
      <c r="E4890" s="1">
        <v>4.0</v>
      </c>
      <c r="F4890" s="1">
        <v>5.0</v>
      </c>
      <c r="G4890" s="2"/>
    </row>
    <row r="4891" ht="12.75" customHeight="1">
      <c r="A4891" t="s">
        <v>1568</v>
      </c>
      <c r="B4891" s="3" t="str">
        <f>HYPERLINK("https://stackoverflow.com/questions/32637531/")</f>
        <v>https://stackoverflow.com/questions/32637531/</v>
      </c>
      <c r="C4891" s="1">
        <v>3.0</v>
      </c>
      <c r="D4891" s="4">
        <v>5.0</v>
      </c>
      <c r="E4891" s="1">
        <v>5.0</v>
      </c>
      <c r="F4891" s="1">
        <v>5.0</v>
      </c>
      <c r="G4891" s="2" t="s">
        <v>430</v>
      </c>
    </row>
    <row r="4892" ht="12.75" customHeight="1">
      <c r="A4892" t="s">
        <v>1569</v>
      </c>
      <c r="B4892" s="3" t="str">
        <f>HYPERLINK("https://stackoverflow.com/questions/16800738/")</f>
        <v>https://stackoverflow.com/questions/16800738/</v>
      </c>
      <c r="C4892" s="1">
        <v>2.0</v>
      </c>
      <c r="D4892" s="4">
        <v>1.0</v>
      </c>
      <c r="E4892" s="1">
        <v>2.0</v>
      </c>
      <c r="F4892" s="1">
        <v>1.0</v>
      </c>
      <c r="G4892" s="2"/>
    </row>
    <row r="4893" ht="12.75" customHeight="1">
      <c r="A4893" t="s">
        <v>1570</v>
      </c>
      <c r="B4893" s="3" t="str">
        <f>HYPERLINK("https://stackoverflow.com/questions/18845416/")</f>
        <v>https://stackoverflow.com/questions/18845416/</v>
      </c>
      <c r="C4893" s="1">
        <v>4.0</v>
      </c>
      <c r="D4893" s="4">
        <v>5.0</v>
      </c>
      <c r="E4893" s="1">
        <v>4.0</v>
      </c>
      <c r="F4893" s="1">
        <v>5.0</v>
      </c>
      <c r="G4893" s="2"/>
    </row>
    <row r="4894" ht="12.75" customHeight="1">
      <c r="A4894" t="s">
        <v>1571</v>
      </c>
      <c r="B4894" s="3" t="str">
        <f>HYPERLINK("https://stackoverflow.com/questions/25808760/")</f>
        <v>https://stackoverflow.com/questions/25808760/</v>
      </c>
      <c r="C4894" s="1">
        <v>3.0</v>
      </c>
      <c r="D4894" s="4">
        <v>3.0</v>
      </c>
      <c r="E4894" s="1">
        <v>3.0</v>
      </c>
      <c r="F4894" s="1">
        <v>3.0</v>
      </c>
      <c r="G4894" s="2"/>
    </row>
    <row r="4895" ht="12.75" customHeight="1">
      <c r="A4895" t="s">
        <v>1571</v>
      </c>
      <c r="B4895" s="3" t="str">
        <f>HYPERLINK("https://stackoverflow.com/questions/25887639/")</f>
        <v>https://stackoverflow.com/questions/25887639/</v>
      </c>
      <c r="C4895" s="1">
        <v>3.0</v>
      </c>
      <c r="D4895" s="4">
        <v>3.0</v>
      </c>
      <c r="E4895" s="1">
        <v>3.0</v>
      </c>
      <c r="F4895" s="1">
        <v>3.0</v>
      </c>
      <c r="G4895" s="2"/>
    </row>
    <row r="4896" ht="12.75" customHeight="1">
      <c r="A4896" t="s">
        <v>1572</v>
      </c>
      <c r="B4896" s="3" t="str">
        <f>HYPERLINK("https://stackoverflow.com/questions/30556426/")</f>
        <v>https://stackoverflow.com/questions/30556426/</v>
      </c>
      <c r="C4896" s="1">
        <v>3.0</v>
      </c>
      <c r="D4896" s="4">
        <v>3.0</v>
      </c>
      <c r="E4896" s="1">
        <v>3.0</v>
      </c>
      <c r="F4896" s="1">
        <v>3.0</v>
      </c>
      <c r="G4896" s="2"/>
    </row>
    <row r="4897" ht="12.75" customHeight="1">
      <c r="C4897" s="1"/>
      <c r="D4897" s="1"/>
      <c r="E4897" s="1"/>
      <c r="F4897" s="1"/>
      <c r="G4897" s="2"/>
    </row>
    <row r="4898" ht="12.75" customHeight="1">
      <c r="C4898" s="1"/>
      <c r="D4898" s="1"/>
      <c r="E4898" s="1"/>
      <c r="F4898" s="1"/>
      <c r="G4898" s="2"/>
    </row>
    <row r="4899" ht="12.75" customHeight="1">
      <c r="C4899" s="1"/>
      <c r="D4899" s="1"/>
      <c r="E4899" s="1"/>
      <c r="F4899" s="1"/>
      <c r="G4899" s="2"/>
    </row>
    <row r="4900" ht="12.75" customHeight="1">
      <c r="A4900" t="s">
        <v>1573</v>
      </c>
      <c r="C4900" s="1"/>
      <c r="D4900" s="1"/>
      <c r="E4900" s="1"/>
      <c r="F4900" s="1"/>
      <c r="G4900" s="2"/>
    </row>
    <row r="4901" ht="12.75" customHeight="1">
      <c r="C4901" s="1"/>
      <c r="D4901" s="1"/>
      <c r="E4901" s="1"/>
      <c r="F4901" s="1"/>
      <c r="G4901" s="2"/>
    </row>
    <row r="4902" ht="12.75" customHeight="1">
      <c r="A4902" t="s">
        <v>1574</v>
      </c>
      <c r="B4902" s="3" t="str">
        <f>HYPERLINK("https://stackoverflow.com/questions/6235119/")</f>
        <v>https://stackoverflow.com/questions/6235119/</v>
      </c>
      <c r="C4902" s="1">
        <v>3.0</v>
      </c>
      <c r="D4902" s="4">
        <v>3.0</v>
      </c>
      <c r="E4902" s="1">
        <v>3.0</v>
      </c>
      <c r="F4902" s="1">
        <v>3.0</v>
      </c>
      <c r="G4902" s="2"/>
    </row>
    <row r="4903" ht="12.75" customHeight="1">
      <c r="A4903" t="s">
        <v>1574</v>
      </c>
      <c r="B4903" s="3" t="str">
        <f>HYPERLINK("https://stackoverflow.com/questions/17565931/")</f>
        <v>https://stackoverflow.com/questions/17565931/</v>
      </c>
      <c r="C4903" s="1">
        <v>3.0</v>
      </c>
      <c r="D4903" s="4">
        <v>3.0</v>
      </c>
      <c r="E4903" s="1">
        <v>3.0</v>
      </c>
      <c r="F4903" s="1">
        <v>3.0</v>
      </c>
      <c r="G4903" s="2"/>
    </row>
    <row r="4904" ht="12.75" customHeight="1">
      <c r="A4904" t="s">
        <v>194</v>
      </c>
      <c r="B4904" s="3" t="str">
        <f>HYPERLINK("https://stackoverflow.com/questions/326413/")</f>
        <v>https://stackoverflow.com/questions/326413/</v>
      </c>
      <c r="C4904" s="1">
        <v>3.0</v>
      </c>
      <c r="D4904" s="4">
        <v>1.0</v>
      </c>
      <c r="E4904" s="1">
        <v>3.0</v>
      </c>
      <c r="F4904" s="1">
        <v>1.0</v>
      </c>
      <c r="G4904" s="2"/>
    </row>
    <row r="4905" ht="12.75" customHeight="1">
      <c r="A4905" t="s">
        <v>194</v>
      </c>
      <c r="B4905" s="3" t="str">
        <f>HYPERLINK("https://stackoverflow.com/questions/326440/")</f>
        <v>https://stackoverflow.com/questions/326440/</v>
      </c>
      <c r="C4905" s="1">
        <v>2.0</v>
      </c>
      <c r="D4905" s="4">
        <v>1.0</v>
      </c>
      <c r="E4905" s="1">
        <v>2.0</v>
      </c>
      <c r="F4905" s="1">
        <v>1.0</v>
      </c>
      <c r="G4905" s="2"/>
    </row>
    <row r="4906" ht="12.75" customHeight="1">
      <c r="A4906" t="s">
        <v>194</v>
      </c>
      <c r="B4906" s="3" t="str">
        <f>HYPERLINK("https://stackoverflow.com/questions/326448/")</f>
        <v>https://stackoverflow.com/questions/326448/</v>
      </c>
      <c r="C4906" s="1">
        <v>2.0</v>
      </c>
      <c r="D4906" s="4">
        <v>1.0</v>
      </c>
      <c r="E4906" s="1">
        <v>2.0</v>
      </c>
      <c r="F4906" s="1">
        <v>1.0</v>
      </c>
      <c r="G4906" s="2"/>
    </row>
    <row r="4907" ht="12.75" customHeight="1">
      <c r="A4907" t="s">
        <v>194</v>
      </c>
      <c r="B4907" s="3" t="str">
        <f>HYPERLINK("https://stackoverflow.com/questions/326531/")</f>
        <v>https://stackoverflow.com/questions/326531/</v>
      </c>
      <c r="C4907" s="1">
        <v>2.0</v>
      </c>
      <c r="D4907" s="4">
        <v>1.0</v>
      </c>
      <c r="E4907" s="1">
        <v>2.0</v>
      </c>
      <c r="F4907" s="1">
        <v>1.0</v>
      </c>
      <c r="G4907" s="2"/>
    </row>
    <row r="4908" ht="12.75" customHeight="1">
      <c r="A4908" t="s">
        <v>194</v>
      </c>
      <c r="B4908" s="3" t="str">
        <f>HYPERLINK("https://stackoverflow.com/questions/326612/")</f>
        <v>https://stackoverflow.com/questions/326612/</v>
      </c>
      <c r="C4908" s="1">
        <v>2.0</v>
      </c>
      <c r="D4908" s="4">
        <v>1.0</v>
      </c>
      <c r="E4908" s="1">
        <v>2.0</v>
      </c>
      <c r="F4908" s="1">
        <v>1.0</v>
      </c>
      <c r="G4908" s="2"/>
    </row>
    <row r="4909" ht="12.75" customHeight="1">
      <c r="A4909" t="s">
        <v>194</v>
      </c>
      <c r="B4909" s="3" t="str">
        <f>HYPERLINK("https://stackoverflow.com/questions/2224417/")</f>
        <v>https://stackoverflow.com/questions/2224417/</v>
      </c>
      <c r="C4909" s="1">
        <v>2.0</v>
      </c>
      <c r="D4909" s="4">
        <v>1.0</v>
      </c>
      <c r="E4909" s="1">
        <v>2.0</v>
      </c>
      <c r="F4909" s="1">
        <v>1.0</v>
      </c>
      <c r="G4909" s="2"/>
    </row>
    <row r="4910" ht="12.75" customHeight="1">
      <c r="A4910" t="s">
        <v>194</v>
      </c>
      <c r="B4910" s="3" t="str">
        <f>HYPERLINK("https://stackoverflow.com/questions/2224519/")</f>
        <v>https://stackoverflow.com/questions/2224519/</v>
      </c>
      <c r="C4910" s="1">
        <v>2.0</v>
      </c>
      <c r="D4910" s="4">
        <v>1.0</v>
      </c>
      <c r="E4910" s="1">
        <v>2.0</v>
      </c>
      <c r="F4910" s="1">
        <v>1.0</v>
      </c>
      <c r="G4910" s="2"/>
    </row>
    <row r="4911" ht="12.75" customHeight="1">
      <c r="A4911" t="s">
        <v>194</v>
      </c>
      <c r="B4911" s="3" t="str">
        <f>HYPERLINK("https://stackoverflow.com/questions/2661480/")</f>
        <v>https://stackoverflow.com/questions/2661480/</v>
      </c>
      <c r="C4911" s="1">
        <v>2.0</v>
      </c>
      <c r="D4911" s="4">
        <v>1.0</v>
      </c>
      <c r="E4911" s="1">
        <v>2.0</v>
      </c>
      <c r="F4911" s="1">
        <v>1.0</v>
      </c>
      <c r="G4911" s="2"/>
    </row>
    <row r="4912" ht="12.75" customHeight="1">
      <c r="A4912" t="s">
        <v>194</v>
      </c>
      <c r="B4912" s="3" t="str">
        <f>HYPERLINK("https://stackoverflow.com/questions/7449797/")</f>
        <v>https://stackoverflow.com/questions/7449797/</v>
      </c>
      <c r="C4912" s="1">
        <v>2.0</v>
      </c>
      <c r="D4912" s="4">
        <v>1.0</v>
      </c>
      <c r="E4912" s="1">
        <v>2.0</v>
      </c>
      <c r="F4912" s="1">
        <v>1.0</v>
      </c>
      <c r="G4912" s="2"/>
    </row>
    <row r="4913" ht="12.75" customHeight="1">
      <c r="A4913" t="s">
        <v>194</v>
      </c>
      <c r="B4913" s="3" t="str">
        <f>HYPERLINK("https://stackoverflow.com/questions/7796072/")</f>
        <v>https://stackoverflow.com/questions/7796072/</v>
      </c>
      <c r="C4913" s="1">
        <v>2.0</v>
      </c>
      <c r="D4913" s="4">
        <v>1.0</v>
      </c>
      <c r="E4913" s="1">
        <v>2.0</v>
      </c>
      <c r="F4913" s="1">
        <v>1.0</v>
      </c>
      <c r="G4913" s="2"/>
    </row>
    <row r="4914" ht="12.75" customHeight="1">
      <c r="A4914" t="s">
        <v>194</v>
      </c>
      <c r="B4914" s="3" t="str">
        <f>HYPERLINK("https://stackoverflow.com/questions/7864972/")</f>
        <v>https://stackoverflow.com/questions/7864972/</v>
      </c>
      <c r="C4914" s="1">
        <v>2.0</v>
      </c>
      <c r="D4914" s="4">
        <v>1.0</v>
      </c>
      <c r="E4914" s="1">
        <v>2.0</v>
      </c>
      <c r="F4914" s="1">
        <v>1.0</v>
      </c>
      <c r="G4914" s="2"/>
    </row>
    <row r="4915" ht="12.75" customHeight="1">
      <c r="A4915" t="s">
        <v>194</v>
      </c>
      <c r="B4915" s="3" t="str">
        <f>HYPERLINK("https://stackoverflow.com/questions/9291920/")</f>
        <v>https://stackoverflow.com/questions/9291920/</v>
      </c>
      <c r="C4915" s="1">
        <v>2.0</v>
      </c>
      <c r="D4915" s="4">
        <v>1.0</v>
      </c>
      <c r="E4915" s="1">
        <v>2.0</v>
      </c>
      <c r="F4915" s="1">
        <v>1.0</v>
      </c>
      <c r="G4915" s="2"/>
    </row>
    <row r="4916" ht="12.75" customHeight="1">
      <c r="A4916" t="s">
        <v>194</v>
      </c>
      <c r="B4916" s="3" t="str">
        <f>HYPERLINK("https://stackoverflow.com/questions/10176143/")</f>
        <v>https://stackoverflow.com/questions/10176143/</v>
      </c>
      <c r="C4916" s="1">
        <v>2.0</v>
      </c>
      <c r="D4916" s="4">
        <v>1.0</v>
      </c>
      <c r="E4916" s="1">
        <v>2.0</v>
      </c>
      <c r="F4916" s="1">
        <v>1.0</v>
      </c>
      <c r="G4916" s="2"/>
    </row>
    <row r="4917" ht="12.75" customHeight="1">
      <c r="A4917" t="s">
        <v>194</v>
      </c>
      <c r="B4917" s="3" t="str">
        <f>HYPERLINK("https://stackoverflow.com/questions/15428420/")</f>
        <v>https://stackoverflow.com/questions/15428420/</v>
      </c>
      <c r="C4917" s="1">
        <v>2.0</v>
      </c>
      <c r="D4917" s="4">
        <v>1.0</v>
      </c>
      <c r="E4917" s="1">
        <v>2.0</v>
      </c>
      <c r="F4917" s="1">
        <v>1.0</v>
      </c>
      <c r="G4917" s="2"/>
    </row>
    <row r="4918" ht="12.75" customHeight="1">
      <c r="A4918" t="s">
        <v>194</v>
      </c>
      <c r="B4918" s="3" t="str">
        <f>HYPERLINK("https://stackoverflow.com/questions/20563130/")</f>
        <v>https://stackoverflow.com/questions/20563130/</v>
      </c>
      <c r="C4918" s="1">
        <v>2.0</v>
      </c>
      <c r="D4918" s="4">
        <v>1.0</v>
      </c>
      <c r="E4918" s="1">
        <v>2.0</v>
      </c>
      <c r="F4918" s="1">
        <v>1.0</v>
      </c>
      <c r="G4918" s="2"/>
    </row>
    <row r="4919" ht="12.75" customHeight="1">
      <c r="A4919" t="s">
        <v>194</v>
      </c>
      <c r="B4919" s="3" t="str">
        <f>HYPERLINK("https://stackoverflow.com/questions/26626047/")</f>
        <v>https://stackoverflow.com/questions/26626047/</v>
      </c>
      <c r="C4919" s="1">
        <v>2.0</v>
      </c>
      <c r="D4919" s="4">
        <v>1.0</v>
      </c>
      <c r="E4919" s="1">
        <v>2.0</v>
      </c>
      <c r="F4919" s="1">
        <v>1.0</v>
      </c>
      <c r="G4919" s="2"/>
    </row>
    <row r="4920" ht="12.75" customHeight="1">
      <c r="A4920" t="s">
        <v>194</v>
      </c>
      <c r="B4920" s="3" t="str">
        <f>HYPERLINK("https://stackoverflow.com/questions/27805207/")</f>
        <v>https://stackoverflow.com/questions/27805207/</v>
      </c>
      <c r="C4920" s="1">
        <v>2.0</v>
      </c>
      <c r="D4920" s="4">
        <v>1.0</v>
      </c>
      <c r="E4920" s="1">
        <v>2.0</v>
      </c>
      <c r="F4920" s="1">
        <v>1.0</v>
      </c>
      <c r="G4920" s="2"/>
    </row>
    <row r="4921" ht="12.75" customHeight="1">
      <c r="A4921" t="s">
        <v>194</v>
      </c>
      <c r="B4921" s="3" t="str">
        <f>HYPERLINK("https://stackoverflow.com/questions/33983716/")</f>
        <v>https://stackoverflow.com/questions/33983716/</v>
      </c>
      <c r="C4921" s="1">
        <v>2.0</v>
      </c>
      <c r="D4921" s="4">
        <v>1.0</v>
      </c>
      <c r="E4921" s="1">
        <v>2.0</v>
      </c>
      <c r="F4921" s="1">
        <v>1.0</v>
      </c>
      <c r="G4921" s="2"/>
    </row>
    <row r="4922" ht="12.75" customHeight="1">
      <c r="A4922" t="s">
        <v>194</v>
      </c>
      <c r="B4922" s="3" t="str">
        <f>HYPERLINK("https://stackoverflow.com/questions/36724425/")</f>
        <v>https://stackoverflow.com/questions/36724425/</v>
      </c>
      <c r="C4922" s="1">
        <v>2.0</v>
      </c>
      <c r="D4922" s="4">
        <v>1.0</v>
      </c>
      <c r="E4922" s="1">
        <v>2.0</v>
      </c>
      <c r="F4922" s="1">
        <v>1.0</v>
      </c>
      <c r="G4922" s="2"/>
    </row>
    <row r="4923" ht="12.75" customHeight="1">
      <c r="A4923" t="s">
        <v>194</v>
      </c>
      <c r="B4923" s="3" t="str">
        <f>HYPERLINK("https://stackoverflow.com/questions/40299794/")</f>
        <v>https://stackoverflow.com/questions/40299794/</v>
      </c>
      <c r="C4923" s="1">
        <v>2.0</v>
      </c>
      <c r="D4923" s="4">
        <v>1.0</v>
      </c>
      <c r="E4923" s="1">
        <v>2.0</v>
      </c>
      <c r="F4923" s="1">
        <v>1.0</v>
      </c>
      <c r="G4923" s="2"/>
    </row>
    <row r="4924" ht="12.75" customHeight="1">
      <c r="A4924" t="s">
        <v>194</v>
      </c>
      <c r="B4924" s="3" t="str">
        <f>HYPERLINK("https://stackoverflow.com/questions/41077389/")</f>
        <v>https://stackoverflow.com/questions/41077389/</v>
      </c>
      <c r="C4924" s="1">
        <v>2.0</v>
      </c>
      <c r="D4924" s="4">
        <v>1.0</v>
      </c>
      <c r="E4924" s="1">
        <v>2.0</v>
      </c>
      <c r="F4924" s="1">
        <v>1.0</v>
      </c>
      <c r="G4924" s="2"/>
    </row>
    <row r="4925" ht="12.75" customHeight="1">
      <c r="A4925" t="s">
        <v>194</v>
      </c>
      <c r="B4925" s="3" t="str">
        <f>HYPERLINK("https://stackoverflow.com/questions/42082895/")</f>
        <v>https://stackoverflow.com/questions/42082895/</v>
      </c>
      <c r="C4925" s="1">
        <v>2.0</v>
      </c>
      <c r="D4925" s="4">
        <v>1.0</v>
      </c>
      <c r="E4925" s="1">
        <v>2.0</v>
      </c>
      <c r="F4925" s="1">
        <v>1.0</v>
      </c>
      <c r="G4925" s="2"/>
    </row>
    <row r="4926" ht="12.75" customHeight="1">
      <c r="A4926" t="s">
        <v>194</v>
      </c>
      <c r="B4926" s="3" t="str">
        <f>HYPERLINK("https://stackoverflow.com/questions/42260208/")</f>
        <v>https://stackoverflow.com/questions/42260208/</v>
      </c>
      <c r="C4926" s="1">
        <v>2.0</v>
      </c>
      <c r="D4926" s="4">
        <v>1.0</v>
      </c>
      <c r="E4926" s="1">
        <v>2.0</v>
      </c>
      <c r="F4926" s="1">
        <v>1.0</v>
      </c>
      <c r="G4926" s="2"/>
    </row>
    <row r="4927" ht="12.75" customHeight="1">
      <c r="A4927" t="s">
        <v>194</v>
      </c>
      <c r="B4927" s="3" t="str">
        <f>HYPERLINK("https://stackoverflow.com/questions/42800158/")</f>
        <v>https://stackoverflow.com/questions/42800158/</v>
      </c>
      <c r="C4927" s="1">
        <v>2.0</v>
      </c>
      <c r="D4927" s="4">
        <v>1.0</v>
      </c>
      <c r="E4927" s="1">
        <v>2.0</v>
      </c>
      <c r="F4927" s="1">
        <v>1.0</v>
      </c>
      <c r="G4927" s="2"/>
    </row>
    <row r="4928" ht="12.75" customHeight="1">
      <c r="A4928" t="s">
        <v>194</v>
      </c>
      <c r="B4928" s="3" t="str">
        <f>HYPERLINK("https://stackoverflow.com/questions/49598618/")</f>
        <v>https://stackoverflow.com/questions/49598618/</v>
      </c>
      <c r="C4928" s="1">
        <v>2.0</v>
      </c>
      <c r="D4928" s="4">
        <v>1.0</v>
      </c>
      <c r="E4928" s="1">
        <v>2.0</v>
      </c>
      <c r="F4928" s="1">
        <v>1.0</v>
      </c>
      <c r="G4928" s="2"/>
    </row>
    <row r="4929" ht="12.75" customHeight="1">
      <c r="A4929" t="s">
        <v>194</v>
      </c>
      <c r="B4929" s="3" t="str">
        <f>HYPERLINK("https://stackoverflow.com/questions/50581691/")</f>
        <v>https://stackoverflow.com/questions/50581691/</v>
      </c>
      <c r="C4929" s="1">
        <v>2.0</v>
      </c>
      <c r="D4929" s="4">
        <v>1.0</v>
      </c>
      <c r="E4929" s="1">
        <v>2.0</v>
      </c>
      <c r="F4929" s="1">
        <v>1.0</v>
      </c>
      <c r="G4929" s="2"/>
    </row>
    <row r="4930" ht="12.75" customHeight="1">
      <c r="A4930" t="s">
        <v>1575</v>
      </c>
      <c r="B4930" s="3" t="str">
        <f>HYPERLINK("https://stackoverflow.com/questions/1053472/")</f>
        <v>https://stackoverflow.com/questions/1053472/</v>
      </c>
      <c r="C4930" s="1">
        <v>3.0</v>
      </c>
      <c r="D4930" s="4">
        <v>4.0</v>
      </c>
      <c r="E4930" s="1">
        <v>3.0</v>
      </c>
      <c r="F4930" s="1">
        <v>4.0</v>
      </c>
      <c r="G4930" s="2"/>
    </row>
    <row r="4931" ht="12.75" customHeight="1">
      <c r="A4931" t="s">
        <v>1575</v>
      </c>
      <c r="B4931" s="3" t="str">
        <f>HYPERLINK("https://stackoverflow.com/questions/1053474/")</f>
        <v>https://stackoverflow.com/questions/1053474/</v>
      </c>
      <c r="C4931" s="1">
        <v>3.0</v>
      </c>
      <c r="D4931" s="4">
        <v>4.0</v>
      </c>
      <c r="E4931" s="1">
        <v>3.0</v>
      </c>
      <c r="F4931" s="1">
        <v>4.0</v>
      </c>
      <c r="G4931" s="2"/>
    </row>
    <row r="4932" ht="12.75" customHeight="1">
      <c r="A4932" t="s">
        <v>1575</v>
      </c>
      <c r="B4932" s="3" t="str">
        <f>HYPERLINK("https://stackoverflow.com/questions/1053475/")</f>
        <v>https://stackoverflow.com/questions/1053475/</v>
      </c>
      <c r="C4932" s="1">
        <v>3.0</v>
      </c>
      <c r="D4932" s="4">
        <v>4.0</v>
      </c>
      <c r="E4932" s="1">
        <v>3.0</v>
      </c>
      <c r="F4932" s="1">
        <v>4.0</v>
      </c>
      <c r="G4932" s="2"/>
    </row>
    <row r="4933" ht="12.75" customHeight="1">
      <c r="A4933" t="s">
        <v>1575</v>
      </c>
      <c r="B4933" s="3" t="str">
        <f>HYPERLINK("https://stackoverflow.com/questions/1053487/")</f>
        <v>https://stackoverflow.com/questions/1053487/</v>
      </c>
      <c r="C4933" s="1">
        <v>3.0</v>
      </c>
      <c r="D4933" s="4">
        <v>4.0</v>
      </c>
      <c r="E4933" s="1">
        <v>3.0</v>
      </c>
      <c r="F4933" s="1">
        <v>4.0</v>
      </c>
      <c r="G4933" s="2"/>
    </row>
    <row r="4934" ht="12.75" customHeight="1">
      <c r="A4934" t="s">
        <v>1575</v>
      </c>
      <c r="B4934" s="3" t="str">
        <f>HYPERLINK("https://stackoverflow.com/questions/1053499/")</f>
        <v>https://stackoverflow.com/questions/1053499/</v>
      </c>
      <c r="C4934" s="1">
        <v>3.0</v>
      </c>
      <c r="D4934" s="4">
        <v>5.0</v>
      </c>
      <c r="E4934" s="1">
        <v>3.0</v>
      </c>
      <c r="F4934" s="1">
        <v>3.0</v>
      </c>
      <c r="G4934" s="2" t="s">
        <v>1576</v>
      </c>
    </row>
    <row r="4935" ht="12.75" customHeight="1">
      <c r="A4935" t="s">
        <v>1575</v>
      </c>
      <c r="B4935" s="3" t="str">
        <f>HYPERLINK("https://stackoverflow.com/questions/1053553/")</f>
        <v>https://stackoverflow.com/questions/1053553/</v>
      </c>
      <c r="C4935" s="1">
        <v>3.0</v>
      </c>
      <c r="D4935" s="4">
        <v>1.0</v>
      </c>
      <c r="E4935" s="1">
        <v>3.0</v>
      </c>
      <c r="F4935" s="1">
        <v>1.0</v>
      </c>
      <c r="G4935" s="2"/>
    </row>
    <row r="4936" ht="12.75" customHeight="1">
      <c r="A4936" t="s">
        <v>1575</v>
      </c>
      <c r="B4936" s="3" t="str">
        <f>HYPERLINK("https://stackoverflow.com/questions/8203455/")</f>
        <v>https://stackoverflow.com/questions/8203455/</v>
      </c>
      <c r="C4936" s="1">
        <v>3.0</v>
      </c>
      <c r="D4936" s="4">
        <v>5.0</v>
      </c>
      <c r="E4936" s="1">
        <v>3.0</v>
      </c>
      <c r="F4936" s="1">
        <v>3.0</v>
      </c>
      <c r="G4936" s="2" t="s">
        <v>260</v>
      </c>
    </row>
    <row r="4937" ht="12.75" customHeight="1">
      <c r="A4937" t="s">
        <v>1575</v>
      </c>
      <c r="B4937" s="3" t="str">
        <f>HYPERLINK("https://stackoverflow.com/questions/11254277/")</f>
        <v>https://stackoverflow.com/questions/11254277/</v>
      </c>
      <c r="C4937" s="1">
        <v>3.0</v>
      </c>
      <c r="D4937" s="4">
        <v>5.0</v>
      </c>
      <c r="E4937" s="1">
        <v>3.0</v>
      </c>
      <c r="F4937" s="1">
        <v>3.0</v>
      </c>
      <c r="G4937" s="2" t="s">
        <v>260</v>
      </c>
    </row>
    <row r="4938" ht="12.75" customHeight="1">
      <c r="A4938" t="s">
        <v>1575</v>
      </c>
      <c r="B4938" s="3" t="str">
        <f>HYPERLINK("https://stackoverflow.com/questions/15157142/")</f>
        <v>https://stackoverflow.com/questions/15157142/</v>
      </c>
      <c r="C4938" s="1">
        <v>3.0</v>
      </c>
      <c r="D4938" s="4">
        <v>5.0</v>
      </c>
      <c r="E4938" s="1">
        <v>3.0</v>
      </c>
      <c r="F4938" s="1">
        <v>3.0</v>
      </c>
      <c r="G4938" s="2" t="s">
        <v>260</v>
      </c>
    </row>
    <row r="4939" ht="12.75" customHeight="1">
      <c r="A4939" t="s">
        <v>1575</v>
      </c>
      <c r="B4939" s="3" t="str">
        <f>HYPERLINK("https://stackoverflow.com/questions/18206938/")</f>
        <v>https://stackoverflow.com/questions/18206938/</v>
      </c>
      <c r="C4939" s="1">
        <v>3.0</v>
      </c>
      <c r="D4939" s="4">
        <v>5.0</v>
      </c>
      <c r="E4939" s="1">
        <v>3.0</v>
      </c>
      <c r="F4939" s="1">
        <v>3.0</v>
      </c>
      <c r="G4939" s="2" t="s">
        <v>260</v>
      </c>
    </row>
    <row r="4940" ht="12.75" customHeight="1">
      <c r="A4940" t="s">
        <v>1575</v>
      </c>
      <c r="B4940" s="3" t="str">
        <f>HYPERLINK("https://stackoverflow.com/questions/22445604/")</f>
        <v>https://stackoverflow.com/questions/22445604/</v>
      </c>
      <c r="C4940" s="1">
        <v>3.0</v>
      </c>
      <c r="D4940" s="4">
        <v>3.0</v>
      </c>
      <c r="E4940" s="1">
        <v>3.0</v>
      </c>
      <c r="F4940" s="1">
        <v>3.0</v>
      </c>
      <c r="G4940" s="2"/>
    </row>
    <row r="4941" ht="12.75" customHeight="1">
      <c r="A4941" t="s">
        <v>1575</v>
      </c>
      <c r="B4941" s="3" t="str">
        <f>HYPERLINK("https://stackoverflow.com/questions/26765834/")</f>
        <v>https://stackoverflow.com/questions/26765834/</v>
      </c>
      <c r="C4941" s="1">
        <v>3.0</v>
      </c>
      <c r="D4941" s="4">
        <v>5.0</v>
      </c>
      <c r="E4941" s="1">
        <v>3.0</v>
      </c>
      <c r="F4941" s="1">
        <v>3.0</v>
      </c>
      <c r="G4941" s="2" t="s">
        <v>260</v>
      </c>
    </row>
    <row r="4942" ht="12.75" customHeight="1">
      <c r="A4942" t="s">
        <v>1575</v>
      </c>
      <c r="B4942" s="3" t="str">
        <f>HYPERLINK("https://stackoverflow.com/questions/27417047/")</f>
        <v>https://stackoverflow.com/questions/27417047/</v>
      </c>
      <c r="C4942" s="1">
        <v>3.0</v>
      </c>
      <c r="D4942" s="4">
        <v>5.0</v>
      </c>
      <c r="E4942" s="1">
        <v>3.0</v>
      </c>
      <c r="F4942" s="1">
        <v>3.0</v>
      </c>
      <c r="G4942" s="2" t="s">
        <v>260</v>
      </c>
    </row>
    <row r="4943" ht="12.75" customHeight="1">
      <c r="A4943" t="s">
        <v>1575</v>
      </c>
      <c r="B4943" s="3" t="str">
        <f>HYPERLINK("https://stackoverflow.com/questions/37436916/")</f>
        <v>https://stackoverflow.com/questions/37436916/</v>
      </c>
      <c r="C4943" s="1">
        <v>3.0</v>
      </c>
      <c r="D4943" s="4">
        <v>5.0</v>
      </c>
      <c r="E4943" s="1">
        <v>3.0</v>
      </c>
      <c r="F4943" s="1">
        <v>3.0</v>
      </c>
      <c r="G4943" s="2" t="s">
        <v>260</v>
      </c>
    </row>
    <row r="4944" ht="12.75" customHeight="1">
      <c r="A4944" t="s">
        <v>1575</v>
      </c>
      <c r="B4944" s="3" t="str">
        <f>HYPERLINK("https://stackoverflow.com/questions/41467301/")</f>
        <v>https://stackoverflow.com/questions/41467301/</v>
      </c>
      <c r="C4944" s="1">
        <v>3.0</v>
      </c>
      <c r="D4944" s="4">
        <v>5.0</v>
      </c>
      <c r="E4944" s="1">
        <v>3.0</v>
      </c>
      <c r="F4944" s="1">
        <v>3.0</v>
      </c>
      <c r="G4944" s="2" t="s">
        <v>260</v>
      </c>
    </row>
    <row r="4945" ht="12.75" customHeight="1">
      <c r="A4945" t="s">
        <v>1575</v>
      </c>
      <c r="B4945" s="3" t="str">
        <f>HYPERLINK("https://stackoverflow.com/questions/44841992/")</f>
        <v>https://stackoverflow.com/questions/44841992/</v>
      </c>
      <c r="C4945" s="1">
        <v>3.0</v>
      </c>
      <c r="D4945" s="4">
        <v>5.0</v>
      </c>
      <c r="E4945" s="1">
        <v>3.0</v>
      </c>
      <c r="F4945" s="1">
        <v>3.0</v>
      </c>
      <c r="G4945" s="2" t="s">
        <v>260</v>
      </c>
    </row>
    <row r="4946" ht="12.75" customHeight="1">
      <c r="A4946" t="s">
        <v>1577</v>
      </c>
      <c r="B4946" s="3" t="str">
        <f>HYPERLINK("https://stackoverflow.com/questions/1625263/")</f>
        <v>https://stackoverflow.com/questions/1625263/</v>
      </c>
      <c r="C4946" s="1">
        <v>5.0</v>
      </c>
      <c r="D4946" s="4">
        <v>5.0</v>
      </c>
      <c r="E4946" s="1">
        <v>5.0</v>
      </c>
      <c r="F4946" s="1">
        <v>5.0</v>
      </c>
      <c r="G4946" s="2"/>
    </row>
    <row r="4947" ht="12.75" customHeight="1">
      <c r="A4947" t="s">
        <v>1577</v>
      </c>
      <c r="B4947" s="3" t="str">
        <f>HYPERLINK("https://stackoverflow.com/questions/1625266/")</f>
        <v>https://stackoverflow.com/questions/1625266/</v>
      </c>
      <c r="C4947" s="1">
        <v>5.0</v>
      </c>
      <c r="D4947" s="4">
        <v>5.0</v>
      </c>
      <c r="E4947" s="1">
        <v>5.0</v>
      </c>
      <c r="F4947" s="1">
        <v>5.0</v>
      </c>
      <c r="G4947" s="2"/>
    </row>
    <row r="4948" ht="12.75" customHeight="1">
      <c r="A4948" t="s">
        <v>1577</v>
      </c>
      <c r="B4948" s="3" t="str">
        <f>HYPERLINK("https://stackoverflow.com/questions/4346077/")</f>
        <v>https://stackoverflow.com/questions/4346077/</v>
      </c>
      <c r="C4948" s="1">
        <v>5.0</v>
      </c>
      <c r="D4948" s="4">
        <v>5.0</v>
      </c>
      <c r="E4948" s="1">
        <v>5.0</v>
      </c>
      <c r="F4948" s="1">
        <v>5.0</v>
      </c>
      <c r="G4948" s="2"/>
    </row>
    <row r="4949" ht="12.75" customHeight="1">
      <c r="A4949" t="s">
        <v>1577</v>
      </c>
      <c r="B4949" s="3" t="str">
        <f>HYPERLINK("https://stackoverflow.com/questions/13858341/")</f>
        <v>https://stackoverflow.com/questions/13858341/</v>
      </c>
      <c r="C4949" s="1">
        <v>3.0</v>
      </c>
      <c r="D4949" s="4">
        <v>3.0</v>
      </c>
      <c r="E4949" s="1">
        <v>3.0</v>
      </c>
      <c r="F4949" s="1">
        <v>3.0</v>
      </c>
      <c r="G4949" s="2"/>
    </row>
    <row r="4950" ht="12.75" customHeight="1">
      <c r="A4950" t="s">
        <v>1577</v>
      </c>
      <c r="B4950" s="3" t="str">
        <f>HYPERLINK("https://stackoverflow.com/questions/14198380/")</f>
        <v>https://stackoverflow.com/questions/14198380/</v>
      </c>
      <c r="C4950" s="1">
        <v>3.0</v>
      </c>
      <c r="D4950" s="4">
        <v>5.0</v>
      </c>
      <c r="E4950" s="1">
        <v>4.0</v>
      </c>
      <c r="F4950" s="1">
        <v>5.0</v>
      </c>
      <c r="G4950" s="2" t="s">
        <v>430</v>
      </c>
    </row>
    <row r="4951" ht="12.75" customHeight="1">
      <c r="A4951" t="s">
        <v>1577</v>
      </c>
      <c r="B4951" s="3" t="str">
        <f>HYPERLINK("https://stackoverflow.com/questions/15053443/")</f>
        <v>https://stackoverflow.com/questions/15053443/</v>
      </c>
      <c r="C4951" s="1">
        <v>5.0</v>
      </c>
      <c r="D4951" s="4">
        <v>5.0</v>
      </c>
      <c r="E4951" s="1">
        <v>5.0</v>
      </c>
      <c r="F4951" s="1">
        <v>5.0</v>
      </c>
      <c r="G4951" s="2"/>
    </row>
    <row r="4952" ht="12.75" customHeight="1">
      <c r="A4952" t="s">
        <v>1577</v>
      </c>
      <c r="B4952" s="3" t="str">
        <f>HYPERLINK("https://stackoverflow.com/questions/16925756/")</f>
        <v>https://stackoverflow.com/questions/16925756/</v>
      </c>
      <c r="C4952" s="1">
        <v>4.0</v>
      </c>
      <c r="D4952" s="4">
        <v>3.0</v>
      </c>
      <c r="E4952" s="1">
        <v>4.0</v>
      </c>
      <c r="F4952" s="1">
        <v>3.0</v>
      </c>
      <c r="G4952" s="2"/>
    </row>
    <row r="4953" ht="12.75" customHeight="1">
      <c r="A4953" t="s">
        <v>1577</v>
      </c>
      <c r="B4953" s="3" t="str">
        <f>HYPERLINK("https://stackoverflow.com/questions/17172730/")</f>
        <v>https://stackoverflow.com/questions/17172730/</v>
      </c>
      <c r="C4953" s="1">
        <v>3.0</v>
      </c>
      <c r="D4953" s="4">
        <v>3.0</v>
      </c>
      <c r="E4953" s="1">
        <v>3.0</v>
      </c>
      <c r="F4953" s="1">
        <v>3.0</v>
      </c>
      <c r="G4953" s="2"/>
    </row>
    <row r="4954" ht="12.75" customHeight="1">
      <c r="A4954" t="s">
        <v>1577</v>
      </c>
      <c r="B4954" s="3" t="str">
        <f>HYPERLINK("https://stackoverflow.com/questions/17765712/")</f>
        <v>https://stackoverflow.com/questions/17765712/</v>
      </c>
      <c r="C4954" s="1">
        <v>5.0</v>
      </c>
      <c r="D4954" s="4">
        <v>5.0</v>
      </c>
      <c r="E4954" s="1">
        <v>5.0</v>
      </c>
      <c r="F4954" s="1">
        <v>5.0</v>
      </c>
      <c r="G4954" s="2"/>
    </row>
    <row r="4955" ht="12.75" customHeight="1">
      <c r="A4955" t="s">
        <v>1577</v>
      </c>
      <c r="B4955" s="3" t="str">
        <f>HYPERLINK("https://stackoverflow.com/questions/18746974/")</f>
        <v>https://stackoverflow.com/questions/18746974/</v>
      </c>
      <c r="C4955" s="1">
        <v>4.0</v>
      </c>
      <c r="D4955" s="4">
        <v>5.0</v>
      </c>
      <c r="E4955" s="1">
        <v>4.0</v>
      </c>
      <c r="F4955" s="1">
        <v>5.0</v>
      </c>
      <c r="G4955" s="2"/>
    </row>
    <row r="4956" ht="12.75" customHeight="1">
      <c r="A4956" t="s">
        <v>1577</v>
      </c>
      <c r="B4956" s="3" t="str">
        <f>HYPERLINK("https://stackoverflow.com/questions/20881066/")</f>
        <v>https://stackoverflow.com/questions/20881066/</v>
      </c>
      <c r="C4956" s="1">
        <v>2.0</v>
      </c>
      <c r="D4956" s="4">
        <v>1.0</v>
      </c>
      <c r="E4956" s="1">
        <v>2.0</v>
      </c>
      <c r="F4956" s="1">
        <v>1.0</v>
      </c>
      <c r="G4956" s="2"/>
    </row>
    <row r="4957" ht="12.75" customHeight="1">
      <c r="A4957" t="s">
        <v>1577</v>
      </c>
      <c r="B4957" s="3" t="str">
        <f>HYPERLINK("https://stackoverflow.com/questions/22609585/")</f>
        <v>https://stackoverflow.com/questions/22609585/</v>
      </c>
      <c r="C4957" s="1">
        <v>5.0</v>
      </c>
      <c r="D4957" s="4">
        <v>5.0</v>
      </c>
      <c r="E4957" s="1">
        <v>5.0</v>
      </c>
      <c r="F4957" s="1">
        <v>5.0</v>
      </c>
      <c r="G4957" s="2"/>
    </row>
    <row r="4958" ht="12.75" customHeight="1">
      <c r="A4958" t="s">
        <v>1577</v>
      </c>
      <c r="B4958" s="3" t="str">
        <f>HYPERLINK("https://stackoverflow.com/questions/24476105/")</f>
        <v>https://stackoverflow.com/questions/24476105/</v>
      </c>
      <c r="C4958" s="1">
        <v>3.0</v>
      </c>
      <c r="D4958" s="4">
        <v>5.0</v>
      </c>
      <c r="E4958" s="1">
        <v>4.0</v>
      </c>
      <c r="F4958" s="1">
        <v>5.0</v>
      </c>
      <c r="G4958" s="2" t="s">
        <v>640</v>
      </c>
    </row>
    <row r="4959" ht="12.75" customHeight="1">
      <c r="A4959" t="s">
        <v>1577</v>
      </c>
      <c r="B4959" s="3" t="str">
        <f>HYPERLINK("https://stackoverflow.com/questions/25424148/")</f>
        <v>https://stackoverflow.com/questions/25424148/</v>
      </c>
      <c r="C4959" s="1">
        <v>4.0</v>
      </c>
      <c r="D4959" s="4">
        <v>5.0</v>
      </c>
      <c r="E4959" s="1">
        <v>4.0</v>
      </c>
      <c r="F4959" s="1">
        <v>5.0</v>
      </c>
      <c r="G4959" s="2"/>
    </row>
    <row r="4960" ht="12.75" customHeight="1">
      <c r="A4960" t="s">
        <v>1577</v>
      </c>
      <c r="B4960" s="3" t="str">
        <f>HYPERLINK("https://stackoverflow.com/questions/29456593/")</f>
        <v>https://stackoverflow.com/questions/29456593/</v>
      </c>
      <c r="C4960" s="1">
        <v>5.0</v>
      </c>
      <c r="D4960" s="4">
        <v>5.0</v>
      </c>
      <c r="E4960" s="1">
        <v>5.0</v>
      </c>
      <c r="F4960" s="1">
        <v>5.0</v>
      </c>
      <c r="G4960" s="2"/>
    </row>
    <row r="4961" ht="12.75" customHeight="1">
      <c r="A4961" t="s">
        <v>1577</v>
      </c>
      <c r="B4961" s="3" t="str">
        <f>HYPERLINK("https://stackoverflow.com/questions/29721174/")</f>
        <v>https://stackoverflow.com/questions/29721174/</v>
      </c>
      <c r="C4961" s="1">
        <v>4.0</v>
      </c>
      <c r="D4961" s="4">
        <v>5.0</v>
      </c>
      <c r="E4961" s="1">
        <v>4.0</v>
      </c>
      <c r="F4961" s="1">
        <v>5.0</v>
      </c>
      <c r="G4961" s="2"/>
    </row>
    <row r="4962" ht="12.75" customHeight="1">
      <c r="A4962" t="s">
        <v>1577</v>
      </c>
      <c r="B4962" s="3" t="str">
        <f>HYPERLINK("https://stackoverflow.com/questions/30480913/")</f>
        <v>https://stackoverflow.com/questions/30480913/</v>
      </c>
      <c r="C4962" s="1">
        <v>4.0</v>
      </c>
      <c r="D4962" s="4">
        <v>3.0</v>
      </c>
      <c r="E4962" s="1">
        <v>4.0</v>
      </c>
      <c r="F4962" s="1">
        <v>3.0</v>
      </c>
      <c r="G4962" s="2"/>
    </row>
    <row r="4963" ht="12.75" customHeight="1">
      <c r="A4963" t="s">
        <v>1577</v>
      </c>
      <c r="B4963" s="3" t="str">
        <f>HYPERLINK("https://stackoverflow.com/questions/30975514/")</f>
        <v>https://stackoverflow.com/questions/30975514/</v>
      </c>
      <c r="C4963" s="1">
        <v>5.0</v>
      </c>
      <c r="D4963" s="4">
        <v>5.0</v>
      </c>
      <c r="E4963" s="1">
        <v>5.0</v>
      </c>
      <c r="F4963" s="1">
        <v>5.0</v>
      </c>
      <c r="G4963" s="2"/>
    </row>
    <row r="4964" ht="12.75" customHeight="1">
      <c r="A4964" t="s">
        <v>1577</v>
      </c>
      <c r="B4964" s="3" t="str">
        <f>HYPERLINK("https://stackoverflow.com/questions/31702114/")</f>
        <v>https://stackoverflow.com/questions/31702114/</v>
      </c>
      <c r="C4964" s="1">
        <v>4.0</v>
      </c>
      <c r="D4964" s="4">
        <v>5.0</v>
      </c>
      <c r="E4964" s="1">
        <v>4.0</v>
      </c>
      <c r="F4964" s="1">
        <v>5.0</v>
      </c>
      <c r="G4964" s="2"/>
    </row>
    <row r="4965" ht="12.75" customHeight="1">
      <c r="A4965" t="s">
        <v>1577</v>
      </c>
      <c r="B4965" s="3" t="str">
        <f>HYPERLINK("https://stackoverflow.com/questions/31862318/")</f>
        <v>https://stackoverflow.com/questions/31862318/</v>
      </c>
      <c r="C4965" s="1">
        <v>4.0</v>
      </c>
      <c r="D4965" s="4">
        <v>5.0</v>
      </c>
      <c r="E4965" s="1">
        <v>4.0</v>
      </c>
      <c r="F4965" s="1">
        <v>5.0</v>
      </c>
      <c r="G4965" s="2"/>
    </row>
    <row r="4966" ht="12.75" customHeight="1">
      <c r="A4966" t="s">
        <v>1577</v>
      </c>
      <c r="B4966" s="3" t="str">
        <f>HYPERLINK("https://stackoverflow.com/questions/31872259/")</f>
        <v>https://stackoverflow.com/questions/31872259/</v>
      </c>
      <c r="C4966" s="1">
        <v>3.0</v>
      </c>
      <c r="D4966" s="4">
        <v>5.0</v>
      </c>
      <c r="E4966" s="1">
        <v>4.0</v>
      </c>
      <c r="F4966" s="1">
        <v>5.0</v>
      </c>
      <c r="G4966" s="2" t="s">
        <v>640</v>
      </c>
    </row>
    <row r="4967" ht="12.75" customHeight="1">
      <c r="A4967" t="s">
        <v>1577</v>
      </c>
      <c r="B4967" s="3" t="str">
        <f>HYPERLINK("https://stackoverflow.com/questions/34479060/")</f>
        <v>https://stackoverflow.com/questions/34479060/</v>
      </c>
      <c r="C4967" s="1">
        <v>4.0</v>
      </c>
      <c r="D4967" s="4">
        <v>5.0</v>
      </c>
      <c r="E4967" s="1">
        <v>4.0</v>
      </c>
      <c r="F4967" s="1">
        <v>5.0</v>
      </c>
      <c r="G4967" s="2"/>
    </row>
    <row r="4968" ht="12.75" customHeight="1">
      <c r="A4968" t="s">
        <v>1577</v>
      </c>
      <c r="B4968" s="3" t="str">
        <f>HYPERLINK("https://stackoverflow.com/questions/39573904/")</f>
        <v>https://stackoverflow.com/questions/39573904/</v>
      </c>
      <c r="C4968" s="1">
        <v>3.0</v>
      </c>
      <c r="D4968" s="4">
        <v>3.0</v>
      </c>
      <c r="E4968" s="1">
        <v>3.0</v>
      </c>
      <c r="F4968" s="1">
        <v>3.0</v>
      </c>
      <c r="G4968" s="2"/>
    </row>
    <row r="4969" ht="12.75" customHeight="1">
      <c r="A4969" t="s">
        <v>1577</v>
      </c>
      <c r="B4969" s="3" t="str">
        <f>HYPERLINK("https://stackoverflow.com/questions/42252722/")</f>
        <v>https://stackoverflow.com/questions/42252722/</v>
      </c>
      <c r="C4969" s="1">
        <v>5.0</v>
      </c>
      <c r="D4969" s="4">
        <v>5.0</v>
      </c>
      <c r="E4969" s="1">
        <v>5.0</v>
      </c>
      <c r="F4969" s="1">
        <v>5.0</v>
      </c>
      <c r="G4969" s="2"/>
    </row>
    <row r="4970" ht="12.75" customHeight="1">
      <c r="A4970" t="s">
        <v>1577</v>
      </c>
      <c r="B4970" s="3" t="str">
        <f>HYPERLINK("https://stackoverflow.com/questions/44301865/")</f>
        <v>https://stackoverflow.com/questions/44301865/</v>
      </c>
      <c r="C4970" s="1">
        <v>5.0</v>
      </c>
      <c r="D4970" s="4">
        <v>5.0</v>
      </c>
      <c r="E4970" s="1">
        <v>5.0</v>
      </c>
      <c r="F4970" s="1">
        <v>5.0</v>
      </c>
      <c r="G4970" s="2"/>
    </row>
    <row r="4971" ht="12.75" customHeight="1">
      <c r="A4971" t="s">
        <v>1577</v>
      </c>
      <c r="B4971" s="3" t="str">
        <f>HYPERLINK("https://stackoverflow.com/questions/48700320/")</f>
        <v>https://stackoverflow.com/questions/48700320/</v>
      </c>
      <c r="C4971" s="1">
        <v>4.0</v>
      </c>
      <c r="D4971" s="4">
        <v>5.0</v>
      </c>
      <c r="E4971" s="1">
        <v>4.0</v>
      </c>
      <c r="F4971" s="1">
        <v>5.0</v>
      </c>
      <c r="G4971" s="2"/>
    </row>
    <row r="4972" ht="12.75" customHeight="1">
      <c r="A4972" t="s">
        <v>1578</v>
      </c>
      <c r="B4972" s="3" t="str">
        <f>HYPERLINK("https://stackoverflow.com/questions/2972649/")</f>
        <v>https://stackoverflow.com/questions/2972649/</v>
      </c>
      <c r="C4972" s="1">
        <v>3.0</v>
      </c>
      <c r="D4972" s="4">
        <v>5.0</v>
      </c>
      <c r="E4972" s="1">
        <v>4.0</v>
      </c>
      <c r="F4972" s="1">
        <v>5.0</v>
      </c>
      <c r="G4972" s="2" t="s">
        <v>430</v>
      </c>
    </row>
    <row r="4973" ht="12.75" customHeight="1">
      <c r="A4973" t="s">
        <v>1578</v>
      </c>
      <c r="B4973" s="3" t="str">
        <f>HYPERLINK("https://stackoverflow.com/questions/5279860/")</f>
        <v>https://stackoverflow.com/questions/5279860/</v>
      </c>
      <c r="C4973" s="1">
        <v>3.0</v>
      </c>
      <c r="D4973" s="4">
        <v>5.0</v>
      </c>
      <c r="E4973" s="1">
        <v>4.0</v>
      </c>
      <c r="F4973" s="1">
        <v>5.0</v>
      </c>
      <c r="G4973" s="2" t="s">
        <v>430</v>
      </c>
    </row>
    <row r="4974" ht="12.75" customHeight="1">
      <c r="A4974" t="s">
        <v>1578</v>
      </c>
      <c r="B4974" s="3" t="str">
        <f>HYPERLINK("https://stackoverflow.com/questions/8294642/")</f>
        <v>https://stackoverflow.com/questions/8294642/</v>
      </c>
      <c r="C4974" s="1">
        <v>5.0</v>
      </c>
      <c r="D4974" s="4">
        <v>5.0</v>
      </c>
      <c r="E4974" s="1">
        <v>5.0</v>
      </c>
      <c r="F4974" s="1">
        <v>5.0</v>
      </c>
      <c r="G4974" s="2"/>
    </row>
    <row r="4975" ht="12.75" customHeight="1">
      <c r="A4975" t="s">
        <v>1578</v>
      </c>
      <c r="B4975" s="3" t="str">
        <f>HYPERLINK("https://stackoverflow.com/questions/8357254/")</f>
        <v>https://stackoverflow.com/questions/8357254/</v>
      </c>
      <c r="C4975" s="1">
        <v>4.0</v>
      </c>
      <c r="D4975" s="4">
        <v>5.0</v>
      </c>
      <c r="E4975" s="1">
        <v>4.0</v>
      </c>
      <c r="F4975" s="1">
        <v>5.0</v>
      </c>
      <c r="G4975" s="2"/>
    </row>
    <row r="4976" ht="12.75" customHeight="1">
      <c r="A4976" t="s">
        <v>1578</v>
      </c>
      <c r="B4976" s="3" t="str">
        <f>HYPERLINK("https://stackoverflow.com/questions/30949476/")</f>
        <v>https://stackoverflow.com/questions/30949476/</v>
      </c>
      <c r="C4976" s="1">
        <v>2.0</v>
      </c>
      <c r="D4976" s="4">
        <v>1.0</v>
      </c>
      <c r="E4976" s="1">
        <v>2.0</v>
      </c>
      <c r="F4976" s="1">
        <v>1.0</v>
      </c>
      <c r="G4976" s="2"/>
    </row>
    <row r="4977" ht="12.75" customHeight="1">
      <c r="A4977" t="s">
        <v>1579</v>
      </c>
      <c r="B4977" s="3" t="str">
        <f>HYPERLINK("https://stackoverflow.com/questions/3253745/")</f>
        <v>https://stackoverflow.com/questions/3253745/</v>
      </c>
      <c r="C4977" s="1">
        <v>4.0</v>
      </c>
      <c r="D4977" s="4">
        <v>5.0</v>
      </c>
      <c r="E4977" s="1">
        <v>4.0</v>
      </c>
      <c r="F4977" s="1">
        <v>5.0</v>
      </c>
      <c r="G4977" s="2"/>
    </row>
    <row r="4978" ht="12.75" customHeight="1">
      <c r="A4978" t="s">
        <v>1580</v>
      </c>
      <c r="B4978" s="3" t="str">
        <f>HYPERLINK("https://stackoverflow.com/questions/4614244/")</f>
        <v>https://stackoverflow.com/questions/4614244/</v>
      </c>
      <c r="C4978" s="1">
        <v>4.0</v>
      </c>
      <c r="D4978" s="4">
        <v>3.0</v>
      </c>
      <c r="E4978" s="1">
        <v>4.0</v>
      </c>
      <c r="F4978" s="1">
        <v>3.0</v>
      </c>
      <c r="G4978" s="2"/>
    </row>
    <row r="4979" ht="12.75" customHeight="1">
      <c r="A4979" t="s">
        <v>1580</v>
      </c>
      <c r="B4979" s="3" t="str">
        <f>HYPERLINK("https://stackoverflow.com/questions/4614261/")</f>
        <v>https://stackoverflow.com/questions/4614261/</v>
      </c>
      <c r="C4979" s="1">
        <v>4.0</v>
      </c>
      <c r="D4979" s="4">
        <v>5.0</v>
      </c>
      <c r="E4979" s="1">
        <v>4.0</v>
      </c>
      <c r="F4979" s="1">
        <v>5.0</v>
      </c>
      <c r="G4979" s="2"/>
    </row>
    <row r="4980" ht="12.75" customHeight="1">
      <c r="A4980" t="s">
        <v>1580</v>
      </c>
      <c r="B4980" s="3" t="str">
        <f>HYPERLINK("https://stackoverflow.com/questions/4614273/")</f>
        <v>https://stackoverflow.com/questions/4614273/</v>
      </c>
      <c r="C4980" s="1">
        <v>3.0</v>
      </c>
      <c r="D4980" s="4">
        <v>3.0</v>
      </c>
      <c r="E4980" s="1">
        <v>3.0</v>
      </c>
      <c r="F4980" s="1">
        <v>3.0</v>
      </c>
      <c r="G4980" s="2"/>
    </row>
    <row r="4981" ht="12.75" customHeight="1">
      <c r="A4981" t="s">
        <v>1580</v>
      </c>
      <c r="B4981" s="3" t="str">
        <f>HYPERLINK("https://stackoverflow.com/questions/9377891/")</f>
        <v>https://stackoverflow.com/questions/9377891/</v>
      </c>
      <c r="C4981" s="1">
        <v>4.0</v>
      </c>
      <c r="D4981" s="4">
        <v>4.0</v>
      </c>
      <c r="E4981" s="1">
        <v>4.0</v>
      </c>
      <c r="F4981" s="1">
        <v>4.0</v>
      </c>
      <c r="G4981" s="2"/>
    </row>
    <row r="4982" ht="12.75" customHeight="1">
      <c r="A4982" t="s">
        <v>1580</v>
      </c>
      <c r="B4982" s="3" t="str">
        <f>HYPERLINK("https://stackoverflow.com/questions/9858601/")</f>
        <v>https://stackoverflow.com/questions/9858601/</v>
      </c>
      <c r="C4982" s="1">
        <v>4.0</v>
      </c>
      <c r="D4982" s="4">
        <v>4.0</v>
      </c>
      <c r="E4982" s="1">
        <v>4.0</v>
      </c>
      <c r="F4982" s="1">
        <v>4.0</v>
      </c>
      <c r="G4982" s="2"/>
    </row>
    <row r="4983" ht="12.75" customHeight="1">
      <c r="A4983" t="s">
        <v>1580</v>
      </c>
      <c r="B4983" s="3" t="str">
        <f>HYPERLINK("https://stackoverflow.com/questions/27610707/")</f>
        <v>https://stackoverflow.com/questions/27610707/</v>
      </c>
      <c r="C4983" s="1">
        <v>4.0</v>
      </c>
      <c r="D4983" s="4">
        <v>4.0</v>
      </c>
      <c r="E4983" s="1">
        <v>4.0</v>
      </c>
      <c r="F4983" s="1">
        <v>4.0</v>
      </c>
      <c r="G4983" s="2"/>
    </row>
    <row r="4984" ht="12.75" customHeight="1">
      <c r="A4984" t="s">
        <v>1580</v>
      </c>
      <c r="B4984" s="3" t="str">
        <f>HYPERLINK("https://stackoverflow.com/questions/37674446/")</f>
        <v>https://stackoverflow.com/questions/37674446/</v>
      </c>
      <c r="C4984" s="1">
        <v>5.0</v>
      </c>
      <c r="D4984" s="4">
        <v>3.0</v>
      </c>
      <c r="E4984" s="1">
        <v>5.0</v>
      </c>
      <c r="F4984" s="1">
        <v>5.0</v>
      </c>
      <c r="G4984" s="2" t="s">
        <v>301</v>
      </c>
    </row>
    <row r="4985" ht="12.75" customHeight="1">
      <c r="A4985" t="s">
        <v>1581</v>
      </c>
      <c r="B4985" s="3" t="str">
        <f>HYPERLINK("https://stackoverflow.com/questions/8210660/")</f>
        <v>https://stackoverflow.com/questions/8210660/</v>
      </c>
      <c r="C4985" s="1">
        <v>5.0</v>
      </c>
      <c r="D4985" s="4">
        <v>3.0</v>
      </c>
      <c r="E4985" s="1">
        <v>5.0</v>
      </c>
      <c r="F4985" s="1">
        <v>5.0</v>
      </c>
      <c r="G4985" s="2" t="s">
        <v>302</v>
      </c>
    </row>
    <row r="4986" ht="12.75" customHeight="1">
      <c r="A4986" t="s">
        <v>1581</v>
      </c>
      <c r="B4986" s="3" t="str">
        <f>HYPERLINK("https://stackoverflow.com/questions/8210662/")</f>
        <v>https://stackoverflow.com/questions/8210662/</v>
      </c>
      <c r="C4986" s="1">
        <v>5.0</v>
      </c>
      <c r="D4986" s="4">
        <v>3.0</v>
      </c>
      <c r="E4986" s="1">
        <v>5.0</v>
      </c>
      <c r="F4986" s="1">
        <v>5.0</v>
      </c>
      <c r="G4986" s="2" t="s">
        <v>260</v>
      </c>
    </row>
    <row r="4987" ht="12.75" customHeight="1">
      <c r="A4987" t="s">
        <v>1581</v>
      </c>
      <c r="B4987" s="3" t="str">
        <f>HYPERLINK("https://stackoverflow.com/questions/8210682/")</f>
        <v>https://stackoverflow.com/questions/8210682/</v>
      </c>
      <c r="C4987" s="1">
        <v>5.0</v>
      </c>
      <c r="D4987" s="4">
        <v>3.0</v>
      </c>
      <c r="E4987" s="1">
        <v>5.0</v>
      </c>
      <c r="F4987" s="1">
        <v>5.0</v>
      </c>
      <c r="G4987" s="2" t="s">
        <v>260</v>
      </c>
    </row>
    <row r="4988" ht="12.75" customHeight="1">
      <c r="A4988" t="s">
        <v>1581</v>
      </c>
      <c r="B4988" s="3" t="str">
        <f>HYPERLINK("https://stackoverflow.com/questions/25696878/")</f>
        <v>https://stackoverflow.com/questions/25696878/</v>
      </c>
      <c r="C4988" s="1">
        <v>4.0</v>
      </c>
      <c r="D4988" s="4">
        <v>5.0</v>
      </c>
      <c r="E4988" s="1">
        <v>4.0</v>
      </c>
      <c r="F4988" s="1">
        <v>5.0</v>
      </c>
      <c r="G4988" s="2"/>
    </row>
    <row r="4989" ht="12.75" customHeight="1">
      <c r="A4989" t="s">
        <v>1582</v>
      </c>
      <c r="B4989" s="3" t="str">
        <f>HYPERLINK("https://stackoverflow.com/questions/10390312/")</f>
        <v>https://stackoverflow.com/questions/10390312/</v>
      </c>
      <c r="C4989" s="1">
        <v>3.0</v>
      </c>
      <c r="D4989" s="4">
        <v>5.0</v>
      </c>
      <c r="E4989" s="1">
        <v>3.0</v>
      </c>
      <c r="F4989" s="1">
        <v>3.0</v>
      </c>
      <c r="G4989" s="2" t="s">
        <v>1576</v>
      </c>
    </row>
    <row r="4990" ht="12.75" customHeight="1">
      <c r="A4990" t="s">
        <v>1582</v>
      </c>
      <c r="B4990" s="3" t="str">
        <f>HYPERLINK("https://stackoverflow.com/questions/10390351/")</f>
        <v>https://stackoverflow.com/questions/10390351/</v>
      </c>
      <c r="C4990" s="1">
        <v>3.0</v>
      </c>
      <c r="D4990" s="4">
        <v>5.0</v>
      </c>
      <c r="E4990" s="1">
        <v>3.0</v>
      </c>
      <c r="F4990" s="1">
        <v>3.0</v>
      </c>
      <c r="G4990" s="2" t="s">
        <v>260</v>
      </c>
    </row>
    <row r="4991" ht="12.75" customHeight="1">
      <c r="A4991" t="s">
        <v>1582</v>
      </c>
      <c r="B4991" s="3" t="str">
        <f>HYPERLINK("https://stackoverflow.com/questions/10390460/")</f>
        <v>https://stackoverflow.com/questions/10390460/</v>
      </c>
      <c r="C4991" s="1">
        <v>3.0</v>
      </c>
      <c r="D4991" s="4">
        <v>5.0</v>
      </c>
      <c r="E4991" s="1">
        <v>3.0</v>
      </c>
      <c r="F4991" s="1">
        <v>3.0</v>
      </c>
      <c r="G4991" s="2" t="s">
        <v>260</v>
      </c>
    </row>
    <row r="4992" ht="12.75" customHeight="1">
      <c r="A4992" t="s">
        <v>1583</v>
      </c>
      <c r="B4992" s="3" t="str">
        <f>HYPERLINK("https://stackoverflow.com/questions/12899989/")</f>
        <v>https://stackoverflow.com/questions/12899989/</v>
      </c>
      <c r="C4992" s="1">
        <v>3.0</v>
      </c>
      <c r="D4992" s="4">
        <v>1.0</v>
      </c>
      <c r="E4992" s="1">
        <v>3.0</v>
      </c>
      <c r="F4992" s="1">
        <v>1.0</v>
      </c>
      <c r="G4992" s="2"/>
    </row>
    <row r="4993" ht="12.75" customHeight="1">
      <c r="A4993" t="s">
        <v>1584</v>
      </c>
      <c r="B4993" s="3" t="str">
        <f>HYPERLINK("https://stackoverflow.com/questions/14376975/")</f>
        <v>https://stackoverflow.com/questions/14376975/</v>
      </c>
      <c r="C4993" s="1">
        <v>2.0</v>
      </c>
      <c r="D4993" s="4">
        <v>1.0</v>
      </c>
      <c r="E4993" s="1">
        <v>2.0</v>
      </c>
      <c r="F4993" s="1">
        <v>1.0</v>
      </c>
      <c r="G4993" s="2"/>
    </row>
    <row r="4994" ht="12.75" customHeight="1">
      <c r="A4994" t="s">
        <v>1584</v>
      </c>
      <c r="B4994" s="3" t="str">
        <f>HYPERLINK("https://stackoverflow.com/questions/14377185/")</f>
        <v>https://stackoverflow.com/questions/14377185/</v>
      </c>
      <c r="C4994" s="1">
        <v>2.0</v>
      </c>
      <c r="D4994" s="4">
        <v>1.0</v>
      </c>
      <c r="E4994" s="1">
        <v>2.0</v>
      </c>
      <c r="F4994" s="1">
        <v>1.0</v>
      </c>
      <c r="G4994" s="2"/>
    </row>
    <row r="4995" ht="12.75" customHeight="1">
      <c r="A4995" t="s">
        <v>1584</v>
      </c>
      <c r="B4995" s="3" t="str">
        <f>HYPERLINK("https://stackoverflow.com/questions/17814072/")</f>
        <v>https://stackoverflow.com/questions/17814072/</v>
      </c>
      <c r="C4995" s="1">
        <v>2.0</v>
      </c>
      <c r="D4995" s="4">
        <v>1.0</v>
      </c>
      <c r="E4995" s="1">
        <v>2.0</v>
      </c>
      <c r="F4995" s="1">
        <v>1.0</v>
      </c>
      <c r="G4995" s="2"/>
    </row>
    <row r="4996" ht="12.75" customHeight="1">
      <c r="A4996" t="s">
        <v>1584</v>
      </c>
      <c r="B4996" s="3" t="str">
        <f>HYPERLINK("https://stackoverflow.com/questions/22092971/")</f>
        <v>https://stackoverflow.com/questions/22092971/</v>
      </c>
      <c r="C4996" s="1">
        <v>2.0</v>
      </c>
      <c r="D4996" s="4">
        <v>1.0</v>
      </c>
      <c r="E4996" s="1">
        <v>2.0</v>
      </c>
      <c r="F4996" s="1">
        <v>1.0</v>
      </c>
      <c r="G4996" s="2"/>
    </row>
    <row r="4997" ht="12.75" customHeight="1">
      <c r="A4997" t="s">
        <v>1584</v>
      </c>
      <c r="B4997" s="3" t="str">
        <f>HYPERLINK("https://stackoverflow.com/questions/27498663/")</f>
        <v>https://stackoverflow.com/questions/27498663/</v>
      </c>
      <c r="C4997" s="1">
        <v>2.0</v>
      </c>
      <c r="D4997" s="4">
        <v>1.0</v>
      </c>
      <c r="E4997" s="1">
        <v>2.0</v>
      </c>
      <c r="F4997" s="1">
        <v>1.0</v>
      </c>
      <c r="G4997" s="2"/>
    </row>
    <row r="4998" ht="12.75" customHeight="1">
      <c r="A4998" t="s">
        <v>1584</v>
      </c>
      <c r="B4998" s="3" t="str">
        <f>HYPERLINK("https://stackoverflow.com/questions/37132384/")</f>
        <v>https://stackoverflow.com/questions/37132384/</v>
      </c>
      <c r="C4998" s="1">
        <v>2.0</v>
      </c>
      <c r="D4998" s="4">
        <v>1.0</v>
      </c>
      <c r="E4998" s="1">
        <v>2.0</v>
      </c>
      <c r="F4998" s="1">
        <v>1.0</v>
      </c>
      <c r="G4998" s="2"/>
    </row>
    <row r="4999" ht="12.75" customHeight="1">
      <c r="A4999" t="s">
        <v>1147</v>
      </c>
      <c r="B4999" s="3" t="str">
        <f>HYPERLINK("https://stackoverflow.com/questions/15754658/")</f>
        <v>https://stackoverflow.com/questions/15754658/</v>
      </c>
      <c r="C4999" s="1">
        <v>3.0</v>
      </c>
      <c r="D4999" s="4">
        <v>4.0</v>
      </c>
      <c r="E4999" s="1">
        <v>3.0</v>
      </c>
      <c r="F4999" s="1">
        <v>4.0</v>
      </c>
      <c r="G4999" s="2"/>
    </row>
    <row r="5000" ht="12.75" customHeight="1">
      <c r="A5000" t="s">
        <v>1147</v>
      </c>
      <c r="B5000" s="3" t="str">
        <f>HYPERLINK("https://stackoverflow.com/questions/20371937/")</f>
        <v>https://stackoverflow.com/questions/20371937/</v>
      </c>
      <c r="C5000" s="1">
        <v>3.0</v>
      </c>
      <c r="D5000" s="4">
        <v>2.0</v>
      </c>
      <c r="E5000" s="1">
        <v>3.0</v>
      </c>
      <c r="F5000" s="1">
        <v>2.0</v>
      </c>
      <c r="G5000" s="2"/>
    </row>
    <row r="5001" ht="12.75" customHeight="1">
      <c r="A5001" t="s">
        <v>1147</v>
      </c>
      <c r="B5001" s="3" t="str">
        <f>HYPERLINK("https://stackoverflow.com/questions/22899197/")</f>
        <v>https://stackoverflow.com/questions/22899197/</v>
      </c>
      <c r="C5001" s="1">
        <v>3.0</v>
      </c>
      <c r="D5001" s="4">
        <v>3.0</v>
      </c>
      <c r="E5001" s="1">
        <v>3.0</v>
      </c>
      <c r="F5001" s="1">
        <v>3.0</v>
      </c>
      <c r="G5001" s="2"/>
    </row>
    <row r="5002" ht="12.75" customHeight="1">
      <c r="A5002" t="s">
        <v>1147</v>
      </c>
      <c r="B5002" s="3" t="str">
        <f>HYPERLINK("https://stackoverflow.com/questions/30145538/")</f>
        <v>https://stackoverflow.com/questions/30145538/</v>
      </c>
      <c r="C5002" s="1">
        <v>3.0</v>
      </c>
      <c r="D5002" s="4">
        <v>1.0</v>
      </c>
      <c r="E5002" s="1">
        <v>3.0</v>
      </c>
      <c r="F5002" s="1">
        <v>1.0</v>
      </c>
      <c r="G5002" s="2"/>
    </row>
    <row r="5003" ht="12.75" customHeight="1">
      <c r="A5003" t="s">
        <v>1585</v>
      </c>
      <c r="B5003" s="3" t="str">
        <f>HYPERLINK("https://stackoverflow.com/questions/16665190/")</f>
        <v>https://stackoverflow.com/questions/16665190/</v>
      </c>
      <c r="C5003" s="1">
        <v>3.0</v>
      </c>
      <c r="D5003" s="4">
        <v>3.0</v>
      </c>
      <c r="E5003" s="1">
        <v>3.0</v>
      </c>
      <c r="F5003" s="1">
        <v>3.0</v>
      </c>
      <c r="G5003" s="2"/>
    </row>
    <row r="5004" ht="12.75" customHeight="1">
      <c r="A5004" t="s">
        <v>1585</v>
      </c>
      <c r="B5004" s="3" t="str">
        <f>HYPERLINK("https://stackoverflow.com/questions/16665482/")</f>
        <v>https://stackoverflow.com/questions/16665482/</v>
      </c>
      <c r="C5004" s="1">
        <v>3.0</v>
      </c>
      <c r="D5004" s="4">
        <v>1.0</v>
      </c>
      <c r="E5004" s="1">
        <v>3.0</v>
      </c>
      <c r="F5004" s="1">
        <v>1.0</v>
      </c>
      <c r="G5004" s="2"/>
    </row>
    <row r="5005" ht="12.75" customHeight="1">
      <c r="A5005" t="s">
        <v>1586</v>
      </c>
      <c r="B5005" s="3" t="str">
        <f>HYPERLINK("https://stackoverflow.com/questions/16782721/")</f>
        <v>https://stackoverflow.com/questions/16782721/</v>
      </c>
      <c r="C5005" s="1">
        <v>4.0</v>
      </c>
      <c r="D5005" s="4">
        <v>4.0</v>
      </c>
      <c r="E5005" s="1">
        <v>4.0</v>
      </c>
      <c r="F5005" s="1">
        <v>4.0</v>
      </c>
      <c r="G5005" s="2"/>
    </row>
    <row r="5006" ht="12.75" customHeight="1">
      <c r="A5006" t="s">
        <v>1586</v>
      </c>
      <c r="B5006" s="3" t="str">
        <f>HYPERLINK("https://stackoverflow.com/questions/16782730/")</f>
        <v>https://stackoverflow.com/questions/16782730/</v>
      </c>
      <c r="C5006" s="1">
        <v>4.0</v>
      </c>
      <c r="D5006" s="4">
        <v>4.0</v>
      </c>
      <c r="E5006" s="1">
        <v>4.0</v>
      </c>
      <c r="F5006" s="1">
        <v>4.0</v>
      </c>
      <c r="G5006" s="2"/>
    </row>
    <row r="5007" ht="12.75" customHeight="1">
      <c r="A5007" t="s">
        <v>1586</v>
      </c>
      <c r="B5007" s="3" t="str">
        <f>HYPERLINK("https://stackoverflow.com/questions/16782959/")</f>
        <v>https://stackoverflow.com/questions/16782959/</v>
      </c>
      <c r="C5007" s="1">
        <v>4.0</v>
      </c>
      <c r="D5007" s="4">
        <v>3.0</v>
      </c>
      <c r="E5007" s="1">
        <v>4.0</v>
      </c>
      <c r="F5007" s="1">
        <v>3.0</v>
      </c>
      <c r="G5007" s="2"/>
    </row>
    <row r="5008" ht="12.75" customHeight="1">
      <c r="A5008" t="s">
        <v>1587</v>
      </c>
      <c r="B5008" s="3" t="str">
        <f>HYPERLINK("https://stackoverflow.com/questions/17013103/")</f>
        <v>https://stackoverflow.com/questions/17013103/</v>
      </c>
      <c r="C5008" s="1">
        <v>4.0</v>
      </c>
      <c r="D5008" s="4">
        <v>5.0</v>
      </c>
      <c r="E5008" s="1">
        <v>4.0</v>
      </c>
      <c r="F5008" s="1">
        <v>5.0</v>
      </c>
      <c r="G5008" s="2"/>
    </row>
    <row r="5009" ht="12.75" customHeight="1">
      <c r="A5009" t="s">
        <v>1259</v>
      </c>
      <c r="B5009" s="3" t="str">
        <f>HYPERLINK("https://stackoverflow.com/questions/18718947/")</f>
        <v>https://stackoverflow.com/questions/18718947/</v>
      </c>
      <c r="C5009" s="1">
        <v>4.0</v>
      </c>
      <c r="D5009" s="4">
        <v>5.0</v>
      </c>
      <c r="E5009" s="1">
        <v>4.0</v>
      </c>
      <c r="F5009" s="1">
        <v>5.0</v>
      </c>
      <c r="G5009" s="2"/>
    </row>
    <row r="5010" ht="12.75" customHeight="1">
      <c r="A5010" t="s">
        <v>1259</v>
      </c>
      <c r="B5010" s="3" t="str">
        <f>HYPERLINK("https://stackoverflow.com/questions/18719226/")</f>
        <v>https://stackoverflow.com/questions/18719226/</v>
      </c>
      <c r="C5010" s="1">
        <v>3.0</v>
      </c>
      <c r="D5010" s="4">
        <v>3.0</v>
      </c>
      <c r="E5010" s="1">
        <v>3.0</v>
      </c>
      <c r="F5010" s="1">
        <v>3.0</v>
      </c>
      <c r="G5010" s="2"/>
    </row>
    <row r="5011" ht="12.75" customHeight="1">
      <c r="A5011" t="s">
        <v>1259</v>
      </c>
      <c r="B5011" s="3" t="str">
        <f>HYPERLINK("https://stackoverflow.com/questions/18721292/")</f>
        <v>https://stackoverflow.com/questions/18721292/</v>
      </c>
      <c r="C5011" s="1">
        <v>3.0</v>
      </c>
      <c r="D5011" s="4">
        <v>5.0</v>
      </c>
      <c r="E5011" s="1">
        <v>4.0</v>
      </c>
      <c r="F5011" s="1">
        <v>5.0</v>
      </c>
      <c r="G5011" s="2" t="s">
        <v>430</v>
      </c>
    </row>
    <row r="5012" ht="12.75" customHeight="1">
      <c r="A5012" t="s">
        <v>1588</v>
      </c>
      <c r="B5012" s="3" t="str">
        <f>HYPERLINK("https://stackoverflow.com/questions/19084372/")</f>
        <v>https://stackoverflow.com/questions/19084372/</v>
      </c>
      <c r="C5012" s="1">
        <v>2.0</v>
      </c>
      <c r="D5012" s="4">
        <v>1.0</v>
      </c>
      <c r="E5012" s="1">
        <v>2.0</v>
      </c>
      <c r="F5012" s="1">
        <v>1.0</v>
      </c>
      <c r="G5012" s="2"/>
    </row>
    <row r="5013" ht="12.75" customHeight="1">
      <c r="A5013" t="s">
        <v>1588</v>
      </c>
      <c r="B5013" s="3" t="str">
        <f>HYPERLINK("https://stackoverflow.com/questions/19084474/")</f>
        <v>https://stackoverflow.com/questions/19084474/</v>
      </c>
      <c r="C5013" s="1">
        <v>2.0</v>
      </c>
      <c r="D5013" s="4">
        <v>1.0</v>
      </c>
      <c r="E5013" s="1">
        <v>2.0</v>
      </c>
      <c r="F5013" s="1">
        <v>1.0</v>
      </c>
      <c r="G5013" s="2"/>
    </row>
    <row r="5014" ht="12.75" customHeight="1">
      <c r="A5014" t="s">
        <v>1588</v>
      </c>
      <c r="B5014" s="3" t="str">
        <f>HYPERLINK("https://stackoverflow.com/questions/21179568/")</f>
        <v>https://stackoverflow.com/questions/21179568/</v>
      </c>
      <c r="C5014" s="1">
        <v>2.0</v>
      </c>
      <c r="D5014" s="4">
        <v>5.0</v>
      </c>
      <c r="E5014" s="1">
        <v>4.0</v>
      </c>
      <c r="F5014" s="1">
        <v>5.0</v>
      </c>
      <c r="G5014" s="2" t="s">
        <v>430</v>
      </c>
    </row>
    <row r="5015" ht="12.75" customHeight="1">
      <c r="A5015" t="s">
        <v>1588</v>
      </c>
      <c r="B5015" s="3" t="str">
        <f>HYPERLINK("https://stackoverflow.com/questions/21179957/")</f>
        <v>https://stackoverflow.com/questions/21179957/</v>
      </c>
      <c r="C5015" s="1">
        <v>2.0</v>
      </c>
      <c r="D5015" s="4">
        <v>1.0</v>
      </c>
      <c r="E5015" s="1">
        <v>2.0</v>
      </c>
      <c r="F5015" s="1">
        <v>1.0</v>
      </c>
      <c r="G5015" s="2"/>
    </row>
    <row r="5016" ht="12.75" customHeight="1">
      <c r="A5016" t="s">
        <v>1588</v>
      </c>
      <c r="B5016" s="3" t="str">
        <f>HYPERLINK("https://stackoverflow.com/questions/24999934/")</f>
        <v>https://stackoverflow.com/questions/24999934/</v>
      </c>
      <c r="C5016" s="1">
        <v>2.0</v>
      </c>
      <c r="D5016" s="4">
        <v>1.0</v>
      </c>
      <c r="E5016" s="1">
        <v>2.0</v>
      </c>
      <c r="F5016" s="1">
        <v>1.0</v>
      </c>
      <c r="G5016" s="2"/>
    </row>
    <row r="5017" ht="12.75" customHeight="1">
      <c r="A5017" t="s">
        <v>1588</v>
      </c>
      <c r="B5017" s="3" t="str">
        <f>HYPERLINK("https://stackoverflow.com/questions/50178068/")</f>
        <v>https://stackoverflow.com/questions/50178068/</v>
      </c>
      <c r="C5017" s="1">
        <v>2.0</v>
      </c>
      <c r="D5017" s="4">
        <v>1.0</v>
      </c>
      <c r="E5017" s="1">
        <v>2.0</v>
      </c>
      <c r="F5017" s="1">
        <v>1.0</v>
      </c>
      <c r="G5017" s="2"/>
    </row>
    <row r="5018" ht="12.75" customHeight="1">
      <c r="A5018" t="s">
        <v>1589</v>
      </c>
      <c r="B5018" s="3" t="str">
        <f>HYPERLINK("https://stackoverflow.com/questions/19882274/")</f>
        <v>https://stackoverflow.com/questions/19882274/</v>
      </c>
      <c r="C5018" s="1">
        <v>4.0</v>
      </c>
      <c r="D5018" s="4">
        <v>3.0</v>
      </c>
      <c r="E5018" s="1">
        <v>4.0</v>
      </c>
      <c r="F5018" s="1">
        <v>3.0</v>
      </c>
      <c r="G5018" s="2"/>
    </row>
    <row r="5019" ht="12.75" customHeight="1">
      <c r="A5019" t="s">
        <v>1590</v>
      </c>
      <c r="B5019" s="3" t="str">
        <f>HYPERLINK("https://stackoverflow.com/questions/24940300/")</f>
        <v>https://stackoverflow.com/questions/24940300/</v>
      </c>
      <c r="C5019" s="1">
        <v>2.0</v>
      </c>
      <c r="D5019" s="4">
        <v>1.0</v>
      </c>
      <c r="E5019" s="1">
        <v>2.0</v>
      </c>
      <c r="F5019" s="1">
        <v>1.0</v>
      </c>
      <c r="G5019" s="2"/>
    </row>
    <row r="5020" ht="12.75" customHeight="1">
      <c r="A5020" t="s">
        <v>1591</v>
      </c>
      <c r="B5020" s="3" t="str">
        <f>HYPERLINK("https://stackoverflow.com/questions/27547037/")</f>
        <v>https://stackoverflow.com/questions/27547037/</v>
      </c>
      <c r="C5020" s="1">
        <v>1.0</v>
      </c>
      <c r="D5020" s="4">
        <v>4.0</v>
      </c>
      <c r="E5020" s="1">
        <v>4.0</v>
      </c>
      <c r="F5020" s="1">
        <v>4.0</v>
      </c>
      <c r="G5020" s="2" t="s">
        <v>430</v>
      </c>
    </row>
    <row r="5021" ht="12.75" customHeight="1">
      <c r="A5021" t="s">
        <v>1592</v>
      </c>
      <c r="B5021" s="3" t="str">
        <f>HYPERLINK("https://stackoverflow.com/questions/30307562/")</f>
        <v>https://stackoverflow.com/questions/30307562/</v>
      </c>
      <c r="C5021" s="1">
        <v>4.0</v>
      </c>
      <c r="D5021" s="4">
        <v>3.0</v>
      </c>
      <c r="E5021" s="1">
        <v>4.0</v>
      </c>
      <c r="F5021" s="1">
        <v>3.0</v>
      </c>
      <c r="G5021" s="2"/>
    </row>
    <row r="5022" ht="12.75" customHeight="1">
      <c r="A5022" t="s">
        <v>1592</v>
      </c>
      <c r="B5022" s="3" t="str">
        <f>HYPERLINK("https://stackoverflow.com/questions/30307594/")</f>
        <v>https://stackoverflow.com/questions/30307594/</v>
      </c>
      <c r="C5022" s="1">
        <v>3.0</v>
      </c>
      <c r="D5022" s="4">
        <v>5.0</v>
      </c>
      <c r="E5022" s="1">
        <v>4.0</v>
      </c>
      <c r="F5022" s="1">
        <v>5.0</v>
      </c>
      <c r="G5022" s="2" t="s">
        <v>430</v>
      </c>
    </row>
    <row r="5023" ht="12.75" customHeight="1">
      <c r="A5023" t="s">
        <v>1592</v>
      </c>
      <c r="B5023" s="3" t="str">
        <f>HYPERLINK("https://stackoverflow.com/questions/30307665/")</f>
        <v>https://stackoverflow.com/questions/30307665/</v>
      </c>
      <c r="C5023" s="1">
        <v>4.0</v>
      </c>
      <c r="D5023" s="4">
        <v>5.0</v>
      </c>
      <c r="E5023" s="1">
        <v>4.0</v>
      </c>
      <c r="F5023" s="1">
        <v>5.0</v>
      </c>
      <c r="G5023" s="2"/>
    </row>
    <row r="5024" ht="12.75" customHeight="1">
      <c r="A5024" t="s">
        <v>1593</v>
      </c>
      <c r="B5024" s="3" t="str">
        <f>HYPERLINK("https://stackoverflow.com/questions/32029771/")</f>
        <v>https://stackoverflow.com/questions/32029771/</v>
      </c>
      <c r="C5024" s="1">
        <v>3.0</v>
      </c>
      <c r="D5024" s="4">
        <v>5.0</v>
      </c>
      <c r="E5024" s="1">
        <v>4.0</v>
      </c>
      <c r="F5024" s="1">
        <v>5.0</v>
      </c>
      <c r="G5024" s="2" t="s">
        <v>430</v>
      </c>
    </row>
    <row r="5025" ht="12.75" customHeight="1">
      <c r="C5025" s="1"/>
      <c r="D5025" s="1"/>
      <c r="E5025" s="1"/>
      <c r="F5025" s="1"/>
      <c r="G5025" s="2"/>
    </row>
    <row r="5026" ht="12.75" customHeight="1">
      <c r="C5026" s="1"/>
      <c r="D5026" s="1"/>
      <c r="E5026" s="1"/>
      <c r="F5026" s="1"/>
      <c r="G5026" s="2"/>
    </row>
    <row r="5027" ht="12.75" customHeight="1">
      <c r="C5027" s="1"/>
      <c r="D5027" s="1"/>
      <c r="E5027" s="1"/>
      <c r="F5027" s="1"/>
      <c r="G5027" s="2"/>
    </row>
    <row r="5028" ht="12.75" customHeight="1">
      <c r="A5028" t="s">
        <v>1594</v>
      </c>
      <c r="C5028" s="1"/>
      <c r="D5028" s="1"/>
      <c r="E5028" s="1"/>
      <c r="F5028" s="1"/>
      <c r="G5028" s="2"/>
    </row>
    <row r="5029" ht="12.75" customHeight="1">
      <c r="C5029" s="1"/>
      <c r="D5029" s="1"/>
      <c r="E5029" s="1"/>
      <c r="F5029" s="1"/>
      <c r="G5029" s="2"/>
    </row>
    <row r="5030" ht="12.75" customHeight="1">
      <c r="A5030" t="s">
        <v>1595</v>
      </c>
      <c r="B5030" s="3" t="str">
        <f>HYPERLINK("https://stackoverflow.com/questions/731381/")</f>
        <v>https://stackoverflow.com/questions/731381/</v>
      </c>
      <c r="C5030" s="1">
        <v>3.0</v>
      </c>
      <c r="D5030" s="4">
        <v>3.0</v>
      </c>
      <c r="E5030" s="1">
        <v>3.0</v>
      </c>
      <c r="F5030" s="1">
        <v>3.0</v>
      </c>
      <c r="G5030" s="2"/>
    </row>
    <row r="5031" ht="12.75" customHeight="1">
      <c r="A5031" t="s">
        <v>1595</v>
      </c>
      <c r="B5031" s="3" t="str">
        <f>HYPERLINK("https://stackoverflow.com/questions/731570/")</f>
        <v>https://stackoverflow.com/questions/731570/</v>
      </c>
      <c r="C5031" s="1">
        <v>3.0</v>
      </c>
      <c r="D5031" s="4">
        <v>3.0</v>
      </c>
      <c r="E5031" s="1">
        <v>3.0</v>
      </c>
      <c r="F5031" s="1">
        <v>3.0</v>
      </c>
      <c r="G5031" s="2"/>
    </row>
    <row r="5032" ht="12.75" customHeight="1">
      <c r="A5032" t="s">
        <v>1595</v>
      </c>
      <c r="B5032" s="3" t="str">
        <f>HYPERLINK("https://stackoverflow.com/questions/731600/")</f>
        <v>https://stackoverflow.com/questions/731600/</v>
      </c>
      <c r="C5032" s="1">
        <v>5.0</v>
      </c>
      <c r="D5032" s="4">
        <v>4.0</v>
      </c>
      <c r="E5032" s="1">
        <v>5.0</v>
      </c>
      <c r="F5032" s="1">
        <v>4.0</v>
      </c>
      <c r="G5032" s="2"/>
    </row>
    <row r="5033" ht="12.75" customHeight="1">
      <c r="A5033" t="s">
        <v>1595</v>
      </c>
      <c r="B5033" s="3" t="str">
        <f>HYPERLINK("https://stackoverflow.com/questions/45350777/")</f>
        <v>https://stackoverflow.com/questions/45350777/</v>
      </c>
      <c r="C5033" s="1">
        <v>5.0</v>
      </c>
      <c r="D5033" s="4">
        <v>5.0</v>
      </c>
      <c r="E5033" s="1">
        <v>5.0</v>
      </c>
      <c r="F5033" s="1">
        <v>5.0</v>
      </c>
      <c r="G5033" s="2"/>
    </row>
    <row r="5034" ht="12.75" customHeight="1">
      <c r="A5034" t="s">
        <v>202</v>
      </c>
      <c r="B5034" s="3" t="str">
        <f>HYPERLINK("https://stackoverflow.com/questions/4716556/")</f>
        <v>https://stackoverflow.com/questions/4716556/</v>
      </c>
      <c r="C5034" s="1">
        <v>3.0</v>
      </c>
      <c r="D5034" s="4">
        <v>2.0</v>
      </c>
      <c r="E5034" s="1">
        <v>3.0</v>
      </c>
      <c r="F5034" s="1">
        <v>2.0</v>
      </c>
      <c r="G5034" s="2"/>
    </row>
    <row r="5035" ht="12.75" customHeight="1">
      <c r="A5035" t="s">
        <v>202</v>
      </c>
      <c r="B5035" s="3" t="str">
        <f>HYPERLINK("https://stackoverflow.com/questions/4716623/")</f>
        <v>https://stackoverflow.com/questions/4716623/</v>
      </c>
      <c r="C5035" s="1">
        <v>4.0</v>
      </c>
      <c r="D5035" s="4">
        <v>3.0</v>
      </c>
      <c r="E5035" s="1">
        <v>4.0</v>
      </c>
      <c r="F5035" s="1">
        <v>3.0</v>
      </c>
      <c r="G5035" s="2"/>
    </row>
    <row r="5036" ht="12.75" customHeight="1">
      <c r="A5036" t="s">
        <v>202</v>
      </c>
      <c r="B5036" s="3" t="str">
        <f>HYPERLINK("https://stackoverflow.com/questions/4716651/")</f>
        <v>https://stackoverflow.com/questions/4716651/</v>
      </c>
      <c r="C5036" s="1">
        <v>3.0</v>
      </c>
      <c r="D5036" s="4">
        <v>2.0</v>
      </c>
      <c r="E5036" s="1">
        <v>3.0</v>
      </c>
      <c r="F5036" s="1">
        <v>2.0</v>
      </c>
      <c r="G5036" s="2"/>
    </row>
    <row r="5037" ht="12.75" customHeight="1">
      <c r="A5037" t="s">
        <v>202</v>
      </c>
      <c r="B5037" s="3" t="str">
        <f>HYPERLINK("https://stackoverflow.com/questions/4718651/")</f>
        <v>https://stackoverflow.com/questions/4718651/</v>
      </c>
      <c r="C5037" s="1">
        <v>5.0</v>
      </c>
      <c r="D5037" s="4">
        <v>4.0</v>
      </c>
      <c r="E5037" s="1">
        <v>5.0</v>
      </c>
      <c r="F5037" s="1">
        <v>4.0</v>
      </c>
      <c r="G5037" s="2"/>
    </row>
    <row r="5038" ht="12.75" customHeight="1">
      <c r="A5038" t="s">
        <v>202</v>
      </c>
      <c r="B5038" s="3" t="str">
        <f>HYPERLINK("https://stackoverflow.com/questions/10710115/")</f>
        <v>https://stackoverflow.com/questions/10710115/</v>
      </c>
      <c r="C5038" s="1">
        <v>3.0</v>
      </c>
      <c r="D5038" s="4">
        <v>3.0</v>
      </c>
      <c r="E5038" s="1">
        <v>3.0</v>
      </c>
      <c r="F5038" s="1">
        <v>3.0</v>
      </c>
      <c r="G5038" s="2"/>
    </row>
    <row r="5039" ht="12.75" customHeight="1">
      <c r="A5039" t="s">
        <v>202</v>
      </c>
      <c r="B5039" s="3" t="str">
        <f>HYPERLINK("https://stackoverflow.com/questions/27721509/")</f>
        <v>https://stackoverflow.com/questions/27721509/</v>
      </c>
      <c r="C5039" s="1">
        <v>3.0</v>
      </c>
      <c r="D5039" s="4">
        <v>2.0</v>
      </c>
      <c r="E5039" s="1">
        <v>3.0</v>
      </c>
      <c r="F5039" s="1">
        <v>2.0</v>
      </c>
      <c r="G5039" s="2"/>
    </row>
    <row r="5040" ht="12.75" customHeight="1">
      <c r="A5040" t="s">
        <v>202</v>
      </c>
      <c r="B5040" s="3" t="str">
        <f>HYPERLINK("https://stackoverflow.com/questions/28219618/")</f>
        <v>https://stackoverflow.com/questions/28219618/</v>
      </c>
      <c r="C5040" s="1">
        <v>3.0</v>
      </c>
      <c r="D5040" s="4">
        <v>2.0</v>
      </c>
      <c r="E5040" s="1">
        <v>3.0</v>
      </c>
      <c r="F5040" s="1">
        <v>2.0</v>
      </c>
      <c r="G5040" s="2"/>
    </row>
    <row r="5041" ht="12.75" customHeight="1">
      <c r="A5041" t="s">
        <v>202</v>
      </c>
      <c r="B5041" s="3" t="str">
        <f>HYPERLINK("https://stackoverflow.com/questions/28280318/")</f>
        <v>https://stackoverflow.com/questions/28280318/</v>
      </c>
      <c r="C5041" s="1">
        <v>3.0</v>
      </c>
      <c r="D5041" s="4">
        <v>1.0</v>
      </c>
      <c r="E5041" s="1">
        <v>3.0</v>
      </c>
      <c r="F5041" s="1">
        <v>1.0</v>
      </c>
      <c r="G5041" s="2"/>
    </row>
    <row r="5042" ht="12.75" customHeight="1">
      <c r="A5042" t="s">
        <v>202</v>
      </c>
      <c r="B5042" s="3" t="str">
        <f>HYPERLINK("https://stackoverflow.com/questions/29575580/")</f>
        <v>https://stackoverflow.com/questions/29575580/</v>
      </c>
      <c r="C5042" s="1">
        <v>3.0</v>
      </c>
      <c r="D5042" s="4">
        <v>1.0</v>
      </c>
      <c r="E5042" s="1">
        <v>3.0</v>
      </c>
      <c r="F5042" s="1">
        <v>1.0</v>
      </c>
      <c r="G5042" s="2"/>
    </row>
    <row r="5043" ht="12.75" customHeight="1">
      <c r="A5043" t="s">
        <v>202</v>
      </c>
      <c r="B5043" s="3" t="str">
        <f>HYPERLINK("https://stackoverflow.com/questions/34474897/")</f>
        <v>https://stackoverflow.com/questions/34474897/</v>
      </c>
      <c r="C5043" s="1">
        <v>5.0</v>
      </c>
      <c r="D5043" s="4">
        <v>5.0</v>
      </c>
      <c r="E5043" s="1">
        <v>5.0</v>
      </c>
      <c r="F5043" s="1">
        <v>5.0</v>
      </c>
      <c r="G5043" s="2"/>
    </row>
    <row r="5044" ht="12.75" customHeight="1">
      <c r="A5044" t="s">
        <v>202</v>
      </c>
      <c r="B5044" s="3" t="str">
        <f>HYPERLINK("https://stackoverflow.com/questions/38450021/")</f>
        <v>https://stackoverflow.com/questions/38450021/</v>
      </c>
      <c r="C5044" s="1">
        <v>4.0</v>
      </c>
      <c r="D5044" s="4">
        <v>3.0</v>
      </c>
      <c r="E5044" s="1">
        <v>4.0</v>
      </c>
      <c r="F5044" s="1">
        <v>3.0</v>
      </c>
      <c r="G5044" s="2"/>
    </row>
    <row r="5045" ht="12.75" customHeight="1">
      <c r="A5045" t="s">
        <v>202</v>
      </c>
      <c r="B5045" s="3" t="str">
        <f>HYPERLINK("https://stackoverflow.com/questions/39992469/")</f>
        <v>https://stackoverflow.com/questions/39992469/</v>
      </c>
      <c r="C5045" s="1">
        <v>3.0</v>
      </c>
      <c r="D5045" s="4">
        <v>2.0</v>
      </c>
      <c r="E5045" s="1">
        <v>3.0</v>
      </c>
      <c r="F5045" s="1">
        <v>2.0</v>
      </c>
      <c r="G5045" s="2"/>
    </row>
    <row r="5046" ht="12.75" customHeight="1">
      <c r="A5046" t="s">
        <v>202</v>
      </c>
      <c r="B5046" s="3" t="str">
        <f>HYPERLINK("https://stackoverflow.com/questions/40597140/")</f>
        <v>https://stackoverflow.com/questions/40597140/</v>
      </c>
      <c r="C5046" s="1">
        <v>2.0</v>
      </c>
      <c r="D5046" s="4">
        <v>3.0</v>
      </c>
      <c r="E5046" s="1">
        <v>2.0</v>
      </c>
      <c r="F5046" s="1">
        <v>3.0</v>
      </c>
      <c r="G5046" s="2"/>
    </row>
    <row r="5047" ht="12.75" customHeight="1">
      <c r="A5047" t="s">
        <v>202</v>
      </c>
      <c r="B5047" s="3" t="str">
        <f>HYPERLINK("https://stackoverflow.com/questions/40615706/")</f>
        <v>https://stackoverflow.com/questions/40615706/</v>
      </c>
      <c r="C5047" s="1">
        <v>3.0</v>
      </c>
      <c r="D5047" s="4">
        <v>3.0</v>
      </c>
      <c r="E5047" s="1">
        <v>3.0</v>
      </c>
      <c r="F5047" s="1">
        <v>3.0</v>
      </c>
      <c r="G5047" s="2"/>
    </row>
    <row r="5048" ht="12.75" customHeight="1">
      <c r="A5048" t="s">
        <v>202</v>
      </c>
      <c r="B5048" s="3" t="str">
        <f>HYPERLINK("https://stackoverflow.com/questions/41576248/")</f>
        <v>https://stackoverflow.com/questions/41576248/</v>
      </c>
      <c r="C5048" s="1">
        <v>5.0</v>
      </c>
      <c r="D5048" s="4">
        <v>5.0</v>
      </c>
      <c r="E5048" s="1">
        <v>5.0</v>
      </c>
      <c r="F5048" s="1">
        <v>5.0</v>
      </c>
      <c r="G5048" s="2"/>
    </row>
    <row r="5049" ht="12.75" customHeight="1">
      <c r="A5049" t="s">
        <v>202</v>
      </c>
      <c r="B5049" s="3" t="str">
        <f>HYPERLINK("https://stackoverflow.com/questions/44002909/")</f>
        <v>https://stackoverflow.com/questions/44002909/</v>
      </c>
      <c r="C5049" s="1">
        <v>4.0</v>
      </c>
      <c r="D5049" s="4">
        <v>5.0</v>
      </c>
      <c r="E5049" s="1">
        <v>4.0</v>
      </c>
      <c r="F5049" s="1">
        <v>5.0</v>
      </c>
      <c r="G5049" s="2"/>
    </row>
    <row r="5050" ht="12.75" customHeight="1">
      <c r="A5050" t="s">
        <v>202</v>
      </c>
      <c r="B5050" s="3" t="str">
        <f>HYPERLINK("https://stackoverflow.com/questions/45905159/")</f>
        <v>https://stackoverflow.com/questions/45905159/</v>
      </c>
      <c r="C5050" s="1">
        <v>3.0</v>
      </c>
      <c r="D5050" s="4">
        <v>1.0</v>
      </c>
      <c r="E5050" s="1">
        <v>3.0</v>
      </c>
      <c r="F5050" s="1">
        <v>1.0</v>
      </c>
      <c r="G5050" s="2"/>
    </row>
    <row r="5051" ht="12.75" customHeight="1">
      <c r="A5051" t="s">
        <v>202</v>
      </c>
      <c r="B5051" s="3" t="str">
        <f>HYPERLINK("https://stackoverflow.com/questions/49709620/")</f>
        <v>https://stackoverflow.com/questions/49709620/</v>
      </c>
      <c r="C5051" s="1">
        <v>4.0</v>
      </c>
      <c r="D5051" s="4">
        <v>5.0</v>
      </c>
      <c r="E5051" s="1">
        <v>4.0</v>
      </c>
      <c r="F5051" s="1">
        <v>5.0</v>
      </c>
      <c r="G5051" s="2"/>
    </row>
    <row r="5052" ht="12.75" customHeight="1">
      <c r="A5052" t="s">
        <v>1596</v>
      </c>
      <c r="B5052" s="3" t="str">
        <f>HYPERLINK("https://stackoverflow.com/questions/5343724/")</f>
        <v>https://stackoverflow.com/questions/5343724/</v>
      </c>
      <c r="C5052" s="1">
        <v>4.0</v>
      </c>
      <c r="D5052" s="4">
        <v>3.0</v>
      </c>
      <c r="E5052" s="1">
        <v>4.0</v>
      </c>
      <c r="F5052" s="1">
        <v>3.0</v>
      </c>
      <c r="G5052" s="2"/>
    </row>
    <row r="5053" ht="12.75" customHeight="1">
      <c r="A5053" t="s">
        <v>1596</v>
      </c>
      <c r="B5053" s="3" t="str">
        <f>HYPERLINK("https://stackoverflow.com/questions/5343727/")</f>
        <v>https://stackoverflow.com/questions/5343727/</v>
      </c>
      <c r="C5053" s="1">
        <v>3.0</v>
      </c>
      <c r="D5053" s="4">
        <v>3.0</v>
      </c>
      <c r="E5053" s="1">
        <v>3.0</v>
      </c>
      <c r="F5053" s="1">
        <v>3.0</v>
      </c>
      <c r="G5053" s="2"/>
    </row>
    <row r="5054" ht="12.75" customHeight="1">
      <c r="A5054" t="s">
        <v>1596</v>
      </c>
      <c r="B5054" s="3" t="str">
        <f>HYPERLINK("https://stackoverflow.com/questions/5343744/")</f>
        <v>https://stackoverflow.com/questions/5343744/</v>
      </c>
      <c r="C5054" s="1">
        <v>4.0</v>
      </c>
      <c r="D5054" s="4">
        <v>3.0</v>
      </c>
      <c r="E5054" s="1">
        <v>4.0</v>
      </c>
      <c r="F5054" s="1">
        <v>3.0</v>
      </c>
      <c r="G5054" s="2"/>
    </row>
    <row r="5055" ht="12.75" customHeight="1">
      <c r="A5055" t="s">
        <v>1596</v>
      </c>
      <c r="B5055" s="3" t="str">
        <f>HYPERLINK("https://stackoverflow.com/questions/5343745/")</f>
        <v>https://stackoverflow.com/questions/5343745/</v>
      </c>
      <c r="C5055" s="1">
        <v>3.0</v>
      </c>
      <c r="D5055" s="4">
        <v>2.0</v>
      </c>
      <c r="E5055" s="1">
        <v>3.0</v>
      </c>
      <c r="F5055" s="1">
        <v>2.0</v>
      </c>
      <c r="G5055" s="2"/>
    </row>
    <row r="5056" ht="12.75" customHeight="1">
      <c r="A5056" t="s">
        <v>1596</v>
      </c>
      <c r="B5056" s="3" t="str">
        <f>HYPERLINK("https://stackoverflow.com/questions/20169830/")</f>
        <v>https://stackoverflow.com/questions/20169830/</v>
      </c>
      <c r="C5056" s="1">
        <v>3.0</v>
      </c>
      <c r="D5056" s="4">
        <v>2.0</v>
      </c>
      <c r="E5056" s="1">
        <v>3.0</v>
      </c>
      <c r="F5056" s="1">
        <v>2.0</v>
      </c>
      <c r="G5056" s="2"/>
    </row>
    <row r="5057" ht="12.75" customHeight="1">
      <c r="A5057" t="s">
        <v>1596</v>
      </c>
      <c r="B5057" s="3" t="str">
        <f>HYPERLINK("https://stackoverflow.com/questions/23608266/")</f>
        <v>https://stackoverflow.com/questions/23608266/</v>
      </c>
      <c r="C5057" s="1">
        <v>4.0</v>
      </c>
      <c r="D5057" s="4">
        <v>2.0</v>
      </c>
      <c r="E5057" s="1">
        <v>3.0</v>
      </c>
      <c r="F5057" s="1">
        <v>2.0</v>
      </c>
      <c r="G5057" s="2" t="s">
        <v>430</v>
      </c>
    </row>
    <row r="5058" ht="12.75" customHeight="1">
      <c r="A5058" t="s">
        <v>1596</v>
      </c>
      <c r="B5058" s="3" t="str">
        <f>HYPERLINK("https://stackoverflow.com/questions/30028232/")</f>
        <v>https://stackoverflow.com/questions/30028232/</v>
      </c>
      <c r="C5058" s="1">
        <v>3.0</v>
      </c>
      <c r="D5058" s="4">
        <v>2.0</v>
      </c>
      <c r="E5058" s="1">
        <v>3.0</v>
      </c>
      <c r="F5058" s="1">
        <v>2.0</v>
      </c>
      <c r="G5058" s="2"/>
    </row>
    <row r="5059" ht="12.75" customHeight="1">
      <c r="A5059" t="s">
        <v>1596</v>
      </c>
      <c r="B5059" s="3" t="str">
        <f>HYPERLINK("https://stackoverflow.com/questions/43528385/")</f>
        <v>https://stackoverflow.com/questions/43528385/</v>
      </c>
      <c r="C5059" s="1">
        <v>3.0</v>
      </c>
      <c r="D5059" s="4">
        <v>2.0</v>
      </c>
      <c r="E5059" s="1">
        <v>3.0</v>
      </c>
      <c r="F5059" s="1">
        <v>2.0</v>
      </c>
      <c r="G5059" s="2"/>
    </row>
    <row r="5060" ht="12.75" customHeight="1">
      <c r="A5060" t="s">
        <v>1596</v>
      </c>
      <c r="B5060" s="3" t="str">
        <f>HYPERLINK("https://stackoverflow.com/questions/49513374/")</f>
        <v>https://stackoverflow.com/questions/49513374/</v>
      </c>
      <c r="C5060" s="1">
        <v>3.0</v>
      </c>
      <c r="D5060" s="4">
        <v>2.0</v>
      </c>
      <c r="E5060" s="1">
        <v>3.0</v>
      </c>
      <c r="F5060" s="1">
        <v>2.0</v>
      </c>
      <c r="G5060" s="2"/>
    </row>
    <row r="5061" ht="12.75" customHeight="1">
      <c r="A5061" t="s">
        <v>1597</v>
      </c>
      <c r="B5061" s="3" t="str">
        <f>HYPERLINK("https://stackoverflow.com/questions/5558055/")</f>
        <v>https://stackoverflow.com/questions/5558055/</v>
      </c>
      <c r="C5061" s="1">
        <v>2.0</v>
      </c>
      <c r="D5061" s="4">
        <v>1.0</v>
      </c>
      <c r="E5061" s="1">
        <v>2.0</v>
      </c>
      <c r="F5061" s="1">
        <v>1.0</v>
      </c>
      <c r="G5061" s="2"/>
    </row>
    <row r="5062" ht="12.75" customHeight="1">
      <c r="A5062" t="s">
        <v>1597</v>
      </c>
      <c r="B5062" s="3" t="str">
        <f>HYPERLINK("https://stackoverflow.com/questions/5558097/")</f>
        <v>https://stackoverflow.com/questions/5558097/</v>
      </c>
      <c r="C5062" s="1">
        <v>2.0</v>
      </c>
      <c r="D5062" s="4">
        <v>1.0</v>
      </c>
      <c r="E5062" s="1">
        <v>2.0</v>
      </c>
      <c r="F5062" s="1">
        <v>1.0</v>
      </c>
      <c r="G5062" s="2"/>
    </row>
    <row r="5063" ht="12.75" customHeight="1">
      <c r="A5063" t="s">
        <v>1598</v>
      </c>
      <c r="B5063" s="3" t="str">
        <f>HYPERLINK("https://stackoverflow.com/questions/5868412/")</f>
        <v>https://stackoverflow.com/questions/5868412/</v>
      </c>
      <c r="C5063" s="1">
        <v>5.0</v>
      </c>
      <c r="D5063" s="4">
        <v>5.0</v>
      </c>
      <c r="E5063" s="1">
        <v>5.0</v>
      </c>
      <c r="F5063" s="1">
        <v>5.0</v>
      </c>
      <c r="G5063" s="2"/>
    </row>
    <row r="5064" ht="12.75" customHeight="1">
      <c r="A5064" t="s">
        <v>1598</v>
      </c>
      <c r="B5064" s="3" t="str">
        <f>HYPERLINK("https://stackoverflow.com/questions/5868455/")</f>
        <v>https://stackoverflow.com/questions/5868455/</v>
      </c>
      <c r="C5064" s="1">
        <v>3.0</v>
      </c>
      <c r="D5064" s="4">
        <v>3.0</v>
      </c>
      <c r="E5064" s="1">
        <v>3.0</v>
      </c>
      <c r="F5064" s="1">
        <v>3.0</v>
      </c>
      <c r="G5064" s="2"/>
    </row>
    <row r="5065" ht="12.75" customHeight="1">
      <c r="A5065" t="s">
        <v>1598</v>
      </c>
      <c r="B5065" s="3" t="str">
        <f>HYPERLINK("https://stackoverflow.com/questions/5868528/")</f>
        <v>https://stackoverflow.com/questions/5868528/</v>
      </c>
      <c r="C5065" s="1">
        <v>5.0</v>
      </c>
      <c r="D5065" s="4">
        <v>5.0</v>
      </c>
      <c r="E5065" s="1">
        <v>5.0</v>
      </c>
      <c r="F5065" s="1">
        <v>5.0</v>
      </c>
      <c r="G5065" s="2"/>
    </row>
    <row r="5066" ht="12.75" customHeight="1">
      <c r="A5066" t="s">
        <v>1598</v>
      </c>
      <c r="B5066" s="3" t="str">
        <f>HYPERLINK("https://stackoverflow.com/questions/15651884/")</f>
        <v>https://stackoverflow.com/questions/15651884/</v>
      </c>
      <c r="C5066" s="1">
        <v>5.0</v>
      </c>
      <c r="D5066" s="4">
        <v>5.0</v>
      </c>
      <c r="E5066" s="1">
        <v>5.0</v>
      </c>
      <c r="F5066" s="1">
        <v>5.0</v>
      </c>
      <c r="G5066" s="2"/>
    </row>
    <row r="5067" ht="12.75" customHeight="1">
      <c r="A5067" t="s">
        <v>1598</v>
      </c>
      <c r="B5067" s="3" t="str">
        <f>HYPERLINK("https://stackoverflow.com/questions/17866514/")</f>
        <v>https://stackoverflow.com/questions/17866514/</v>
      </c>
      <c r="C5067" s="1">
        <v>5.0</v>
      </c>
      <c r="D5067" s="4">
        <v>5.0</v>
      </c>
      <c r="E5067" s="1">
        <v>5.0</v>
      </c>
      <c r="F5067" s="1">
        <v>5.0</v>
      </c>
      <c r="G5067" s="2"/>
    </row>
    <row r="5068" ht="12.75" customHeight="1">
      <c r="A5068" t="s">
        <v>1598</v>
      </c>
      <c r="B5068" s="3" t="str">
        <f>HYPERLINK("https://stackoverflow.com/questions/20593147/")</f>
        <v>https://stackoverflow.com/questions/20593147/</v>
      </c>
      <c r="C5068" s="1">
        <v>5.0</v>
      </c>
      <c r="D5068" s="4">
        <v>3.0</v>
      </c>
      <c r="E5068" s="1">
        <v>4.0</v>
      </c>
      <c r="F5068" s="1">
        <v>4.0</v>
      </c>
      <c r="G5068" s="2" t="s">
        <v>1599</v>
      </c>
    </row>
    <row r="5069" ht="12.75" customHeight="1">
      <c r="A5069" t="s">
        <v>1598</v>
      </c>
      <c r="B5069" s="3" t="str">
        <f>HYPERLINK("https://stackoverflow.com/questions/22950921/")</f>
        <v>https://stackoverflow.com/questions/22950921/</v>
      </c>
      <c r="C5069" s="1">
        <v>5.0</v>
      </c>
      <c r="D5069" s="4">
        <v>5.0</v>
      </c>
      <c r="E5069" s="1">
        <v>5.0</v>
      </c>
      <c r="F5069" s="1">
        <v>5.0</v>
      </c>
      <c r="G5069" s="2"/>
    </row>
    <row r="5070" ht="12.75" customHeight="1">
      <c r="A5070" t="s">
        <v>1598</v>
      </c>
      <c r="B5070" s="3" t="str">
        <f>HYPERLINK("https://stackoverflow.com/questions/23759788/")</f>
        <v>https://stackoverflow.com/questions/23759788/</v>
      </c>
      <c r="C5070" s="1">
        <v>4.0</v>
      </c>
      <c r="D5070" s="4">
        <v>5.0</v>
      </c>
      <c r="E5070" s="1">
        <v>4.0</v>
      </c>
      <c r="F5070" s="1">
        <v>5.0</v>
      </c>
      <c r="G5070" s="2"/>
    </row>
    <row r="5071" ht="12.75" customHeight="1">
      <c r="A5071" t="s">
        <v>1598</v>
      </c>
      <c r="B5071" s="3" t="str">
        <f>HYPERLINK("https://stackoverflow.com/questions/28158401/")</f>
        <v>https://stackoverflow.com/questions/28158401/</v>
      </c>
      <c r="C5071" s="1">
        <v>5.0</v>
      </c>
      <c r="D5071" s="4">
        <v>5.0</v>
      </c>
      <c r="E5071" s="1">
        <v>5.0</v>
      </c>
      <c r="F5071" s="1">
        <v>5.0</v>
      </c>
      <c r="G5071" s="2"/>
    </row>
    <row r="5072" ht="12.75" customHeight="1">
      <c r="A5072" t="s">
        <v>1598</v>
      </c>
      <c r="B5072" s="3" t="str">
        <f>HYPERLINK("https://stackoverflow.com/questions/30391507/")</f>
        <v>https://stackoverflow.com/questions/30391507/</v>
      </c>
      <c r="C5072" s="1">
        <v>4.0</v>
      </c>
      <c r="D5072" s="4">
        <v>5.0</v>
      </c>
      <c r="E5072" s="1">
        <v>4.0</v>
      </c>
      <c r="F5072" s="1">
        <v>5.0</v>
      </c>
      <c r="G5072" s="2"/>
    </row>
    <row r="5073" ht="12.75" customHeight="1">
      <c r="A5073" t="s">
        <v>1598</v>
      </c>
      <c r="B5073" s="3" t="str">
        <f>HYPERLINK("https://stackoverflow.com/questions/31265714/")</f>
        <v>https://stackoverflow.com/questions/31265714/</v>
      </c>
      <c r="C5073" s="1">
        <v>4.0</v>
      </c>
      <c r="D5073" s="4">
        <v>5.0</v>
      </c>
      <c r="E5073" s="1">
        <v>4.0</v>
      </c>
      <c r="F5073" s="1">
        <v>5.0</v>
      </c>
      <c r="G5073" s="2"/>
    </row>
    <row r="5074" ht="12.75" customHeight="1">
      <c r="A5074" t="s">
        <v>1598</v>
      </c>
      <c r="B5074" s="3" t="str">
        <f>HYPERLINK("https://stackoverflow.com/questions/32542424/")</f>
        <v>https://stackoverflow.com/questions/32542424/</v>
      </c>
      <c r="C5074" s="1">
        <v>5.0</v>
      </c>
      <c r="D5074" s="4">
        <v>4.0</v>
      </c>
      <c r="E5074" s="1">
        <v>5.0</v>
      </c>
      <c r="F5074" s="1">
        <v>4.0</v>
      </c>
      <c r="G5074" s="2"/>
    </row>
    <row r="5075" ht="12.75" customHeight="1">
      <c r="A5075" t="s">
        <v>1598</v>
      </c>
      <c r="B5075" s="3" t="str">
        <f>HYPERLINK("https://stackoverflow.com/questions/39055850/")</f>
        <v>https://stackoverflow.com/questions/39055850/</v>
      </c>
      <c r="C5075" s="1">
        <v>5.0</v>
      </c>
      <c r="D5075" s="4">
        <v>5.0</v>
      </c>
      <c r="E5075" s="1">
        <v>5.0</v>
      </c>
      <c r="F5075" s="1">
        <v>5.0</v>
      </c>
      <c r="G5075" s="2"/>
    </row>
    <row r="5076" ht="12.75" customHeight="1">
      <c r="A5076" t="s">
        <v>1598</v>
      </c>
      <c r="B5076" s="3" t="str">
        <f>HYPERLINK("https://stackoverflow.com/questions/43515927/")</f>
        <v>https://stackoverflow.com/questions/43515927/</v>
      </c>
      <c r="C5076" s="1">
        <v>4.0</v>
      </c>
      <c r="D5076" s="4">
        <v>5.0</v>
      </c>
      <c r="E5076" s="1">
        <v>4.0</v>
      </c>
      <c r="F5076" s="1">
        <v>5.0</v>
      </c>
      <c r="G5076" s="2"/>
    </row>
    <row r="5077" ht="12.75" customHeight="1">
      <c r="A5077" t="s">
        <v>1598</v>
      </c>
      <c r="B5077" s="3" t="str">
        <f>HYPERLINK("https://stackoverflow.com/questions/46262860/")</f>
        <v>https://stackoverflow.com/questions/46262860/</v>
      </c>
      <c r="C5077" s="1">
        <v>3.0</v>
      </c>
      <c r="D5077" s="4">
        <v>3.0</v>
      </c>
      <c r="E5077" s="1">
        <v>3.0</v>
      </c>
      <c r="F5077" s="1">
        <v>3.0</v>
      </c>
      <c r="G5077" s="2"/>
    </row>
    <row r="5078" ht="12.75" customHeight="1">
      <c r="A5078" t="s">
        <v>1598</v>
      </c>
      <c r="B5078" s="3" t="str">
        <f>HYPERLINK("https://stackoverflow.com/questions/49713184/")</f>
        <v>https://stackoverflow.com/questions/49713184/</v>
      </c>
      <c r="C5078" s="1">
        <v>3.0</v>
      </c>
      <c r="D5078" s="4">
        <v>5.0</v>
      </c>
      <c r="E5078" s="1">
        <v>4.0</v>
      </c>
      <c r="F5078" s="1">
        <v>5.0</v>
      </c>
      <c r="G5078" s="2" t="s">
        <v>430</v>
      </c>
    </row>
    <row r="5079" ht="12.75" customHeight="1">
      <c r="A5079" t="s">
        <v>1139</v>
      </c>
      <c r="B5079" s="3" t="str">
        <f>HYPERLINK("https://stackoverflow.com/questions/6356168/")</f>
        <v>https://stackoverflow.com/questions/6356168/</v>
      </c>
      <c r="C5079" s="1">
        <v>2.0</v>
      </c>
      <c r="D5079" s="4">
        <v>1.0</v>
      </c>
      <c r="E5079" s="1">
        <v>2.0</v>
      </c>
      <c r="F5079" s="1">
        <v>1.0</v>
      </c>
      <c r="G5079" s="2"/>
    </row>
    <row r="5080" ht="12.75" customHeight="1">
      <c r="A5080" t="s">
        <v>1139</v>
      </c>
      <c r="B5080" s="3" t="str">
        <f>HYPERLINK("https://stackoverflow.com/questions/14014265/")</f>
        <v>https://stackoverflow.com/questions/14014265/</v>
      </c>
      <c r="C5080" s="1">
        <v>2.0</v>
      </c>
      <c r="D5080" s="4">
        <v>1.0</v>
      </c>
      <c r="E5080" s="1">
        <v>2.0</v>
      </c>
      <c r="F5080" s="1">
        <v>1.0</v>
      </c>
      <c r="G5080" s="2"/>
    </row>
    <row r="5081" ht="12.75" customHeight="1">
      <c r="A5081" t="s">
        <v>1600</v>
      </c>
      <c r="B5081" s="3" t="str">
        <f>HYPERLINK("https://stackoverflow.com/questions/6601704/")</f>
        <v>https://stackoverflow.com/questions/6601704/</v>
      </c>
      <c r="C5081" s="1">
        <v>3.0</v>
      </c>
      <c r="D5081" s="4">
        <v>2.0</v>
      </c>
      <c r="E5081" s="1">
        <v>3.0</v>
      </c>
      <c r="F5081" s="1">
        <v>2.0</v>
      </c>
      <c r="G5081" s="2"/>
    </row>
    <row r="5082" ht="12.75" customHeight="1">
      <c r="A5082" t="s">
        <v>203</v>
      </c>
      <c r="B5082" s="3" t="str">
        <f>HYPERLINK("https://stackoverflow.com/questions/7413868/")</f>
        <v>https://stackoverflow.com/questions/7413868/</v>
      </c>
      <c r="C5082" s="1">
        <v>3.0</v>
      </c>
      <c r="D5082" s="4">
        <v>1.0</v>
      </c>
      <c r="E5082" s="1">
        <v>3.0</v>
      </c>
      <c r="F5082" s="1">
        <v>1.0</v>
      </c>
      <c r="G5082" s="2"/>
    </row>
    <row r="5083" ht="12.75" customHeight="1">
      <c r="A5083" t="s">
        <v>203</v>
      </c>
      <c r="B5083" s="3" t="str">
        <f>HYPERLINK("https://stackoverflow.com/questions/7413900/")</f>
        <v>https://stackoverflow.com/questions/7413900/</v>
      </c>
      <c r="C5083" s="1">
        <v>5.0</v>
      </c>
      <c r="D5083" s="4">
        <v>4.0</v>
      </c>
      <c r="E5083" s="1">
        <v>5.0</v>
      </c>
      <c r="F5083" s="1">
        <v>4.0</v>
      </c>
      <c r="G5083" s="2"/>
    </row>
    <row r="5084" ht="12.75" customHeight="1">
      <c r="A5084" t="s">
        <v>203</v>
      </c>
      <c r="B5084" s="3" t="str">
        <f>HYPERLINK("https://stackoverflow.com/questions/7413989/")</f>
        <v>https://stackoverflow.com/questions/7413989/</v>
      </c>
      <c r="C5084" s="1">
        <v>2.0</v>
      </c>
      <c r="D5084" s="4">
        <v>1.0</v>
      </c>
      <c r="E5084" s="1">
        <v>2.0</v>
      </c>
      <c r="F5084" s="1">
        <v>1.0</v>
      </c>
      <c r="G5084" s="2"/>
    </row>
    <row r="5085" ht="12.75" customHeight="1">
      <c r="A5085" t="s">
        <v>203</v>
      </c>
      <c r="B5085" s="3" t="str">
        <f>HYPERLINK("https://stackoverflow.com/questions/12838276/")</f>
        <v>https://stackoverflow.com/questions/12838276/</v>
      </c>
      <c r="C5085" s="1">
        <v>5.0</v>
      </c>
      <c r="D5085" s="4">
        <v>5.0</v>
      </c>
      <c r="E5085" s="1">
        <v>5.0</v>
      </c>
      <c r="F5085" s="1">
        <v>5.0</v>
      </c>
      <c r="G5085" s="2"/>
    </row>
    <row r="5086" ht="12.75" customHeight="1">
      <c r="A5086" t="s">
        <v>203</v>
      </c>
      <c r="B5086" s="3" t="str">
        <f>HYPERLINK("https://stackoverflow.com/questions/19492227/")</f>
        <v>https://stackoverflow.com/questions/19492227/</v>
      </c>
      <c r="C5086" s="1">
        <v>5.0</v>
      </c>
      <c r="D5086" s="4">
        <v>3.0</v>
      </c>
      <c r="E5086" s="1">
        <v>4.0</v>
      </c>
      <c r="F5086" s="1">
        <v>4.0</v>
      </c>
      <c r="G5086" s="2" t="s">
        <v>1601</v>
      </c>
    </row>
    <row r="5087" ht="12.75" customHeight="1">
      <c r="A5087" t="s">
        <v>203</v>
      </c>
      <c r="B5087" s="3" t="str">
        <f>HYPERLINK("https://stackoverflow.com/questions/24270148/")</f>
        <v>https://stackoverflow.com/questions/24270148/</v>
      </c>
      <c r="C5087" s="1">
        <v>5.0</v>
      </c>
      <c r="D5087" s="4">
        <v>4.0</v>
      </c>
      <c r="E5087" s="1">
        <v>5.0</v>
      </c>
      <c r="F5087" s="1">
        <v>4.0</v>
      </c>
      <c r="G5087" s="2"/>
    </row>
    <row r="5088" ht="12.75" customHeight="1">
      <c r="A5088" t="s">
        <v>203</v>
      </c>
      <c r="B5088" s="3" t="str">
        <f>HYPERLINK("https://stackoverflow.com/questions/36641266/")</f>
        <v>https://stackoverflow.com/questions/36641266/</v>
      </c>
      <c r="C5088" s="1">
        <v>4.0</v>
      </c>
      <c r="D5088" s="4">
        <v>5.0</v>
      </c>
      <c r="E5088" s="1">
        <v>4.0</v>
      </c>
      <c r="F5088" s="1">
        <v>5.0</v>
      </c>
      <c r="G5088" s="2"/>
    </row>
    <row r="5089" ht="12.75" customHeight="1">
      <c r="A5089" t="s">
        <v>1602</v>
      </c>
      <c r="B5089" s="3" t="str">
        <f>HYPERLINK("https://stackoverflow.com/questions/9181778/")</f>
        <v>https://stackoverflow.com/questions/9181778/</v>
      </c>
      <c r="C5089" s="1">
        <v>4.0</v>
      </c>
      <c r="D5089" s="4">
        <v>3.0</v>
      </c>
      <c r="E5089" s="1">
        <v>4.0</v>
      </c>
      <c r="F5089" s="1">
        <v>3.0</v>
      </c>
      <c r="G5089" s="2"/>
    </row>
    <row r="5090" ht="12.75" customHeight="1">
      <c r="A5090" t="s">
        <v>1603</v>
      </c>
      <c r="B5090" s="3" t="str">
        <f>HYPERLINK("https://stackoverflow.com/questions/10253478/")</f>
        <v>https://stackoverflow.com/questions/10253478/</v>
      </c>
      <c r="C5090" s="1">
        <v>4.0</v>
      </c>
      <c r="D5090" s="4">
        <v>2.0</v>
      </c>
      <c r="E5090" s="1">
        <v>4.0</v>
      </c>
      <c r="F5090" s="1">
        <v>4.0</v>
      </c>
      <c r="G5090" s="2" t="s">
        <v>1601</v>
      </c>
    </row>
    <row r="5091" ht="12.75" customHeight="1">
      <c r="A5091" t="s">
        <v>1604</v>
      </c>
      <c r="B5091" s="3" t="str">
        <f>HYPERLINK("https://stackoverflow.com/questions/10307326/")</f>
        <v>https://stackoverflow.com/questions/10307326/</v>
      </c>
      <c r="C5091" s="1">
        <v>4.0</v>
      </c>
      <c r="D5091" s="4">
        <v>3.0</v>
      </c>
      <c r="E5091" s="1">
        <v>4.0</v>
      </c>
      <c r="F5091" s="1">
        <v>3.0</v>
      </c>
      <c r="G5091" s="2"/>
    </row>
    <row r="5092" ht="12.75" customHeight="1">
      <c r="A5092" t="s">
        <v>1605</v>
      </c>
      <c r="B5092" s="3" t="str">
        <f>HYPERLINK("https://stackoverflow.com/questions/10348758/")</f>
        <v>https://stackoverflow.com/questions/10348758/</v>
      </c>
      <c r="C5092" s="1">
        <v>1.0</v>
      </c>
      <c r="D5092" s="4">
        <v>1.0</v>
      </c>
      <c r="E5092" s="1">
        <v>1.0</v>
      </c>
      <c r="F5092" s="1">
        <v>1.0</v>
      </c>
      <c r="G5092" s="2"/>
    </row>
    <row r="5093" ht="12.75" customHeight="1">
      <c r="A5093" t="s">
        <v>1606</v>
      </c>
      <c r="B5093" s="3" t="str">
        <f>HYPERLINK("https://stackoverflow.com/questions/10752555/")</f>
        <v>https://stackoverflow.com/questions/10752555/</v>
      </c>
      <c r="C5093" s="1">
        <v>2.0</v>
      </c>
      <c r="D5093" s="4">
        <v>1.0</v>
      </c>
      <c r="E5093" s="1">
        <v>2.0</v>
      </c>
      <c r="F5093" s="1">
        <v>1.0</v>
      </c>
      <c r="G5093" s="2"/>
    </row>
    <row r="5094" ht="12.75" customHeight="1">
      <c r="A5094" t="s">
        <v>1606</v>
      </c>
      <c r="B5094" s="3" t="str">
        <f>HYPERLINK("https://stackoverflow.com/questions/10752608/")</f>
        <v>https://stackoverflow.com/questions/10752608/</v>
      </c>
      <c r="C5094" s="1">
        <v>2.0</v>
      </c>
      <c r="D5094" s="4">
        <v>1.0</v>
      </c>
      <c r="E5094" s="1">
        <v>2.0</v>
      </c>
      <c r="F5094" s="1">
        <v>1.0</v>
      </c>
      <c r="G5094" s="2"/>
    </row>
    <row r="5095" ht="12.75" customHeight="1">
      <c r="A5095" t="s">
        <v>1607</v>
      </c>
      <c r="B5095" s="3" t="str">
        <f>HYPERLINK("https://stackoverflow.com/questions/10831080/")</f>
        <v>https://stackoverflow.com/questions/10831080/</v>
      </c>
      <c r="C5095" s="1">
        <v>3.0</v>
      </c>
      <c r="D5095" s="4">
        <v>3.0</v>
      </c>
      <c r="E5095" s="1">
        <v>3.0</v>
      </c>
      <c r="F5095" s="1">
        <v>3.0</v>
      </c>
      <c r="G5095" s="2"/>
    </row>
    <row r="5096" ht="12.75" customHeight="1">
      <c r="A5096" t="s">
        <v>1607</v>
      </c>
      <c r="B5096" s="3" t="str">
        <f>HYPERLINK("https://stackoverflow.com/questions/10831138/")</f>
        <v>https://stackoverflow.com/questions/10831138/</v>
      </c>
      <c r="C5096" s="1">
        <v>3.0</v>
      </c>
      <c r="D5096" s="4">
        <v>3.0</v>
      </c>
      <c r="E5096" s="1">
        <v>3.0</v>
      </c>
      <c r="F5096" s="1">
        <v>3.0</v>
      </c>
      <c r="G5096" s="2"/>
    </row>
    <row r="5097" ht="12.75" customHeight="1">
      <c r="A5097" t="s">
        <v>1301</v>
      </c>
      <c r="B5097" s="3" t="str">
        <f>HYPERLINK("https://stackoverflow.com/questions/13185765/")</f>
        <v>https://stackoverflow.com/questions/13185765/</v>
      </c>
      <c r="C5097" s="1">
        <v>3.0</v>
      </c>
      <c r="D5097" s="4">
        <v>1.0</v>
      </c>
      <c r="E5097" s="1">
        <v>3.0</v>
      </c>
      <c r="F5097" s="1">
        <v>1.0</v>
      </c>
      <c r="G5097" s="2"/>
    </row>
    <row r="5098" ht="12.75" customHeight="1">
      <c r="A5098" t="s">
        <v>1301</v>
      </c>
      <c r="B5098" s="3" t="str">
        <f>HYPERLINK("https://stackoverflow.com/questions/13185852/")</f>
        <v>https://stackoverflow.com/questions/13185852/</v>
      </c>
      <c r="C5098" s="1">
        <v>2.0</v>
      </c>
      <c r="D5098" s="4">
        <v>1.0</v>
      </c>
      <c r="E5098" s="1">
        <v>2.0</v>
      </c>
      <c r="F5098" s="1">
        <v>1.0</v>
      </c>
      <c r="G5098" s="2"/>
    </row>
    <row r="5099" ht="12.75" customHeight="1">
      <c r="A5099" t="s">
        <v>1301</v>
      </c>
      <c r="B5099" s="3" t="str">
        <f>HYPERLINK("https://stackoverflow.com/questions/25992945/")</f>
        <v>https://stackoverflow.com/questions/25992945/</v>
      </c>
      <c r="C5099" s="1">
        <v>5.0</v>
      </c>
      <c r="D5099" s="4">
        <v>5.0</v>
      </c>
      <c r="E5099" s="1">
        <v>5.0</v>
      </c>
      <c r="F5099" s="1">
        <v>5.0</v>
      </c>
      <c r="G5099" s="2"/>
    </row>
    <row r="5100" ht="12.75" customHeight="1">
      <c r="A5100" t="s">
        <v>1301</v>
      </c>
      <c r="B5100" s="3" t="str">
        <f>HYPERLINK("https://stackoverflow.com/questions/26372536/")</f>
        <v>https://stackoverflow.com/questions/26372536/</v>
      </c>
      <c r="C5100" s="1">
        <v>2.0</v>
      </c>
      <c r="D5100" s="4">
        <v>1.0</v>
      </c>
      <c r="E5100" s="1">
        <v>2.0</v>
      </c>
      <c r="F5100" s="1">
        <v>1.0</v>
      </c>
      <c r="G5100" s="2"/>
    </row>
    <row r="5101" ht="12.75" customHeight="1">
      <c r="A5101" t="s">
        <v>1301</v>
      </c>
      <c r="B5101" s="3" t="str">
        <f>HYPERLINK("https://stackoverflow.com/questions/41575875/")</f>
        <v>https://stackoverflow.com/questions/41575875/</v>
      </c>
      <c r="C5101" s="1">
        <v>5.0</v>
      </c>
      <c r="D5101" s="4">
        <v>5.0</v>
      </c>
      <c r="E5101" s="1">
        <v>5.0</v>
      </c>
      <c r="F5101" s="1">
        <v>5.0</v>
      </c>
      <c r="G5101" s="2"/>
    </row>
    <row r="5102" ht="12.75" customHeight="1">
      <c r="A5102" t="s">
        <v>1301</v>
      </c>
      <c r="B5102" s="3" t="str">
        <f>HYPERLINK("https://stackoverflow.com/questions/44630107/")</f>
        <v>https://stackoverflow.com/questions/44630107/</v>
      </c>
      <c r="C5102" s="1">
        <v>2.0</v>
      </c>
      <c r="D5102" s="4">
        <v>2.0</v>
      </c>
      <c r="E5102" s="1">
        <v>2.0</v>
      </c>
      <c r="F5102" s="1">
        <v>2.0</v>
      </c>
      <c r="G5102" s="2"/>
    </row>
    <row r="5103" ht="12.75" customHeight="1">
      <c r="A5103" t="s">
        <v>1608</v>
      </c>
      <c r="B5103" s="3" t="str">
        <f>HYPERLINK("https://stackoverflow.com/questions/13186887/")</f>
        <v>https://stackoverflow.com/questions/13186887/</v>
      </c>
      <c r="C5103" s="1">
        <v>2.0</v>
      </c>
      <c r="D5103" s="4">
        <v>1.0</v>
      </c>
      <c r="E5103" s="1">
        <v>2.0</v>
      </c>
      <c r="F5103" s="1">
        <v>1.0</v>
      </c>
      <c r="G5103" s="2"/>
    </row>
    <row r="5104" ht="12.75" customHeight="1">
      <c r="A5104" t="s">
        <v>1608</v>
      </c>
      <c r="B5104" s="3" t="str">
        <f>HYPERLINK("https://stackoverflow.com/questions/13186893/")</f>
        <v>https://stackoverflow.com/questions/13186893/</v>
      </c>
      <c r="C5104" s="1">
        <v>2.0</v>
      </c>
      <c r="D5104" s="4">
        <v>1.0</v>
      </c>
      <c r="E5104" s="1">
        <v>2.0</v>
      </c>
      <c r="F5104" s="1">
        <v>1.0</v>
      </c>
      <c r="G5104" s="2"/>
    </row>
    <row r="5105" ht="12.75" customHeight="1">
      <c r="A5105" t="s">
        <v>1609</v>
      </c>
      <c r="B5105" s="3" t="str">
        <f>HYPERLINK("https://stackoverflow.com/questions/13227618/")</f>
        <v>https://stackoverflow.com/questions/13227618/</v>
      </c>
      <c r="C5105" s="1">
        <v>4.0</v>
      </c>
      <c r="D5105" s="4">
        <v>5.0</v>
      </c>
      <c r="E5105" s="1">
        <v>4.0</v>
      </c>
      <c r="F5105" s="1">
        <v>5.0</v>
      </c>
      <c r="G5105" s="2"/>
    </row>
    <row r="5106" ht="12.75" customHeight="1">
      <c r="A5106" t="s">
        <v>1609</v>
      </c>
      <c r="B5106" s="3" t="str">
        <f>HYPERLINK("https://stackoverflow.com/questions/13227620/")</f>
        <v>https://stackoverflow.com/questions/13227620/</v>
      </c>
      <c r="C5106" s="1">
        <v>5.0</v>
      </c>
      <c r="D5106" s="4">
        <v>4.0</v>
      </c>
      <c r="E5106" s="1">
        <v>5.0</v>
      </c>
      <c r="F5106" s="1">
        <v>4.0</v>
      </c>
      <c r="G5106" s="2"/>
    </row>
    <row r="5107" ht="12.75" customHeight="1">
      <c r="A5107" t="s">
        <v>1609</v>
      </c>
      <c r="B5107" s="3" t="str">
        <f>HYPERLINK("https://stackoverflow.com/questions/13227626/")</f>
        <v>https://stackoverflow.com/questions/13227626/</v>
      </c>
      <c r="C5107" s="1">
        <v>3.0</v>
      </c>
      <c r="D5107" s="4">
        <v>3.0</v>
      </c>
      <c r="E5107" s="1">
        <v>3.0</v>
      </c>
      <c r="F5107" s="1">
        <v>3.0</v>
      </c>
      <c r="G5107" s="2"/>
    </row>
    <row r="5108" ht="12.75" customHeight="1">
      <c r="A5108" t="s">
        <v>1609</v>
      </c>
      <c r="B5108" s="3" t="str">
        <f>HYPERLINK("https://stackoverflow.com/questions/13227644/")</f>
        <v>https://stackoverflow.com/questions/13227644/</v>
      </c>
      <c r="C5108" s="1">
        <v>2.0</v>
      </c>
      <c r="D5108" s="4">
        <v>1.0</v>
      </c>
      <c r="E5108" s="1">
        <v>2.0</v>
      </c>
      <c r="F5108" s="1">
        <v>1.0</v>
      </c>
      <c r="G5108" s="2"/>
    </row>
    <row r="5109" ht="12.75" customHeight="1">
      <c r="A5109" t="s">
        <v>1609</v>
      </c>
      <c r="B5109" s="3" t="str">
        <f>HYPERLINK("https://stackoverflow.com/questions/13228343/")</f>
        <v>https://stackoverflow.com/questions/13228343/</v>
      </c>
      <c r="C5109" s="1">
        <v>3.0</v>
      </c>
      <c r="D5109" s="4">
        <v>1.0</v>
      </c>
      <c r="E5109" s="1">
        <v>3.0</v>
      </c>
      <c r="F5109" s="1">
        <v>1.0</v>
      </c>
      <c r="G5109" s="2"/>
    </row>
    <row r="5110" ht="12.75" customHeight="1">
      <c r="A5110" t="s">
        <v>208</v>
      </c>
      <c r="B5110" s="3" t="str">
        <f>HYPERLINK("https://stackoverflow.com/questions/15239402/")</f>
        <v>https://stackoverflow.com/questions/15239402/</v>
      </c>
      <c r="C5110" s="1">
        <v>2.0</v>
      </c>
      <c r="D5110" s="4">
        <v>1.0</v>
      </c>
      <c r="E5110" s="1">
        <v>2.0</v>
      </c>
      <c r="F5110" s="1">
        <v>1.0</v>
      </c>
      <c r="G5110" s="2"/>
    </row>
    <row r="5111" ht="12.75" customHeight="1">
      <c r="A5111" t="s">
        <v>208</v>
      </c>
      <c r="B5111" s="3" t="str">
        <f>HYPERLINK("https://stackoverflow.com/questions/15239467/")</f>
        <v>https://stackoverflow.com/questions/15239467/</v>
      </c>
      <c r="C5111" s="1">
        <v>2.0</v>
      </c>
      <c r="D5111" s="4">
        <v>1.0</v>
      </c>
      <c r="E5111" s="1">
        <v>2.0</v>
      </c>
      <c r="F5111" s="1">
        <v>1.0</v>
      </c>
      <c r="G5111" s="2"/>
    </row>
    <row r="5112" ht="12.75" customHeight="1">
      <c r="A5112" t="s">
        <v>208</v>
      </c>
      <c r="B5112" s="3" t="str">
        <f>HYPERLINK("https://stackoverflow.com/questions/26620775/")</f>
        <v>https://stackoverflow.com/questions/26620775/</v>
      </c>
      <c r="C5112" s="1">
        <v>2.0</v>
      </c>
      <c r="D5112" s="4">
        <v>1.0</v>
      </c>
      <c r="E5112" s="1">
        <v>2.0</v>
      </c>
      <c r="F5112" s="1">
        <v>1.0</v>
      </c>
      <c r="G5112" s="2"/>
    </row>
    <row r="5113" ht="12.75" customHeight="1">
      <c r="A5113" t="s">
        <v>1610</v>
      </c>
      <c r="B5113" s="3" t="str">
        <f>HYPERLINK("https://stackoverflow.com/questions/15696024/")</f>
        <v>https://stackoverflow.com/questions/15696024/</v>
      </c>
      <c r="C5113" s="1">
        <v>5.0</v>
      </c>
      <c r="D5113" s="4">
        <v>5.0</v>
      </c>
      <c r="E5113" s="1">
        <v>5.0</v>
      </c>
      <c r="F5113" s="1">
        <v>5.0</v>
      </c>
      <c r="G5113" s="2"/>
    </row>
    <row r="5114" ht="12.75" customHeight="1">
      <c r="A5114" t="s">
        <v>1610</v>
      </c>
      <c r="B5114" s="3" t="str">
        <f>HYPERLINK("https://stackoverflow.com/questions/25578200/")</f>
        <v>https://stackoverflow.com/questions/25578200/</v>
      </c>
      <c r="C5114" s="1">
        <v>5.0</v>
      </c>
      <c r="D5114" s="4">
        <v>5.0</v>
      </c>
      <c r="E5114" s="1">
        <v>5.0</v>
      </c>
      <c r="F5114" s="1">
        <v>5.0</v>
      </c>
      <c r="G5114" s="2"/>
    </row>
    <row r="5115" ht="12.75" customHeight="1">
      <c r="A5115" t="s">
        <v>1610</v>
      </c>
      <c r="B5115" s="3" t="str">
        <f>HYPERLINK("https://stackoverflow.com/questions/28450305/")</f>
        <v>https://stackoverflow.com/questions/28450305/</v>
      </c>
      <c r="C5115" s="1">
        <v>5.0</v>
      </c>
      <c r="D5115" s="4">
        <v>5.0</v>
      </c>
      <c r="E5115" s="1">
        <v>5.0</v>
      </c>
      <c r="F5115" s="1">
        <v>5.0</v>
      </c>
      <c r="G5115" s="2"/>
    </row>
    <row r="5116" ht="12.75" customHeight="1">
      <c r="A5116" t="s">
        <v>1610</v>
      </c>
      <c r="B5116" s="3" t="str">
        <f>HYPERLINK("https://stackoverflow.com/questions/39026036/")</f>
        <v>https://stackoverflow.com/questions/39026036/</v>
      </c>
      <c r="C5116" s="1">
        <v>5.0</v>
      </c>
      <c r="D5116" s="4">
        <v>5.0</v>
      </c>
      <c r="E5116" s="1">
        <v>5.0</v>
      </c>
      <c r="F5116" s="1">
        <v>5.0</v>
      </c>
      <c r="G5116" s="2"/>
    </row>
    <row r="5117" ht="12.75" customHeight="1">
      <c r="A5117" t="s">
        <v>1588</v>
      </c>
      <c r="B5117" s="3" t="str">
        <f>HYPERLINK("https://stackoverflow.com/questions/19084372/")</f>
        <v>https://stackoverflow.com/questions/19084372/</v>
      </c>
      <c r="C5117" s="1">
        <v>2.0</v>
      </c>
      <c r="D5117" s="4">
        <v>1.0</v>
      </c>
      <c r="E5117" s="1">
        <v>2.0</v>
      </c>
      <c r="F5117" s="1">
        <v>1.0</v>
      </c>
      <c r="G5117" s="2"/>
    </row>
    <row r="5118" ht="12.75" customHeight="1">
      <c r="A5118" t="s">
        <v>1588</v>
      </c>
      <c r="B5118" s="3" t="str">
        <f>HYPERLINK("https://stackoverflow.com/questions/19084474/")</f>
        <v>https://stackoverflow.com/questions/19084474/</v>
      </c>
      <c r="C5118" s="1">
        <v>3.0</v>
      </c>
      <c r="D5118" s="4">
        <v>1.0</v>
      </c>
      <c r="E5118" s="1">
        <v>3.0</v>
      </c>
      <c r="F5118" s="1">
        <v>1.0</v>
      </c>
      <c r="G5118" s="2"/>
    </row>
    <row r="5119" ht="12.75" customHeight="1">
      <c r="A5119" t="s">
        <v>1588</v>
      </c>
      <c r="B5119" s="3" t="str">
        <f>HYPERLINK("https://stackoverflow.com/questions/21179568/")</f>
        <v>https://stackoverflow.com/questions/21179568/</v>
      </c>
      <c r="C5119" s="1">
        <v>2.0</v>
      </c>
      <c r="D5119" s="4">
        <v>1.0</v>
      </c>
      <c r="E5119" s="1">
        <v>2.0</v>
      </c>
      <c r="F5119" s="1">
        <v>1.0</v>
      </c>
      <c r="G5119" s="2"/>
    </row>
    <row r="5120" ht="12.75" customHeight="1">
      <c r="A5120" t="s">
        <v>1588</v>
      </c>
      <c r="B5120" s="3" t="str">
        <f>HYPERLINK("https://stackoverflow.com/questions/21179957/")</f>
        <v>https://stackoverflow.com/questions/21179957/</v>
      </c>
      <c r="C5120" s="1">
        <v>2.0</v>
      </c>
      <c r="D5120" s="4">
        <v>1.0</v>
      </c>
      <c r="E5120" s="1">
        <v>2.0</v>
      </c>
      <c r="F5120" s="1">
        <v>1.0</v>
      </c>
      <c r="G5120" s="2"/>
    </row>
    <row r="5121" ht="12.75" customHeight="1">
      <c r="A5121" t="s">
        <v>1588</v>
      </c>
      <c r="B5121" s="3" t="str">
        <f>HYPERLINK("https://stackoverflow.com/questions/24999934/")</f>
        <v>https://stackoverflow.com/questions/24999934/</v>
      </c>
      <c r="C5121" s="1">
        <v>2.0</v>
      </c>
      <c r="D5121" s="4">
        <v>1.0</v>
      </c>
      <c r="E5121" s="1">
        <v>2.0</v>
      </c>
      <c r="F5121" s="1">
        <v>1.0</v>
      </c>
      <c r="G5121" s="2"/>
    </row>
    <row r="5122" ht="12.75" customHeight="1">
      <c r="A5122" t="s">
        <v>1588</v>
      </c>
      <c r="B5122" s="3" t="str">
        <f>HYPERLINK("https://stackoverflow.com/questions/50178068/")</f>
        <v>https://stackoverflow.com/questions/50178068/</v>
      </c>
      <c r="C5122" s="1">
        <v>2.0</v>
      </c>
      <c r="D5122" s="4">
        <v>1.0</v>
      </c>
      <c r="E5122" s="1">
        <v>2.0</v>
      </c>
      <c r="F5122" s="1">
        <v>1.0</v>
      </c>
      <c r="G5122" s="2"/>
    </row>
    <row r="5123" ht="12.75" customHeight="1">
      <c r="A5123" t="s">
        <v>1611</v>
      </c>
      <c r="B5123" s="3" t="str">
        <f>HYPERLINK("https://stackoverflow.com/questions/20227910/")</f>
        <v>https://stackoverflow.com/questions/20227910/</v>
      </c>
      <c r="C5123" s="1">
        <v>1.0</v>
      </c>
      <c r="D5123" s="4">
        <v>1.0</v>
      </c>
      <c r="E5123" s="1">
        <v>1.0</v>
      </c>
      <c r="F5123" s="1">
        <v>1.0</v>
      </c>
      <c r="G5123" s="2"/>
    </row>
    <row r="5124" ht="12.75" customHeight="1">
      <c r="A5124" t="s">
        <v>1611</v>
      </c>
      <c r="B5124" s="3" t="str">
        <f>HYPERLINK("https://stackoverflow.com/questions/20227939/")</f>
        <v>https://stackoverflow.com/questions/20227939/</v>
      </c>
      <c r="C5124" s="1">
        <v>2.0</v>
      </c>
      <c r="D5124" s="4">
        <v>1.0</v>
      </c>
      <c r="E5124" s="1">
        <v>2.0</v>
      </c>
      <c r="F5124" s="1">
        <v>1.0</v>
      </c>
      <c r="G5124" s="2"/>
    </row>
    <row r="5125" ht="12.75" customHeight="1">
      <c r="A5125" t="s">
        <v>1611</v>
      </c>
      <c r="B5125" s="3" t="str">
        <f>HYPERLINK("https://stackoverflow.com/questions/20228255/")</f>
        <v>https://stackoverflow.com/questions/20228255/</v>
      </c>
      <c r="C5125" s="1">
        <v>2.0</v>
      </c>
      <c r="D5125" s="4">
        <v>1.0</v>
      </c>
      <c r="E5125" s="1">
        <v>2.0</v>
      </c>
      <c r="F5125" s="1">
        <v>1.0</v>
      </c>
      <c r="G5125" s="2"/>
    </row>
    <row r="5126" ht="12.75" customHeight="1">
      <c r="A5126" t="s">
        <v>1612</v>
      </c>
      <c r="B5126" s="3" t="str">
        <f>HYPERLINK("https://stackoverflow.com/questions/24666822/")</f>
        <v>https://stackoverflow.com/questions/24666822/</v>
      </c>
      <c r="C5126" s="1">
        <v>2.0</v>
      </c>
      <c r="D5126" s="4">
        <v>1.0</v>
      </c>
      <c r="E5126" s="1">
        <v>2.0</v>
      </c>
      <c r="F5126" s="1">
        <v>1.0</v>
      </c>
      <c r="G5126" s="2"/>
    </row>
    <row r="5127" ht="12.75" customHeight="1">
      <c r="A5127" t="s">
        <v>1612</v>
      </c>
      <c r="B5127" s="3" t="str">
        <f>HYPERLINK("https://stackoverflow.com/questions/24666848/")</f>
        <v>https://stackoverflow.com/questions/24666848/</v>
      </c>
      <c r="C5127" s="1">
        <v>2.0</v>
      </c>
      <c r="D5127" s="4">
        <v>1.0</v>
      </c>
      <c r="E5127" s="1">
        <v>2.0</v>
      </c>
      <c r="F5127" s="1">
        <v>1.0</v>
      </c>
      <c r="G5127" s="2"/>
    </row>
    <row r="5128" ht="12.75" customHeight="1">
      <c r="A5128" t="s">
        <v>1612</v>
      </c>
      <c r="B5128" s="3" t="str">
        <f>HYPERLINK("https://stackoverflow.com/questions/24666849/")</f>
        <v>https://stackoverflow.com/questions/24666849/</v>
      </c>
      <c r="C5128" s="1">
        <v>2.0</v>
      </c>
      <c r="D5128" s="4">
        <v>3.0</v>
      </c>
      <c r="E5128" s="1">
        <v>2.0</v>
      </c>
      <c r="F5128" s="1">
        <v>3.0</v>
      </c>
      <c r="G5128" s="2"/>
    </row>
    <row r="5129" ht="12.75" customHeight="1">
      <c r="A5129" t="s">
        <v>1612</v>
      </c>
      <c r="B5129" s="3" t="str">
        <f>HYPERLINK("https://stackoverflow.com/questions/34859849/")</f>
        <v>https://stackoverflow.com/questions/34859849/</v>
      </c>
      <c r="C5129" s="1">
        <v>2.0</v>
      </c>
      <c r="D5129" s="4">
        <v>2.0</v>
      </c>
      <c r="E5129" s="1">
        <v>2.0</v>
      </c>
      <c r="F5129" s="1">
        <v>2.0</v>
      </c>
      <c r="G5129" s="2"/>
    </row>
    <row r="5130" ht="12.75" customHeight="1">
      <c r="A5130" t="s">
        <v>1613</v>
      </c>
      <c r="B5130" s="3" t="str">
        <f>HYPERLINK("https://stackoverflow.com/questions/24782257/")</f>
        <v>https://stackoverflow.com/questions/24782257/</v>
      </c>
      <c r="C5130" s="1">
        <v>2.0</v>
      </c>
      <c r="D5130" s="4">
        <v>2.0</v>
      </c>
      <c r="E5130" s="1">
        <v>2.0</v>
      </c>
      <c r="F5130" s="1">
        <v>2.0</v>
      </c>
      <c r="G5130" s="2"/>
    </row>
    <row r="5131" ht="12.75" customHeight="1">
      <c r="A5131" t="s">
        <v>1613</v>
      </c>
      <c r="B5131" s="3" t="str">
        <f>HYPERLINK("https://stackoverflow.com/questions/24782296/")</f>
        <v>https://stackoverflow.com/questions/24782296/</v>
      </c>
      <c r="C5131" s="1">
        <v>2.0</v>
      </c>
      <c r="D5131" s="4">
        <v>3.0</v>
      </c>
      <c r="E5131" s="1">
        <v>2.0</v>
      </c>
      <c r="F5131" s="1">
        <v>3.0</v>
      </c>
      <c r="G5131" s="2"/>
    </row>
    <row r="5132" ht="12.75" customHeight="1">
      <c r="A5132" t="s">
        <v>1614</v>
      </c>
      <c r="B5132" s="3" t="str">
        <f>HYPERLINK("https://stackoverflow.com/questions/33096500/")</f>
        <v>https://stackoverflow.com/questions/33096500/</v>
      </c>
      <c r="C5132" s="1">
        <v>2.0</v>
      </c>
      <c r="D5132" s="4">
        <v>2.0</v>
      </c>
      <c r="E5132" s="1">
        <v>2.0</v>
      </c>
      <c r="F5132" s="1">
        <v>2.0</v>
      </c>
      <c r="G5132" s="2"/>
    </row>
    <row r="5133" ht="12.75" customHeight="1">
      <c r="A5133" t="s">
        <v>1614</v>
      </c>
      <c r="B5133" s="3" t="str">
        <f>HYPERLINK("https://stackoverflow.com/questions/33096616/")</f>
        <v>https://stackoverflow.com/questions/33096616/</v>
      </c>
      <c r="C5133" s="1">
        <v>3.0</v>
      </c>
      <c r="D5133" s="4">
        <v>2.0</v>
      </c>
      <c r="E5133" s="1">
        <v>3.0</v>
      </c>
      <c r="F5133" s="1">
        <v>2.0</v>
      </c>
      <c r="G5133" s="2"/>
    </row>
    <row r="5134" ht="12.75" customHeight="1">
      <c r="A5134" t="s">
        <v>1614</v>
      </c>
      <c r="B5134" s="3" t="str">
        <f>HYPERLINK("https://stackoverflow.com/questions/33118693/")</f>
        <v>https://stackoverflow.com/questions/33118693/</v>
      </c>
      <c r="C5134" s="1">
        <v>3.0</v>
      </c>
      <c r="D5134" s="4">
        <v>1.0</v>
      </c>
      <c r="E5134" s="1">
        <v>3.0</v>
      </c>
      <c r="F5134" s="1">
        <v>1.0</v>
      </c>
      <c r="G5134" s="2"/>
    </row>
    <row r="5135" ht="12.75" customHeight="1">
      <c r="A5135" t="s">
        <v>1615</v>
      </c>
      <c r="B5135" s="3" t="str">
        <f>HYPERLINK("https://stackoverflow.com/questions/36588412/")</f>
        <v>https://stackoverflow.com/questions/36588412/</v>
      </c>
      <c r="C5135" s="1">
        <v>3.0</v>
      </c>
      <c r="D5135" s="4">
        <v>2.0</v>
      </c>
      <c r="E5135" s="1">
        <v>3.0</v>
      </c>
      <c r="F5135" s="1">
        <v>2.0</v>
      </c>
      <c r="G5135" s="2"/>
    </row>
    <row r="5136" ht="12.75" customHeight="1">
      <c r="A5136" t="s">
        <v>1615</v>
      </c>
      <c r="B5136" s="3" t="str">
        <f>HYPERLINK("https://stackoverflow.com/questions/36588464/")</f>
        <v>https://stackoverflow.com/questions/36588464/</v>
      </c>
      <c r="C5136" s="1">
        <v>3.0</v>
      </c>
      <c r="D5136" s="4">
        <v>2.0</v>
      </c>
      <c r="E5136" s="1">
        <v>3.0</v>
      </c>
      <c r="F5136" s="1">
        <v>2.0</v>
      </c>
      <c r="G5136" s="2"/>
    </row>
    <row r="5137" ht="12.75" customHeight="1">
      <c r="C5137" s="1"/>
      <c r="D5137" s="1"/>
      <c r="E5137" s="1"/>
      <c r="F5137" s="1"/>
      <c r="G5137" s="2"/>
    </row>
    <row r="5138" ht="12.75" customHeight="1">
      <c r="C5138" s="1"/>
      <c r="D5138" s="1"/>
      <c r="E5138" s="1"/>
      <c r="F5138" s="1"/>
      <c r="G5138" s="2"/>
    </row>
    <row r="5139" ht="12.75" customHeight="1">
      <c r="C5139" s="1"/>
      <c r="D5139" s="1"/>
      <c r="E5139" s="1"/>
      <c r="F5139" s="1"/>
      <c r="G5139" s="2"/>
    </row>
    <row r="5140" ht="12.75" customHeight="1">
      <c r="A5140" t="s">
        <v>1616</v>
      </c>
      <c r="C5140" s="1"/>
      <c r="D5140" s="1"/>
      <c r="E5140" s="1"/>
      <c r="F5140" s="1"/>
      <c r="G5140" s="2"/>
    </row>
    <row r="5141" ht="12.75" customHeight="1">
      <c r="C5141" s="1"/>
      <c r="D5141" s="1"/>
      <c r="E5141" s="1"/>
      <c r="F5141" s="1"/>
      <c r="G5141" s="2"/>
    </row>
    <row r="5142" ht="12.75" customHeight="1">
      <c r="A5142" t="s">
        <v>1617</v>
      </c>
      <c r="B5142" s="3" t="str">
        <f>HYPERLINK("https://stackoverflow.com/questions/3339206/")</f>
        <v>https://stackoverflow.com/questions/3339206/</v>
      </c>
      <c r="C5142" s="1">
        <v>2.0</v>
      </c>
      <c r="D5142" s="4">
        <v>1.0</v>
      </c>
      <c r="E5142" s="1">
        <v>2.0</v>
      </c>
      <c r="F5142" s="1">
        <v>1.0</v>
      </c>
      <c r="G5142" s="2"/>
    </row>
    <row r="5143" ht="12.75" customHeight="1">
      <c r="A5143" t="s">
        <v>1617</v>
      </c>
      <c r="B5143" s="3" t="str">
        <f>HYPERLINK("https://stackoverflow.com/questions/11451072/")</f>
        <v>https://stackoverflow.com/questions/11451072/</v>
      </c>
      <c r="C5143" s="1">
        <v>2.0</v>
      </c>
      <c r="D5143" s="4">
        <v>1.0</v>
      </c>
      <c r="E5143" s="1">
        <v>2.0</v>
      </c>
      <c r="F5143" s="1">
        <v>1.0</v>
      </c>
      <c r="G5143" s="2"/>
    </row>
    <row r="5144" ht="12.75" customHeight="1">
      <c r="A5144" t="s">
        <v>1617</v>
      </c>
      <c r="B5144" s="3" t="str">
        <f>HYPERLINK("https://stackoverflow.com/questions/36247663/")</f>
        <v>https://stackoverflow.com/questions/36247663/</v>
      </c>
      <c r="C5144" s="1">
        <v>2.0</v>
      </c>
      <c r="D5144" s="4">
        <v>1.0</v>
      </c>
      <c r="E5144" s="1">
        <v>2.0</v>
      </c>
      <c r="F5144" s="1">
        <v>1.0</v>
      </c>
      <c r="G5144" s="2"/>
    </row>
    <row r="5145" ht="12.75" customHeight="1">
      <c r="A5145" t="s">
        <v>1618</v>
      </c>
      <c r="B5145" s="3" t="str">
        <f>HYPERLINK("https://stackoverflow.com/questions/4245903/")</f>
        <v>https://stackoverflow.com/questions/4245903/</v>
      </c>
      <c r="C5145" s="1">
        <v>5.0</v>
      </c>
      <c r="D5145" s="4">
        <v>5.0</v>
      </c>
      <c r="E5145" s="1">
        <v>5.0</v>
      </c>
      <c r="F5145" s="1">
        <v>5.0</v>
      </c>
      <c r="G5145" s="2"/>
    </row>
    <row r="5146" ht="12.75" customHeight="1">
      <c r="A5146" t="s">
        <v>1619</v>
      </c>
      <c r="B5146" s="3" t="str">
        <f>HYPERLINK("https://stackoverflow.com/questions/7852977/")</f>
        <v>https://stackoverflow.com/questions/7852977/</v>
      </c>
      <c r="C5146" s="1">
        <v>3.0</v>
      </c>
      <c r="D5146" s="4">
        <v>1.0</v>
      </c>
      <c r="E5146" s="1">
        <v>3.0</v>
      </c>
      <c r="F5146" s="1">
        <v>1.0</v>
      </c>
      <c r="G5146" s="2"/>
    </row>
    <row r="5147" ht="12.75" customHeight="1">
      <c r="A5147" t="s">
        <v>1619</v>
      </c>
      <c r="B5147" s="3" t="str">
        <f>HYPERLINK("https://stackoverflow.com/questions/7853040/")</f>
        <v>https://stackoverflow.com/questions/7853040/</v>
      </c>
      <c r="C5147" s="1">
        <v>3.0</v>
      </c>
      <c r="D5147" s="4">
        <v>1.0</v>
      </c>
      <c r="E5147" s="1">
        <v>3.0</v>
      </c>
      <c r="F5147" s="1">
        <v>1.0</v>
      </c>
      <c r="G5147" s="2"/>
    </row>
    <row r="5148" ht="12.75" customHeight="1">
      <c r="A5148" t="s">
        <v>1620</v>
      </c>
      <c r="B5148" s="3" t="str">
        <f>HYPERLINK("https://stackoverflow.com/questions/10170541/")</f>
        <v>https://stackoverflow.com/questions/10170541/</v>
      </c>
      <c r="C5148" s="1">
        <v>2.0</v>
      </c>
      <c r="D5148" s="4">
        <v>1.0</v>
      </c>
      <c r="E5148" s="1">
        <v>2.0</v>
      </c>
      <c r="F5148" s="1">
        <v>1.0</v>
      </c>
      <c r="G5148" s="2"/>
    </row>
    <row r="5149" ht="12.75" customHeight="1">
      <c r="A5149" t="s">
        <v>1620</v>
      </c>
      <c r="B5149" s="3" t="str">
        <f>HYPERLINK("https://stackoverflow.com/questions/10174907/")</f>
        <v>https://stackoverflow.com/questions/10174907/</v>
      </c>
      <c r="C5149" s="1">
        <v>2.0</v>
      </c>
      <c r="D5149" s="4">
        <v>1.0</v>
      </c>
      <c r="E5149" s="1">
        <v>2.0</v>
      </c>
      <c r="F5149" s="1">
        <v>1.0</v>
      </c>
      <c r="G5149" s="2"/>
    </row>
    <row r="5150" ht="12.75" customHeight="1">
      <c r="A5150" t="s">
        <v>1620</v>
      </c>
      <c r="B5150" s="3" t="str">
        <f>HYPERLINK("https://stackoverflow.com/questions/16087335/")</f>
        <v>https://stackoverflow.com/questions/16087335/</v>
      </c>
      <c r="C5150" s="1">
        <v>2.0</v>
      </c>
      <c r="D5150" s="4">
        <v>1.0</v>
      </c>
      <c r="E5150" s="1">
        <v>2.0</v>
      </c>
      <c r="F5150" s="1">
        <v>1.0</v>
      </c>
      <c r="G5150" s="2"/>
    </row>
    <row r="5151" ht="12.75" customHeight="1">
      <c r="A5151" t="s">
        <v>1620</v>
      </c>
      <c r="B5151" s="3" t="str">
        <f>HYPERLINK("https://stackoverflow.com/questions/20663686/")</f>
        <v>https://stackoverflow.com/questions/20663686/</v>
      </c>
      <c r="C5151" s="1">
        <v>2.0</v>
      </c>
      <c r="D5151" s="4">
        <v>1.0</v>
      </c>
      <c r="E5151" s="1">
        <v>2.0</v>
      </c>
      <c r="F5151" s="1">
        <v>1.0</v>
      </c>
      <c r="G5151" s="2"/>
    </row>
    <row r="5152" ht="12.75" customHeight="1">
      <c r="A5152" t="s">
        <v>1620</v>
      </c>
      <c r="B5152" s="3" t="str">
        <f>HYPERLINK("https://stackoverflow.com/questions/33287543/")</f>
        <v>https://stackoverflow.com/questions/33287543/</v>
      </c>
      <c r="C5152" s="1">
        <v>2.0</v>
      </c>
      <c r="D5152" s="4">
        <v>1.0</v>
      </c>
      <c r="E5152" s="1">
        <v>2.0</v>
      </c>
      <c r="F5152" s="1">
        <v>1.0</v>
      </c>
      <c r="G5152" s="2"/>
    </row>
    <row r="5153" ht="12.75" customHeight="1">
      <c r="A5153" t="s">
        <v>1620</v>
      </c>
      <c r="B5153" s="3" t="str">
        <f>HYPERLINK("https://stackoverflow.com/questions/43357829/")</f>
        <v>https://stackoverflow.com/questions/43357829/</v>
      </c>
      <c r="C5153" s="1">
        <v>2.0</v>
      </c>
      <c r="D5153" s="4">
        <v>1.0</v>
      </c>
      <c r="E5153" s="1">
        <v>2.0</v>
      </c>
      <c r="F5153" s="1">
        <v>1.0</v>
      </c>
      <c r="G5153" s="2"/>
    </row>
    <row r="5154" ht="12.75" customHeight="1">
      <c r="A5154" t="s">
        <v>1620</v>
      </c>
      <c r="B5154" s="3" t="str">
        <f>HYPERLINK("https://stackoverflow.com/questions/46088053/")</f>
        <v>https://stackoverflow.com/questions/46088053/</v>
      </c>
      <c r="C5154" s="1">
        <v>2.0</v>
      </c>
      <c r="D5154" s="4">
        <v>1.0</v>
      </c>
      <c r="E5154" s="1">
        <v>2.0</v>
      </c>
      <c r="F5154" s="1">
        <v>1.0</v>
      </c>
      <c r="G5154" s="2"/>
    </row>
    <row r="5155" ht="12.75" customHeight="1">
      <c r="A5155" t="s">
        <v>1621</v>
      </c>
      <c r="B5155" s="3" t="str">
        <f>HYPERLINK("https://stackoverflow.com/questions/15372146/")</f>
        <v>https://stackoverflow.com/questions/15372146/</v>
      </c>
      <c r="C5155" s="1">
        <v>2.0</v>
      </c>
      <c r="D5155" s="4">
        <v>1.0</v>
      </c>
      <c r="E5155" s="1">
        <v>2.0</v>
      </c>
      <c r="F5155" s="1">
        <v>1.0</v>
      </c>
      <c r="G5155" s="2"/>
    </row>
    <row r="5156" ht="12.75" customHeight="1">
      <c r="A5156" t="s">
        <v>1621</v>
      </c>
      <c r="B5156" s="3" t="str">
        <f>HYPERLINK("https://stackoverflow.com/questions/30945868/")</f>
        <v>https://stackoverflow.com/questions/30945868/</v>
      </c>
      <c r="C5156" s="1">
        <v>2.0</v>
      </c>
      <c r="D5156" s="4">
        <v>1.0</v>
      </c>
      <c r="E5156" s="1">
        <v>2.0</v>
      </c>
      <c r="F5156" s="1">
        <v>1.0</v>
      </c>
      <c r="G5156" s="2"/>
    </row>
    <row r="5157" ht="12.75" customHeight="1">
      <c r="A5157" t="s">
        <v>1622</v>
      </c>
      <c r="B5157" s="3" t="str">
        <f>HYPERLINK("https://stackoverflow.com/questions/16747186/")</f>
        <v>https://stackoverflow.com/questions/16747186/</v>
      </c>
      <c r="C5157" s="1">
        <v>3.0</v>
      </c>
      <c r="D5157" s="4">
        <v>1.0</v>
      </c>
      <c r="E5157" s="1">
        <v>3.0</v>
      </c>
      <c r="F5157" s="1">
        <v>1.0</v>
      </c>
      <c r="G5157" s="2"/>
    </row>
    <row r="5158" ht="12.75" customHeight="1">
      <c r="A5158" t="s">
        <v>1623</v>
      </c>
      <c r="B5158" s="3" t="str">
        <f>HYPERLINK("https://stackoverflow.com/questions/18128586/")</f>
        <v>https://stackoverflow.com/questions/18128586/</v>
      </c>
      <c r="C5158" s="1">
        <v>2.0</v>
      </c>
      <c r="D5158" s="4">
        <v>1.0</v>
      </c>
      <c r="E5158" s="1">
        <v>2.0</v>
      </c>
      <c r="F5158" s="1">
        <v>1.0</v>
      </c>
      <c r="G5158" s="2"/>
    </row>
    <row r="5159" ht="12.75" customHeight="1">
      <c r="A5159" t="s">
        <v>1623</v>
      </c>
      <c r="B5159" s="3" t="str">
        <f>HYPERLINK("https://stackoverflow.com/questions/23942867/")</f>
        <v>https://stackoverflow.com/questions/23942867/</v>
      </c>
      <c r="C5159" s="1">
        <v>2.0</v>
      </c>
      <c r="D5159" s="4">
        <v>1.0</v>
      </c>
      <c r="E5159" s="1">
        <v>2.0</v>
      </c>
      <c r="F5159" s="1">
        <v>1.0</v>
      </c>
      <c r="G5159" s="2"/>
    </row>
    <row r="5160" ht="12.75" customHeight="1">
      <c r="A5160" t="s">
        <v>1623</v>
      </c>
      <c r="B5160" s="3" t="str">
        <f>HYPERLINK("https://stackoverflow.com/questions/30059362/")</f>
        <v>https://stackoverflow.com/questions/30059362/</v>
      </c>
      <c r="C5160" s="1">
        <v>2.0</v>
      </c>
      <c r="D5160" s="4">
        <v>1.0</v>
      </c>
      <c r="E5160" s="1">
        <v>2.0</v>
      </c>
      <c r="F5160" s="1">
        <v>1.0</v>
      </c>
      <c r="G5160" s="2"/>
    </row>
    <row r="5161" ht="12.75" customHeight="1">
      <c r="A5161" t="s">
        <v>1623</v>
      </c>
      <c r="B5161" s="3" t="str">
        <f>HYPERLINK("https://stackoverflow.com/questions/30208846/")</f>
        <v>https://stackoverflow.com/questions/30208846/</v>
      </c>
      <c r="C5161" s="1">
        <v>2.0</v>
      </c>
      <c r="D5161" s="4">
        <v>1.0</v>
      </c>
      <c r="E5161" s="1">
        <v>2.0</v>
      </c>
      <c r="F5161" s="1">
        <v>1.0</v>
      </c>
      <c r="G5161" s="2"/>
    </row>
    <row r="5162" ht="12.75" customHeight="1">
      <c r="A5162" t="s">
        <v>1623</v>
      </c>
      <c r="B5162" s="3" t="str">
        <f>HYPERLINK("https://stackoverflow.com/questions/39213174/")</f>
        <v>https://stackoverflow.com/questions/39213174/</v>
      </c>
      <c r="C5162" s="1">
        <v>2.0</v>
      </c>
      <c r="D5162" s="4">
        <v>1.0</v>
      </c>
      <c r="E5162" s="1">
        <v>2.0</v>
      </c>
      <c r="F5162" s="1">
        <v>1.0</v>
      </c>
      <c r="G5162" s="2"/>
    </row>
    <row r="5163" ht="12.75" customHeight="1">
      <c r="A5163" t="s">
        <v>1624</v>
      </c>
      <c r="B5163" s="3" t="str">
        <f>HYPERLINK("https://stackoverflow.com/questions/24483765/")</f>
        <v>https://stackoverflow.com/questions/24483765/</v>
      </c>
      <c r="C5163" s="1">
        <v>2.0</v>
      </c>
      <c r="D5163" s="4">
        <v>1.0</v>
      </c>
      <c r="E5163" s="1">
        <v>2.0</v>
      </c>
      <c r="F5163" s="1">
        <v>1.0</v>
      </c>
      <c r="G5163" s="2"/>
    </row>
    <row r="5164" ht="12.75" customHeight="1">
      <c r="A5164" t="s">
        <v>1624</v>
      </c>
      <c r="B5164" s="3" t="str">
        <f>HYPERLINK("https://stackoverflow.com/questions/24483901/")</f>
        <v>https://stackoverflow.com/questions/24483901/</v>
      </c>
      <c r="C5164" s="1">
        <v>2.0</v>
      </c>
      <c r="D5164" s="4">
        <v>1.0</v>
      </c>
      <c r="E5164" s="1">
        <v>2.0</v>
      </c>
      <c r="F5164" s="1">
        <v>1.0</v>
      </c>
      <c r="G5164" s="2"/>
    </row>
    <row r="5165" ht="12.75" customHeight="1">
      <c r="A5165" t="s">
        <v>1624</v>
      </c>
      <c r="B5165" s="3" t="str">
        <f>HYPERLINK("https://stackoverflow.com/questions/36180850/")</f>
        <v>https://stackoverflow.com/questions/36180850/</v>
      </c>
      <c r="C5165" s="1">
        <v>2.0</v>
      </c>
      <c r="D5165" s="4">
        <v>1.0</v>
      </c>
      <c r="E5165" s="1">
        <v>2.0</v>
      </c>
      <c r="F5165" s="1">
        <v>1.0</v>
      </c>
      <c r="G5165" s="2"/>
    </row>
    <row r="5166" ht="12.75" customHeight="1">
      <c r="A5166" t="s">
        <v>1625</v>
      </c>
      <c r="B5166" s="3" t="str">
        <f>HYPERLINK("https://stackoverflow.com/questions/31471123/")</f>
        <v>https://stackoverflow.com/questions/31471123/</v>
      </c>
      <c r="C5166" s="1">
        <v>2.0</v>
      </c>
      <c r="D5166" s="4">
        <v>1.0</v>
      </c>
      <c r="E5166" s="1">
        <v>2.0</v>
      </c>
      <c r="F5166" s="1">
        <v>1.0</v>
      </c>
      <c r="G5166" s="2"/>
    </row>
    <row r="5167" ht="12.75" customHeight="1">
      <c r="A5167" t="s">
        <v>1625</v>
      </c>
      <c r="B5167" s="3" t="str">
        <f>HYPERLINK("https://stackoverflow.com/questions/39356860/")</f>
        <v>https://stackoverflow.com/questions/39356860/</v>
      </c>
      <c r="C5167" s="1">
        <v>2.0</v>
      </c>
      <c r="D5167" s="4">
        <v>1.0</v>
      </c>
      <c r="E5167" s="1">
        <v>2.0</v>
      </c>
      <c r="F5167" s="1">
        <v>1.0</v>
      </c>
      <c r="G5167" s="2"/>
    </row>
    <row r="5168" ht="12.75" customHeight="1">
      <c r="A5168" t="s">
        <v>1626</v>
      </c>
      <c r="B5168" s="3" t="str">
        <f>HYPERLINK("https://stackoverflow.com/questions/32399243/")</f>
        <v>https://stackoverflow.com/questions/32399243/</v>
      </c>
      <c r="C5168" s="1">
        <v>2.0</v>
      </c>
      <c r="D5168" s="4">
        <v>1.0</v>
      </c>
      <c r="E5168" s="1">
        <v>2.0</v>
      </c>
      <c r="F5168" s="1">
        <v>1.0</v>
      </c>
      <c r="G5168" s="2"/>
    </row>
    <row r="5169" ht="12.75" customHeight="1">
      <c r="A5169" t="s">
        <v>1627</v>
      </c>
      <c r="B5169" s="3" t="str">
        <f>HYPERLINK("https://stackoverflow.com/questions/33412344/")</f>
        <v>https://stackoverflow.com/questions/33412344/</v>
      </c>
      <c r="C5169" s="1">
        <v>2.0</v>
      </c>
      <c r="D5169" s="4">
        <v>1.0</v>
      </c>
      <c r="E5169" s="1">
        <v>2.0</v>
      </c>
      <c r="F5169" s="1">
        <v>1.0</v>
      </c>
      <c r="G5169" s="2"/>
    </row>
    <row r="5170" ht="12.75" customHeight="1">
      <c r="A5170" t="s">
        <v>1627</v>
      </c>
      <c r="B5170" s="3" t="str">
        <f>HYPERLINK("https://stackoverflow.com/questions/48062911/")</f>
        <v>https://stackoverflow.com/questions/48062911/</v>
      </c>
      <c r="C5170" s="1">
        <v>2.0</v>
      </c>
      <c r="D5170" s="4">
        <v>1.0</v>
      </c>
      <c r="E5170" s="1">
        <v>2.0</v>
      </c>
      <c r="F5170" s="1">
        <v>1.0</v>
      </c>
      <c r="G5170" s="2"/>
    </row>
    <row r="5171" ht="12.75" customHeight="1">
      <c r="A5171" t="s">
        <v>1628</v>
      </c>
      <c r="B5171" s="3" t="str">
        <f>HYPERLINK("https://stackoverflow.com/questions/33655294/")</f>
        <v>https://stackoverflow.com/questions/33655294/</v>
      </c>
      <c r="C5171" s="1">
        <v>2.0</v>
      </c>
      <c r="D5171" s="4">
        <v>1.0</v>
      </c>
      <c r="E5171" s="1">
        <v>2.0</v>
      </c>
      <c r="F5171" s="1">
        <v>1.0</v>
      </c>
      <c r="G5171" s="2"/>
    </row>
    <row r="5172" ht="12.75" customHeight="1">
      <c r="A5172" t="s">
        <v>1629</v>
      </c>
      <c r="B5172" s="3" t="str">
        <f>HYPERLINK("https://stackoverflow.com/questions/36403884/")</f>
        <v>https://stackoverflow.com/questions/36403884/</v>
      </c>
      <c r="C5172" s="1">
        <v>2.0</v>
      </c>
      <c r="D5172" s="4">
        <v>1.0</v>
      </c>
      <c r="E5172" s="1">
        <v>2.0</v>
      </c>
      <c r="F5172" s="1">
        <v>1.0</v>
      </c>
      <c r="G5172" s="2"/>
    </row>
    <row r="5173" ht="12.75" customHeight="1">
      <c r="A5173" t="s">
        <v>1630</v>
      </c>
      <c r="B5173" s="3" t="str">
        <f>HYPERLINK("https://stackoverflow.com/questions/41239385/")</f>
        <v>https://stackoverflow.com/questions/41239385/</v>
      </c>
      <c r="C5173" s="1">
        <v>3.0</v>
      </c>
      <c r="D5173" s="4">
        <v>1.0</v>
      </c>
      <c r="E5173" s="1">
        <v>3.0</v>
      </c>
      <c r="F5173" s="1">
        <v>1.0</v>
      </c>
      <c r="G5173" s="2"/>
    </row>
    <row r="5174" ht="12.75" customHeight="1">
      <c r="A5174" t="s">
        <v>1631</v>
      </c>
      <c r="B5174" s="3" t="str">
        <f>HYPERLINK("https://stackoverflow.com/questions/45361893/")</f>
        <v>https://stackoverflow.com/questions/45361893/</v>
      </c>
      <c r="C5174" s="1">
        <v>2.0</v>
      </c>
      <c r="D5174" s="4">
        <v>1.0</v>
      </c>
      <c r="E5174" s="1">
        <v>2.0</v>
      </c>
      <c r="F5174" s="1">
        <v>1.0</v>
      </c>
      <c r="G5174" s="2"/>
    </row>
    <row r="5175" ht="12.75" customHeight="1">
      <c r="C5175" s="1"/>
      <c r="D5175" s="1"/>
      <c r="E5175" s="1"/>
      <c r="F5175" s="1"/>
      <c r="G5175" s="2"/>
    </row>
    <row r="5176" ht="12.75" customHeight="1">
      <c r="C5176" s="1"/>
      <c r="D5176" s="1"/>
      <c r="E5176" s="1"/>
      <c r="F5176" s="1"/>
      <c r="G5176" s="2"/>
    </row>
    <row r="5177" ht="12.75" customHeight="1">
      <c r="C5177" s="1"/>
      <c r="D5177" s="1"/>
      <c r="E5177" s="1"/>
      <c r="F5177" s="1"/>
      <c r="G5177" s="2"/>
    </row>
    <row r="5178" ht="12.75" customHeight="1">
      <c r="A5178" t="s">
        <v>1632</v>
      </c>
      <c r="C5178" s="1"/>
      <c r="D5178" s="1"/>
      <c r="E5178" s="1"/>
      <c r="F5178" s="1"/>
      <c r="G5178" s="2"/>
    </row>
    <row r="5179" ht="12.75" customHeight="1">
      <c r="C5179" s="1"/>
      <c r="D5179" s="1"/>
      <c r="E5179" s="1"/>
      <c r="F5179" s="1"/>
      <c r="G5179" s="2"/>
    </row>
    <row r="5180" ht="12.75" customHeight="1">
      <c r="A5180" t="s">
        <v>1633</v>
      </c>
      <c r="B5180" s="3" t="str">
        <f>HYPERLINK("https://stackoverflow.com/questions/289448/")</f>
        <v>https://stackoverflow.com/questions/289448/</v>
      </c>
      <c r="C5180" s="1">
        <v>2.0</v>
      </c>
      <c r="D5180" s="4">
        <v>1.0</v>
      </c>
      <c r="E5180" s="1">
        <v>2.0</v>
      </c>
      <c r="F5180" s="1">
        <v>1.0</v>
      </c>
      <c r="G5180" s="2"/>
    </row>
    <row r="5181" ht="12.75" customHeight="1">
      <c r="A5181" t="s">
        <v>1633</v>
      </c>
      <c r="B5181" s="3" t="str">
        <f>HYPERLINK("https://stackoverflow.com/questions/289463/")</f>
        <v>https://stackoverflow.com/questions/289463/</v>
      </c>
      <c r="C5181" s="1">
        <v>2.0</v>
      </c>
      <c r="D5181" s="4">
        <v>1.0</v>
      </c>
      <c r="E5181" s="1">
        <v>2.0</v>
      </c>
      <c r="F5181" s="1">
        <v>1.0</v>
      </c>
      <c r="G5181" s="2"/>
    </row>
    <row r="5182" ht="12.75" customHeight="1">
      <c r="A5182" t="s">
        <v>1633</v>
      </c>
      <c r="B5182" s="3" t="str">
        <f>HYPERLINK("https://stackoverflow.com/questions/289470/")</f>
        <v>https://stackoverflow.com/questions/289470/</v>
      </c>
      <c r="C5182" s="1">
        <v>2.0</v>
      </c>
      <c r="D5182" s="4">
        <v>1.0</v>
      </c>
      <c r="E5182" s="1">
        <v>2.0</v>
      </c>
      <c r="F5182" s="1">
        <v>1.0</v>
      </c>
      <c r="G5182" s="2"/>
    </row>
    <row r="5183" ht="12.75" customHeight="1">
      <c r="A5183" t="s">
        <v>1633</v>
      </c>
      <c r="B5183" s="3" t="str">
        <f>HYPERLINK("https://stackoverflow.com/questions/289490/")</f>
        <v>https://stackoverflow.com/questions/289490/</v>
      </c>
      <c r="C5183" s="1">
        <v>5.0</v>
      </c>
      <c r="D5183" s="4">
        <v>3.0</v>
      </c>
      <c r="E5183" s="1">
        <v>5.0</v>
      </c>
      <c r="F5183" s="1">
        <v>5.0</v>
      </c>
      <c r="G5183" s="2" t="s">
        <v>406</v>
      </c>
    </row>
    <row r="5184" ht="12.75" customHeight="1">
      <c r="A5184" t="s">
        <v>1633</v>
      </c>
      <c r="B5184" s="3" t="str">
        <f>HYPERLINK("https://stackoverflow.com/questions/289567/")</f>
        <v>https://stackoverflow.com/questions/289567/</v>
      </c>
      <c r="C5184" s="1">
        <v>3.0</v>
      </c>
      <c r="D5184" s="4">
        <v>1.0</v>
      </c>
      <c r="E5184" s="1">
        <v>3.0</v>
      </c>
      <c r="F5184" s="1">
        <v>1.0</v>
      </c>
      <c r="G5184" s="2"/>
    </row>
    <row r="5185" ht="12.75" customHeight="1">
      <c r="A5185" t="s">
        <v>1633</v>
      </c>
      <c r="B5185" s="3" t="str">
        <f>HYPERLINK("https://stackoverflow.com/questions/980359/")</f>
        <v>https://stackoverflow.com/questions/980359/</v>
      </c>
      <c r="C5185" s="1">
        <v>3.0</v>
      </c>
      <c r="D5185" s="4">
        <v>1.0</v>
      </c>
      <c r="E5185" s="1">
        <v>3.0</v>
      </c>
      <c r="F5185" s="1">
        <v>1.0</v>
      </c>
      <c r="G5185" s="2"/>
    </row>
    <row r="5186" ht="12.75" customHeight="1">
      <c r="A5186" t="s">
        <v>1633</v>
      </c>
      <c r="B5186" s="3" t="str">
        <f>HYPERLINK("https://stackoverflow.com/questions/8911433/")</f>
        <v>https://stackoverflow.com/questions/8911433/</v>
      </c>
      <c r="C5186" s="1">
        <v>4.0</v>
      </c>
      <c r="D5186" s="4">
        <v>3.0</v>
      </c>
      <c r="E5186" s="1">
        <v>4.0</v>
      </c>
      <c r="F5186" s="1">
        <v>3.0</v>
      </c>
      <c r="G5186" s="2"/>
    </row>
    <row r="5187" ht="12.75" customHeight="1">
      <c r="A5187" t="s">
        <v>1633</v>
      </c>
      <c r="B5187" s="3" t="str">
        <f>HYPERLINK("https://stackoverflow.com/questions/37135753/")</f>
        <v>https://stackoverflow.com/questions/37135753/</v>
      </c>
      <c r="C5187" s="1">
        <v>3.0</v>
      </c>
      <c r="D5187" s="4">
        <v>1.0</v>
      </c>
      <c r="E5187" s="1">
        <v>3.0</v>
      </c>
      <c r="F5187" s="1">
        <v>1.0</v>
      </c>
      <c r="G5187" s="2"/>
    </row>
    <row r="5188" ht="12.75" customHeight="1">
      <c r="A5188" t="s">
        <v>1633</v>
      </c>
      <c r="B5188" s="3" t="str">
        <f>HYPERLINK("https://stackoverflow.com/questions/41763437/")</f>
        <v>https://stackoverflow.com/questions/41763437/</v>
      </c>
      <c r="C5188" s="1">
        <v>3.0</v>
      </c>
      <c r="D5188" s="4">
        <v>1.0</v>
      </c>
      <c r="E5188" s="1">
        <v>3.0</v>
      </c>
      <c r="F5188" s="1">
        <v>1.0</v>
      </c>
      <c r="G5188" s="2"/>
    </row>
    <row r="5189" ht="12.75" customHeight="1">
      <c r="A5189" t="s">
        <v>1634</v>
      </c>
      <c r="B5189" s="3" t="str">
        <f>HYPERLINK("https://stackoverflow.com/questions/927389/")</f>
        <v>https://stackoverflow.com/questions/927389/</v>
      </c>
      <c r="C5189" s="1">
        <v>1.0</v>
      </c>
      <c r="D5189" s="4">
        <v>1.0</v>
      </c>
      <c r="E5189" s="1">
        <v>1.0</v>
      </c>
      <c r="F5189" s="1">
        <v>1.0</v>
      </c>
      <c r="G5189" s="2"/>
    </row>
    <row r="5190" ht="12.75" customHeight="1">
      <c r="A5190" t="s">
        <v>1635</v>
      </c>
      <c r="B5190" s="3" t="str">
        <f>HYPERLINK("https://stackoverflow.com/questions/1036763/")</f>
        <v>https://stackoverflow.com/questions/1036763/</v>
      </c>
      <c r="C5190" s="1">
        <v>3.0</v>
      </c>
      <c r="D5190" s="4">
        <v>1.0</v>
      </c>
      <c r="E5190" s="1">
        <v>3.0</v>
      </c>
      <c r="F5190" s="1">
        <v>1.0</v>
      </c>
      <c r="G5190" s="2"/>
    </row>
    <row r="5191" ht="12.75" customHeight="1">
      <c r="A5191" t="s">
        <v>1635</v>
      </c>
      <c r="B5191" s="3" t="str">
        <f>HYPERLINK("https://stackoverflow.com/questions/1036808/")</f>
        <v>https://stackoverflow.com/questions/1036808/</v>
      </c>
      <c r="C5191" s="1">
        <v>3.0</v>
      </c>
      <c r="D5191" s="4">
        <v>3.0</v>
      </c>
      <c r="E5191" s="1">
        <v>3.0</v>
      </c>
      <c r="F5191" s="1">
        <v>3.0</v>
      </c>
      <c r="G5191" s="2"/>
    </row>
    <row r="5192" ht="12.75" customHeight="1">
      <c r="A5192" t="s">
        <v>1635</v>
      </c>
      <c r="B5192" s="3" t="str">
        <f>HYPERLINK("https://stackoverflow.com/questions/10663085/")</f>
        <v>https://stackoverflow.com/questions/10663085/</v>
      </c>
      <c r="C5192" s="1">
        <v>3.0</v>
      </c>
      <c r="D5192" s="4">
        <v>3.0</v>
      </c>
      <c r="E5192" s="1">
        <v>3.0</v>
      </c>
      <c r="F5192" s="1">
        <v>3.0</v>
      </c>
      <c r="G5192" s="2"/>
    </row>
    <row r="5193" ht="12.75" customHeight="1">
      <c r="A5193" t="s">
        <v>1635</v>
      </c>
      <c r="B5193" s="3" t="str">
        <f>HYPERLINK("https://stackoverflow.com/questions/16494392/")</f>
        <v>https://stackoverflow.com/questions/16494392/</v>
      </c>
      <c r="C5193" s="1">
        <v>4.0</v>
      </c>
      <c r="D5193" s="4">
        <v>4.0</v>
      </c>
      <c r="E5193" s="1">
        <v>4.0</v>
      </c>
      <c r="F5193" s="1">
        <v>4.0</v>
      </c>
      <c r="G5193" s="2"/>
    </row>
    <row r="5194" ht="12.75" customHeight="1">
      <c r="A5194" t="s">
        <v>1635</v>
      </c>
      <c r="B5194" s="3" t="str">
        <f>HYPERLINK("https://stackoverflow.com/questions/20737865/")</f>
        <v>https://stackoverflow.com/questions/20737865/</v>
      </c>
      <c r="C5194" s="1">
        <v>3.0</v>
      </c>
      <c r="D5194" s="4">
        <v>3.0</v>
      </c>
      <c r="E5194" s="1">
        <v>3.0</v>
      </c>
      <c r="F5194" s="1">
        <v>3.0</v>
      </c>
      <c r="G5194" s="2"/>
    </row>
    <row r="5195" ht="12.75" customHeight="1">
      <c r="A5195" t="s">
        <v>1635</v>
      </c>
      <c r="B5195" s="3" t="str">
        <f>HYPERLINK("https://stackoverflow.com/questions/23495280/")</f>
        <v>https://stackoverflow.com/questions/23495280/</v>
      </c>
      <c r="C5195" s="1">
        <v>3.0</v>
      </c>
      <c r="D5195" s="4">
        <v>3.0</v>
      </c>
      <c r="E5195" s="1">
        <v>3.0</v>
      </c>
      <c r="F5195" s="1">
        <v>3.0</v>
      </c>
      <c r="G5195" s="2"/>
    </row>
    <row r="5196" ht="12.75" customHeight="1">
      <c r="A5196" t="s">
        <v>1635</v>
      </c>
      <c r="B5196" s="3" t="str">
        <f>HYPERLINK("https://stackoverflow.com/questions/27227029/")</f>
        <v>https://stackoverflow.com/questions/27227029/</v>
      </c>
      <c r="C5196" s="1">
        <v>3.0</v>
      </c>
      <c r="D5196" s="4">
        <v>3.0</v>
      </c>
      <c r="E5196" s="1">
        <v>3.0</v>
      </c>
      <c r="F5196" s="1">
        <v>3.0</v>
      </c>
      <c r="G5196" s="2"/>
    </row>
    <row r="5197" ht="12.75" customHeight="1">
      <c r="A5197" t="s">
        <v>1635</v>
      </c>
      <c r="B5197" s="3" t="str">
        <f>HYPERLINK("https://stackoverflow.com/questions/34488586/")</f>
        <v>https://stackoverflow.com/questions/34488586/</v>
      </c>
      <c r="C5197" s="1">
        <v>3.0</v>
      </c>
      <c r="D5197" s="4">
        <v>3.0</v>
      </c>
      <c r="E5197" s="1">
        <v>3.0</v>
      </c>
      <c r="F5197" s="1">
        <v>3.0</v>
      </c>
      <c r="G5197" s="2"/>
    </row>
    <row r="5198" ht="12.75" customHeight="1">
      <c r="A5198" t="s">
        <v>1635</v>
      </c>
      <c r="B5198" s="3" t="str">
        <f>HYPERLINK("https://stackoverflow.com/questions/37215119/")</f>
        <v>https://stackoverflow.com/questions/37215119/</v>
      </c>
      <c r="C5198" s="1">
        <v>3.0</v>
      </c>
      <c r="D5198" s="4">
        <v>3.0</v>
      </c>
      <c r="E5198" s="1">
        <v>3.0</v>
      </c>
      <c r="F5198" s="1">
        <v>3.0</v>
      </c>
      <c r="G5198" s="2"/>
    </row>
    <row r="5199" ht="12.75" customHeight="1">
      <c r="A5199" t="s">
        <v>1636</v>
      </c>
      <c r="B5199" s="3" t="str">
        <f>HYPERLINK("https://stackoverflow.com/questions/1087504/")</f>
        <v>https://stackoverflow.com/questions/1087504/</v>
      </c>
      <c r="C5199" s="1">
        <v>3.0</v>
      </c>
      <c r="D5199" s="4">
        <v>1.0</v>
      </c>
      <c r="E5199" s="1">
        <v>3.0</v>
      </c>
      <c r="F5199" s="1">
        <v>1.0</v>
      </c>
      <c r="G5199" s="2"/>
    </row>
    <row r="5200" ht="12.75" customHeight="1">
      <c r="A5200" t="s">
        <v>1636</v>
      </c>
      <c r="B5200" s="3" t="str">
        <f>HYPERLINK("https://stackoverflow.com/questions/22621931/")</f>
        <v>https://stackoverflow.com/questions/22621931/</v>
      </c>
      <c r="C5200" s="1">
        <v>3.0</v>
      </c>
      <c r="D5200" s="4">
        <v>1.0</v>
      </c>
      <c r="E5200" s="1">
        <v>3.0</v>
      </c>
      <c r="F5200" s="1">
        <v>1.0</v>
      </c>
      <c r="G5200" s="2"/>
    </row>
    <row r="5201" ht="12.75" customHeight="1">
      <c r="A5201" t="s">
        <v>1637</v>
      </c>
      <c r="B5201" s="3" t="str">
        <f>HYPERLINK("https://stackoverflow.com/questions/5354605/")</f>
        <v>https://stackoverflow.com/questions/5354605/</v>
      </c>
      <c r="C5201" s="1">
        <v>3.0</v>
      </c>
      <c r="D5201" s="4">
        <v>1.0</v>
      </c>
      <c r="E5201" s="1">
        <v>3.0</v>
      </c>
      <c r="F5201" s="1">
        <v>1.0</v>
      </c>
      <c r="G5201" s="2"/>
    </row>
    <row r="5202" ht="12.75" customHeight="1">
      <c r="A5202" t="s">
        <v>1637</v>
      </c>
      <c r="B5202" s="3" t="str">
        <f>HYPERLINK("https://stackoverflow.com/questions/12354950/")</f>
        <v>https://stackoverflow.com/questions/12354950/</v>
      </c>
      <c r="C5202" s="1">
        <v>3.0</v>
      </c>
      <c r="D5202" s="4">
        <v>1.0</v>
      </c>
      <c r="E5202" s="1">
        <v>3.0</v>
      </c>
      <c r="F5202" s="1">
        <v>1.0</v>
      </c>
      <c r="G5202" s="2"/>
    </row>
    <row r="5203" ht="12.75" customHeight="1">
      <c r="A5203" t="s">
        <v>1638</v>
      </c>
      <c r="B5203" s="3" t="str">
        <f>HYPERLINK("https://stackoverflow.com/questions/2077223/")</f>
        <v>https://stackoverflow.com/questions/2077223/</v>
      </c>
      <c r="C5203" s="1">
        <v>4.0</v>
      </c>
      <c r="D5203" s="4">
        <v>3.0</v>
      </c>
      <c r="E5203" s="1">
        <v>4.0</v>
      </c>
      <c r="F5203" s="1">
        <v>3.0</v>
      </c>
      <c r="G5203" s="2"/>
    </row>
    <row r="5204" ht="12.75" customHeight="1">
      <c r="A5204" t="s">
        <v>1639</v>
      </c>
      <c r="B5204" s="3" t="str">
        <f>HYPERLINK("https://stackoverflow.com/questions/2436166/")</f>
        <v>https://stackoverflow.com/questions/2436166/</v>
      </c>
      <c r="C5204" s="1">
        <v>3.0</v>
      </c>
      <c r="D5204" s="4">
        <v>1.0</v>
      </c>
      <c r="E5204" s="1">
        <v>3.0</v>
      </c>
      <c r="F5204" s="1">
        <v>1.0</v>
      </c>
      <c r="G5204" s="2"/>
    </row>
    <row r="5205" ht="12.75" customHeight="1">
      <c r="A5205" t="s">
        <v>1640</v>
      </c>
      <c r="B5205" s="3" t="str">
        <f>HYPERLINK("https://stackoverflow.com/questions/2491619/")</f>
        <v>https://stackoverflow.com/questions/2491619/</v>
      </c>
      <c r="C5205" s="1">
        <v>2.0</v>
      </c>
      <c r="D5205" s="4">
        <v>1.0</v>
      </c>
      <c r="E5205" s="1">
        <v>2.0</v>
      </c>
      <c r="F5205" s="1">
        <v>1.0</v>
      </c>
      <c r="G5205" s="2"/>
    </row>
    <row r="5206" ht="12.75" customHeight="1">
      <c r="A5206" t="s">
        <v>1640</v>
      </c>
      <c r="B5206" s="3" t="str">
        <f>HYPERLINK("https://stackoverflow.com/questions/2491754/")</f>
        <v>https://stackoverflow.com/questions/2491754/</v>
      </c>
      <c r="C5206" s="1">
        <v>2.0</v>
      </c>
      <c r="D5206" s="4">
        <v>1.0</v>
      </c>
      <c r="E5206" s="1">
        <v>2.0</v>
      </c>
      <c r="F5206" s="1">
        <v>1.0</v>
      </c>
      <c r="G5206" s="2"/>
    </row>
    <row r="5207" ht="12.75" customHeight="1">
      <c r="A5207" t="s">
        <v>1640</v>
      </c>
      <c r="B5207" s="3" t="str">
        <f>HYPERLINK("https://stackoverflow.com/questions/31997172/")</f>
        <v>https://stackoverflow.com/questions/31997172/</v>
      </c>
      <c r="C5207" s="1">
        <v>2.0</v>
      </c>
      <c r="D5207" s="4">
        <v>1.0</v>
      </c>
      <c r="E5207" s="1">
        <v>2.0</v>
      </c>
      <c r="F5207" s="1">
        <v>1.0</v>
      </c>
      <c r="G5207" s="2"/>
    </row>
    <row r="5208" ht="12.75" customHeight="1">
      <c r="A5208" t="s">
        <v>1641</v>
      </c>
      <c r="B5208" s="3" t="str">
        <f>HYPERLINK("https://stackoverflow.com/questions/2517100/")</f>
        <v>https://stackoverflow.com/questions/2517100/</v>
      </c>
      <c r="C5208" s="1">
        <v>2.0</v>
      </c>
      <c r="D5208" s="4">
        <v>1.0</v>
      </c>
      <c r="E5208" s="1">
        <v>2.0</v>
      </c>
      <c r="F5208" s="1">
        <v>1.0</v>
      </c>
      <c r="G5208" s="2"/>
    </row>
    <row r="5209" ht="12.75" customHeight="1">
      <c r="A5209" t="s">
        <v>1641</v>
      </c>
      <c r="B5209" s="3" t="str">
        <f>HYPERLINK("https://stackoverflow.com/questions/20732924/")</f>
        <v>https://stackoverflow.com/questions/20732924/</v>
      </c>
      <c r="C5209" s="1">
        <v>3.0</v>
      </c>
      <c r="D5209" s="4">
        <v>1.0</v>
      </c>
      <c r="E5209" s="1">
        <v>3.0</v>
      </c>
      <c r="F5209" s="1">
        <v>1.0</v>
      </c>
      <c r="G5209" s="2"/>
    </row>
    <row r="5210" ht="12.75" customHeight="1">
      <c r="A5210" t="s">
        <v>1642</v>
      </c>
      <c r="B5210" s="3" t="str">
        <f>HYPERLINK("https://stackoverflow.com/questions/3342668/")</f>
        <v>https://stackoverflow.com/questions/3342668/</v>
      </c>
      <c r="C5210" s="1">
        <v>5.0</v>
      </c>
      <c r="D5210" s="4">
        <v>5.0</v>
      </c>
      <c r="E5210" s="1">
        <v>5.0</v>
      </c>
      <c r="F5210" s="1">
        <v>5.0</v>
      </c>
      <c r="G5210" s="2"/>
    </row>
    <row r="5211" ht="12.75" customHeight="1">
      <c r="A5211" t="s">
        <v>1642</v>
      </c>
      <c r="B5211" s="3" t="str">
        <f>HYPERLINK("https://stackoverflow.com/questions/3342675/")</f>
        <v>https://stackoverflow.com/questions/3342675/</v>
      </c>
      <c r="C5211" s="1">
        <v>5.0</v>
      </c>
      <c r="D5211" s="4">
        <v>5.0</v>
      </c>
      <c r="E5211" s="1">
        <v>5.0</v>
      </c>
      <c r="F5211" s="1">
        <v>5.0</v>
      </c>
      <c r="G5211" s="2"/>
    </row>
    <row r="5212" ht="12.75" customHeight="1">
      <c r="A5212" t="s">
        <v>1642</v>
      </c>
      <c r="B5212" s="3" t="str">
        <f>HYPERLINK("https://stackoverflow.com/questions/3342682/")</f>
        <v>https://stackoverflow.com/questions/3342682/</v>
      </c>
      <c r="C5212" s="1">
        <v>5.0</v>
      </c>
      <c r="D5212" s="4">
        <v>5.0</v>
      </c>
      <c r="E5212" s="1">
        <v>5.0</v>
      </c>
      <c r="F5212" s="1">
        <v>5.0</v>
      </c>
      <c r="G5212" s="2"/>
    </row>
    <row r="5213" ht="12.75" customHeight="1">
      <c r="A5213" t="s">
        <v>1642</v>
      </c>
      <c r="B5213" s="3" t="str">
        <f>HYPERLINK("https://stackoverflow.com/questions/16632948/")</f>
        <v>https://stackoverflow.com/questions/16632948/</v>
      </c>
      <c r="C5213" s="1">
        <v>5.0</v>
      </c>
      <c r="D5213" s="4">
        <v>5.0</v>
      </c>
      <c r="E5213" s="1">
        <v>5.0</v>
      </c>
      <c r="F5213" s="1">
        <v>5.0</v>
      </c>
      <c r="G5213" s="2"/>
    </row>
    <row r="5214" ht="12.75" customHeight="1">
      <c r="A5214" t="s">
        <v>1642</v>
      </c>
      <c r="B5214" s="3" t="str">
        <f>HYPERLINK("https://stackoverflow.com/questions/17593916/")</f>
        <v>https://stackoverflow.com/questions/17593916/</v>
      </c>
      <c r="C5214" s="1">
        <v>5.0</v>
      </c>
      <c r="D5214" s="4">
        <v>3.0</v>
      </c>
      <c r="E5214" s="1">
        <v>5.0</v>
      </c>
      <c r="F5214" s="1">
        <v>5.0</v>
      </c>
      <c r="G5214" s="2" t="s">
        <v>1601</v>
      </c>
    </row>
    <row r="5215" ht="12.75" customHeight="1">
      <c r="A5215" t="s">
        <v>1642</v>
      </c>
      <c r="B5215" s="3" t="str">
        <f>HYPERLINK("https://stackoverflow.com/questions/24537444/")</f>
        <v>https://stackoverflow.com/questions/24537444/</v>
      </c>
      <c r="C5215" s="1">
        <v>5.0</v>
      </c>
      <c r="D5215" s="4">
        <v>3.0</v>
      </c>
      <c r="E5215" s="1">
        <v>5.0</v>
      </c>
      <c r="F5215" s="1">
        <v>5.0</v>
      </c>
      <c r="G5215" s="2" t="s">
        <v>1601</v>
      </c>
    </row>
    <row r="5216" ht="12.75" customHeight="1">
      <c r="A5216" t="s">
        <v>1642</v>
      </c>
      <c r="B5216" s="3" t="str">
        <f>HYPERLINK("https://stackoverflow.com/questions/33537571/")</f>
        <v>https://stackoverflow.com/questions/33537571/</v>
      </c>
      <c r="C5216" s="1">
        <v>4.0</v>
      </c>
      <c r="D5216" s="4">
        <v>5.0</v>
      </c>
      <c r="E5216" s="1">
        <v>4.0</v>
      </c>
      <c r="F5216" s="1">
        <v>5.0</v>
      </c>
      <c r="G5216" s="2"/>
    </row>
    <row r="5217" ht="12.75" customHeight="1">
      <c r="A5217" t="s">
        <v>1642</v>
      </c>
      <c r="B5217" s="3" t="str">
        <f>HYPERLINK("https://stackoverflow.com/questions/34160644/")</f>
        <v>https://stackoverflow.com/questions/34160644/</v>
      </c>
      <c r="C5217" s="1">
        <v>3.0</v>
      </c>
      <c r="D5217" s="4">
        <v>1.0</v>
      </c>
      <c r="E5217" s="1">
        <v>3.0</v>
      </c>
      <c r="F5217" s="1">
        <v>1.0</v>
      </c>
      <c r="G5217" s="2"/>
    </row>
    <row r="5218" ht="12.75" customHeight="1">
      <c r="A5218" t="s">
        <v>1643</v>
      </c>
      <c r="B5218" s="3" t="str">
        <f>HYPERLINK("https://stackoverflow.com/questions/4114569/")</f>
        <v>https://stackoverflow.com/questions/4114569/</v>
      </c>
      <c r="C5218" s="1">
        <v>3.0</v>
      </c>
      <c r="D5218" s="4">
        <v>1.0</v>
      </c>
      <c r="E5218" s="1">
        <v>3.0</v>
      </c>
      <c r="F5218" s="1">
        <v>1.0</v>
      </c>
      <c r="G5218" s="2"/>
    </row>
    <row r="5219" ht="12.75" customHeight="1">
      <c r="A5219" t="s">
        <v>1644</v>
      </c>
      <c r="B5219" s="3" t="str">
        <f>HYPERLINK("https://stackoverflow.com/questions/8566887/")</f>
        <v>https://stackoverflow.com/questions/8566887/</v>
      </c>
      <c r="C5219" s="1">
        <v>3.0</v>
      </c>
      <c r="D5219" s="4">
        <v>1.0</v>
      </c>
      <c r="E5219" s="1">
        <v>3.0</v>
      </c>
      <c r="F5219" s="1">
        <v>1.0</v>
      </c>
      <c r="G5219" s="2"/>
    </row>
    <row r="5220" ht="12.75" customHeight="1">
      <c r="A5220" t="s">
        <v>1644</v>
      </c>
      <c r="B5220" s="3" t="str">
        <f>HYPERLINK("https://stackoverflow.com/questions/39476747/")</f>
        <v>https://stackoverflow.com/questions/39476747/</v>
      </c>
      <c r="C5220" s="1">
        <v>3.0</v>
      </c>
      <c r="D5220" s="4">
        <v>1.0</v>
      </c>
      <c r="E5220" s="1">
        <v>3.0</v>
      </c>
      <c r="F5220" s="1">
        <v>1.0</v>
      </c>
      <c r="G5220" s="2"/>
    </row>
    <row r="5221" ht="12.75" customHeight="1">
      <c r="A5221" t="s">
        <v>1644</v>
      </c>
      <c r="B5221" s="3" t="str">
        <f>HYPERLINK("https://stackoverflow.com/questions/43639686/")</f>
        <v>https://stackoverflow.com/questions/43639686/</v>
      </c>
      <c r="C5221" s="1">
        <v>3.0</v>
      </c>
      <c r="D5221" s="4">
        <v>1.0</v>
      </c>
      <c r="E5221" s="1">
        <v>3.0</v>
      </c>
      <c r="F5221" s="1">
        <v>1.0</v>
      </c>
      <c r="G5221" s="2"/>
    </row>
    <row r="5222" ht="12.75" customHeight="1">
      <c r="A5222" t="s">
        <v>1645</v>
      </c>
      <c r="B5222" s="3" t="str">
        <f>HYPERLINK("https://stackoverflow.com/questions/5472999/")</f>
        <v>https://stackoverflow.com/questions/5472999/</v>
      </c>
      <c r="C5222" s="1">
        <v>3.0</v>
      </c>
      <c r="D5222" s="4">
        <v>1.0</v>
      </c>
      <c r="E5222" s="1">
        <v>3.0</v>
      </c>
      <c r="F5222" s="1">
        <v>1.0</v>
      </c>
      <c r="G5222" s="2"/>
    </row>
    <row r="5223" ht="12.75" customHeight="1">
      <c r="A5223" t="s">
        <v>1645</v>
      </c>
      <c r="B5223" s="3" t="str">
        <f>HYPERLINK("https://stackoverflow.com/questions/5473157/")</f>
        <v>https://stackoverflow.com/questions/5473157/</v>
      </c>
      <c r="C5223" s="1">
        <v>3.0</v>
      </c>
      <c r="D5223" s="4">
        <v>1.0</v>
      </c>
      <c r="E5223" s="1">
        <v>3.0</v>
      </c>
      <c r="F5223" s="1">
        <v>1.0</v>
      </c>
      <c r="G5223" s="2"/>
    </row>
    <row r="5224" ht="12.75" customHeight="1">
      <c r="A5224" t="s">
        <v>1645</v>
      </c>
      <c r="B5224" s="3" t="str">
        <f>HYPERLINK("https://stackoverflow.com/questions/13895336/")</f>
        <v>https://stackoverflow.com/questions/13895336/</v>
      </c>
      <c r="C5224" s="1">
        <v>3.0</v>
      </c>
      <c r="D5224" s="4">
        <v>1.0</v>
      </c>
      <c r="E5224" s="1">
        <v>3.0</v>
      </c>
      <c r="F5224" s="1">
        <v>1.0</v>
      </c>
      <c r="G5224" s="2"/>
    </row>
    <row r="5225" ht="12.75" customHeight="1">
      <c r="A5225" t="s">
        <v>1646</v>
      </c>
      <c r="B5225" s="3" t="str">
        <f>HYPERLINK("https://stackoverflow.com/questions/8299153/")</f>
        <v>https://stackoverflow.com/questions/8299153/</v>
      </c>
      <c r="C5225" s="1">
        <v>3.0</v>
      </c>
      <c r="D5225" s="4">
        <v>1.0</v>
      </c>
      <c r="E5225" s="1">
        <v>3.0</v>
      </c>
      <c r="F5225" s="1">
        <v>1.0</v>
      </c>
      <c r="G5225" s="2"/>
    </row>
    <row r="5226" ht="12.75" customHeight="1">
      <c r="A5226" t="s">
        <v>1646</v>
      </c>
      <c r="B5226" s="3" t="str">
        <f>HYPERLINK("https://stackoverflow.com/questions/8299241/")</f>
        <v>https://stackoverflow.com/questions/8299241/</v>
      </c>
      <c r="C5226" s="1">
        <v>3.0</v>
      </c>
      <c r="D5226" s="4">
        <v>1.0</v>
      </c>
      <c r="E5226" s="1">
        <v>3.0</v>
      </c>
      <c r="F5226" s="1">
        <v>1.0</v>
      </c>
      <c r="G5226" s="2"/>
    </row>
    <row r="5227" ht="12.75" customHeight="1">
      <c r="A5227" t="s">
        <v>1647</v>
      </c>
      <c r="B5227" s="3" t="str">
        <f>HYPERLINK("https://stackoverflow.com/questions/9830230/")</f>
        <v>https://stackoverflow.com/questions/9830230/</v>
      </c>
      <c r="C5227" s="1">
        <v>3.0</v>
      </c>
      <c r="D5227" s="4">
        <v>1.0</v>
      </c>
      <c r="E5227" s="1">
        <v>3.0</v>
      </c>
      <c r="F5227" s="1">
        <v>1.0</v>
      </c>
      <c r="G5227" s="2"/>
    </row>
    <row r="5228" ht="12.75" customHeight="1">
      <c r="A5228" t="s">
        <v>1647</v>
      </c>
      <c r="B5228" s="3" t="str">
        <f>HYPERLINK("https://stackoverflow.com/questions/9830246/")</f>
        <v>https://stackoverflow.com/questions/9830246/</v>
      </c>
      <c r="C5228" s="1">
        <v>3.0</v>
      </c>
      <c r="D5228" s="4">
        <v>1.0</v>
      </c>
      <c r="E5228" s="1">
        <v>3.0</v>
      </c>
      <c r="F5228" s="1">
        <v>1.0</v>
      </c>
      <c r="G5228" s="2"/>
    </row>
    <row r="5229" ht="12.75" customHeight="1">
      <c r="A5229" t="s">
        <v>1648</v>
      </c>
      <c r="B5229" s="3" t="str">
        <f>HYPERLINK("https://stackoverflow.com/questions/11915978/")</f>
        <v>https://stackoverflow.com/questions/11915978/</v>
      </c>
      <c r="C5229" s="1">
        <v>2.0</v>
      </c>
      <c r="D5229" s="4">
        <v>3.0</v>
      </c>
      <c r="E5229" s="1">
        <v>2.0</v>
      </c>
      <c r="F5229" s="1">
        <v>3.0</v>
      </c>
      <c r="G5229" s="2"/>
    </row>
    <row r="5230" ht="12.75" customHeight="1">
      <c r="A5230" t="s">
        <v>1648</v>
      </c>
      <c r="B5230" s="3" t="str">
        <f>HYPERLINK("https://stackoverflow.com/questions/11916773/")</f>
        <v>https://stackoverflow.com/questions/11916773/</v>
      </c>
      <c r="C5230" s="1">
        <v>3.0</v>
      </c>
      <c r="D5230" s="4">
        <v>1.0</v>
      </c>
      <c r="E5230" s="1">
        <v>3.0</v>
      </c>
      <c r="F5230" s="1">
        <v>1.0</v>
      </c>
      <c r="G5230" s="2"/>
    </row>
    <row r="5231" ht="12.75" customHeight="1">
      <c r="A5231" t="s">
        <v>1649</v>
      </c>
      <c r="B5231" s="3" t="str">
        <f>HYPERLINK("https://stackoverflow.com/questions/13078569/")</f>
        <v>https://stackoverflow.com/questions/13078569/</v>
      </c>
      <c r="C5231" s="1">
        <v>5.0</v>
      </c>
      <c r="D5231" s="4">
        <v>5.0</v>
      </c>
      <c r="E5231" s="1">
        <v>5.0</v>
      </c>
      <c r="F5231" s="1">
        <v>5.0</v>
      </c>
      <c r="G5231" s="2"/>
    </row>
    <row r="5232" ht="12.75" customHeight="1">
      <c r="A5232" t="s">
        <v>1650</v>
      </c>
      <c r="B5232" s="3" t="str">
        <f>HYPERLINK("https://stackoverflow.com/questions/13690496/")</f>
        <v>https://stackoverflow.com/questions/13690496/</v>
      </c>
      <c r="C5232" s="1">
        <v>3.0</v>
      </c>
      <c r="D5232" s="4">
        <v>3.0</v>
      </c>
      <c r="E5232" s="1">
        <v>3.0</v>
      </c>
      <c r="F5232" s="1">
        <v>3.0</v>
      </c>
      <c r="G5232" s="2"/>
    </row>
    <row r="5233" ht="12.75" customHeight="1">
      <c r="A5233" t="s">
        <v>1651</v>
      </c>
      <c r="B5233" s="3" t="str">
        <f>HYPERLINK("https://stackoverflow.com/questions/14074427/")</f>
        <v>https://stackoverflow.com/questions/14074427/</v>
      </c>
      <c r="C5233" s="1">
        <v>3.0</v>
      </c>
      <c r="D5233" s="4">
        <v>1.0</v>
      </c>
      <c r="E5233" s="1">
        <v>3.0</v>
      </c>
      <c r="F5233" s="1">
        <v>1.0</v>
      </c>
      <c r="G5233" s="2"/>
    </row>
    <row r="5234" ht="12.75" customHeight="1">
      <c r="A5234" t="s">
        <v>1651</v>
      </c>
      <c r="B5234" s="3" t="str">
        <f>HYPERLINK("https://stackoverflow.com/questions/14074681/")</f>
        <v>https://stackoverflow.com/questions/14074681/</v>
      </c>
      <c r="C5234" s="1">
        <v>5.0</v>
      </c>
      <c r="D5234" s="4">
        <v>3.0</v>
      </c>
      <c r="E5234" s="1">
        <v>5.0</v>
      </c>
      <c r="F5234" s="1">
        <v>5.0</v>
      </c>
      <c r="G5234" s="2"/>
    </row>
    <row r="5235" ht="12.75" customHeight="1">
      <c r="A5235" t="s">
        <v>1652</v>
      </c>
      <c r="B5235" s="3" t="str">
        <f>HYPERLINK("https://stackoverflow.com/questions/14297047/")</f>
        <v>https://stackoverflow.com/questions/14297047/</v>
      </c>
      <c r="C5235" s="1">
        <v>3.0</v>
      </c>
      <c r="D5235" s="4">
        <v>3.0</v>
      </c>
      <c r="E5235" s="1">
        <v>3.0</v>
      </c>
      <c r="F5235" s="1">
        <v>3.0</v>
      </c>
      <c r="G5235" s="2"/>
    </row>
    <row r="5236" ht="12.75" customHeight="1">
      <c r="A5236" t="s">
        <v>1653</v>
      </c>
      <c r="B5236" s="3" t="str">
        <f>HYPERLINK("https://stackoverflow.com/questions/37565875/")</f>
        <v>https://stackoverflow.com/questions/37565875/</v>
      </c>
      <c r="C5236" s="1">
        <v>3.0</v>
      </c>
      <c r="D5236" s="4">
        <v>1.0</v>
      </c>
      <c r="E5236" s="1">
        <v>3.0</v>
      </c>
      <c r="F5236" s="1">
        <v>1.0</v>
      </c>
      <c r="G5236" s="2"/>
    </row>
    <row r="5237" ht="12.75" customHeight="1">
      <c r="A5237" t="s">
        <v>1653</v>
      </c>
      <c r="B5237" s="3" t="str">
        <f>HYPERLINK("https://stackoverflow.com/questions/37978757/")</f>
        <v>https://stackoverflow.com/questions/37978757/</v>
      </c>
      <c r="C5237" s="1">
        <v>3.0</v>
      </c>
      <c r="D5237" s="4">
        <v>1.0</v>
      </c>
      <c r="E5237" s="1">
        <v>3.0</v>
      </c>
      <c r="F5237" s="1">
        <v>1.0</v>
      </c>
      <c r="G5237" s="2"/>
    </row>
    <row r="5238" ht="12.75" customHeight="1">
      <c r="A5238" t="s">
        <v>1654</v>
      </c>
      <c r="B5238" s="3" t="str">
        <f>HYPERLINK("https://stackoverflow.com/questions/24104332/")</f>
        <v>https://stackoverflow.com/questions/24104332/</v>
      </c>
      <c r="C5238" s="1">
        <v>5.0</v>
      </c>
      <c r="D5238" s="4">
        <v>5.0</v>
      </c>
      <c r="E5238" s="1">
        <v>5.0</v>
      </c>
      <c r="F5238" s="1">
        <v>5.0</v>
      </c>
      <c r="G5238" s="2"/>
    </row>
    <row r="5239" ht="12.75" customHeight="1">
      <c r="A5239" t="s">
        <v>1654</v>
      </c>
      <c r="B5239" s="3" t="str">
        <f>HYPERLINK("https://stackoverflow.com/questions/24104427/")</f>
        <v>https://stackoverflow.com/questions/24104427/</v>
      </c>
      <c r="C5239" s="1">
        <v>3.0</v>
      </c>
      <c r="D5239" s="4">
        <v>3.0</v>
      </c>
      <c r="E5239" s="1">
        <v>3.0</v>
      </c>
      <c r="F5239" s="1">
        <v>3.0</v>
      </c>
      <c r="G5239" s="2"/>
    </row>
    <row r="5240" ht="12.75" customHeight="1">
      <c r="A5240" t="s">
        <v>1655</v>
      </c>
      <c r="B5240" s="3" t="str">
        <f>HYPERLINK("https://stackoverflow.com/questions/26764859/")</f>
        <v>https://stackoverflow.com/questions/26764859/</v>
      </c>
      <c r="C5240" s="1">
        <v>3.0</v>
      </c>
      <c r="D5240" s="4">
        <v>1.0</v>
      </c>
      <c r="E5240" s="1">
        <v>3.0</v>
      </c>
      <c r="F5240" s="1">
        <v>1.0</v>
      </c>
      <c r="G5240" s="2"/>
    </row>
    <row r="5241" ht="12.75" customHeight="1">
      <c r="A5241" t="s">
        <v>1656</v>
      </c>
      <c r="B5241" s="3" t="str">
        <f>HYPERLINK("https://stackoverflow.com/questions/27671580/")</f>
        <v>https://stackoverflow.com/questions/27671580/</v>
      </c>
      <c r="C5241" s="1">
        <v>3.0</v>
      </c>
      <c r="D5241" s="4">
        <v>1.0</v>
      </c>
      <c r="E5241" s="1">
        <v>3.0</v>
      </c>
      <c r="F5241" s="1">
        <v>1.0</v>
      </c>
      <c r="G5241" s="2"/>
    </row>
    <row r="5242" ht="12.75" customHeight="1">
      <c r="A5242" t="s">
        <v>1657</v>
      </c>
      <c r="B5242" s="3" t="str">
        <f>HYPERLINK("https://stackoverflow.com/questions/30970633/")</f>
        <v>https://stackoverflow.com/questions/30970633/</v>
      </c>
      <c r="C5242" s="1">
        <v>3.0</v>
      </c>
      <c r="D5242" s="4">
        <v>1.0</v>
      </c>
      <c r="E5242" s="1">
        <v>3.0</v>
      </c>
      <c r="F5242" s="1">
        <v>1.0</v>
      </c>
      <c r="G5242" s="2"/>
    </row>
    <row r="5243" ht="12.75" customHeight="1">
      <c r="A5243" t="s">
        <v>1658</v>
      </c>
      <c r="B5243" s="3" t="str">
        <f>HYPERLINK("https://stackoverflow.com/questions/31866669/")</f>
        <v>https://stackoverflow.com/questions/31866669/</v>
      </c>
      <c r="C5243" s="1">
        <v>3.0</v>
      </c>
      <c r="D5243" s="4">
        <v>1.0</v>
      </c>
      <c r="E5243" s="1">
        <v>3.0</v>
      </c>
      <c r="F5243" s="1">
        <v>1.0</v>
      </c>
      <c r="G5243" s="2"/>
    </row>
    <row r="5244" ht="12.75" customHeight="1">
      <c r="A5244" t="s">
        <v>1659</v>
      </c>
      <c r="B5244" s="3" t="str">
        <f>HYPERLINK("https://stackoverflow.com/questions/33940753/")</f>
        <v>https://stackoverflow.com/questions/33940753/</v>
      </c>
      <c r="C5244" s="1">
        <v>3.0</v>
      </c>
      <c r="D5244" s="4">
        <v>1.0</v>
      </c>
      <c r="E5244" s="1">
        <v>3.0</v>
      </c>
      <c r="F5244" s="1">
        <v>1.0</v>
      </c>
      <c r="G5244" s="2"/>
    </row>
    <row r="5245" ht="12.75" customHeight="1">
      <c r="A5245" t="s">
        <v>1660</v>
      </c>
      <c r="B5245" s="3" t="str">
        <f>HYPERLINK("https://stackoverflow.com/questions/46192769/")</f>
        <v>https://stackoverflow.com/questions/46192769/</v>
      </c>
      <c r="C5245" s="1">
        <v>3.0</v>
      </c>
      <c r="D5245" s="4">
        <v>1.0</v>
      </c>
      <c r="E5245" s="1">
        <v>3.0</v>
      </c>
      <c r="F5245" s="1">
        <v>1.0</v>
      </c>
      <c r="G5245" s="2"/>
    </row>
    <row r="5246" ht="12.75" customHeight="1">
      <c r="C5246" s="1"/>
      <c r="D5246" s="1"/>
      <c r="E5246" s="1"/>
      <c r="F5246" s="1"/>
      <c r="G5246" s="2"/>
    </row>
    <row r="5247" ht="12.75" customHeight="1">
      <c r="C5247" s="1"/>
      <c r="D5247" s="1"/>
      <c r="E5247" s="1"/>
      <c r="F5247" s="1"/>
      <c r="G5247" s="2"/>
    </row>
    <row r="5248" ht="12.75" customHeight="1">
      <c r="C5248" s="1"/>
      <c r="D5248" s="1"/>
      <c r="E5248" s="1"/>
      <c r="F5248" s="1"/>
      <c r="G5248" s="2"/>
    </row>
    <row r="5249" ht="12.75" customHeight="1">
      <c r="A5249" t="s">
        <v>1661</v>
      </c>
      <c r="C5249" s="1"/>
      <c r="D5249" s="1"/>
      <c r="E5249" s="1"/>
      <c r="F5249" s="1"/>
      <c r="G5249" s="2"/>
    </row>
    <row r="5250" ht="12.75" customHeight="1">
      <c r="C5250" s="1"/>
      <c r="D5250" s="1"/>
      <c r="E5250" s="1"/>
      <c r="F5250" s="1"/>
      <c r="G5250" s="2"/>
    </row>
    <row r="5251" ht="12.75" customHeight="1">
      <c r="A5251" t="s">
        <v>1662</v>
      </c>
      <c r="B5251" s="3" t="str">
        <f>HYPERLINK("https://stackoverflow.com/questions/1695071/")</f>
        <v>https://stackoverflow.com/questions/1695071/</v>
      </c>
      <c r="C5251" s="1">
        <v>3.0</v>
      </c>
      <c r="D5251" s="4">
        <v>3.0</v>
      </c>
      <c r="E5251" s="1">
        <v>3.0</v>
      </c>
      <c r="F5251" s="1">
        <v>3.0</v>
      </c>
      <c r="G5251" s="2"/>
    </row>
    <row r="5252" ht="12.75" customHeight="1">
      <c r="A5252" t="s">
        <v>1663</v>
      </c>
      <c r="B5252" s="3" t="str">
        <f>HYPERLINK("https://stackoverflow.com/questions/3852620/")</f>
        <v>https://stackoverflow.com/questions/3852620/</v>
      </c>
      <c r="C5252" s="1">
        <v>3.0</v>
      </c>
      <c r="D5252" s="4">
        <v>1.0</v>
      </c>
      <c r="E5252" s="1">
        <v>3.0</v>
      </c>
      <c r="F5252" s="1">
        <v>1.0</v>
      </c>
      <c r="G5252" s="2"/>
    </row>
    <row r="5253" ht="12.75" customHeight="1">
      <c r="A5253" t="s">
        <v>1663</v>
      </c>
      <c r="B5253" s="3" t="str">
        <f>HYPERLINK("https://stackoverflow.com/questions/3852631/")</f>
        <v>https://stackoverflow.com/questions/3852631/</v>
      </c>
      <c r="C5253" s="1">
        <v>3.0</v>
      </c>
      <c r="D5253" s="4">
        <v>1.0</v>
      </c>
      <c r="E5253" s="1">
        <v>3.0</v>
      </c>
      <c r="F5253" s="1">
        <v>1.0</v>
      </c>
      <c r="G5253" s="2"/>
    </row>
    <row r="5254" ht="12.75" customHeight="1">
      <c r="A5254" t="s">
        <v>1664</v>
      </c>
      <c r="B5254" s="3" t="str">
        <f>HYPERLINK("https://stackoverflow.com/questions/7008233/")</f>
        <v>https://stackoverflow.com/questions/7008233/</v>
      </c>
      <c r="C5254" s="1">
        <v>3.0</v>
      </c>
      <c r="D5254" s="4">
        <v>1.0</v>
      </c>
      <c r="E5254" s="1">
        <v>3.0</v>
      </c>
      <c r="F5254" s="1">
        <v>1.0</v>
      </c>
      <c r="G5254" s="2"/>
    </row>
    <row r="5255" ht="12.75" customHeight="1">
      <c r="A5255" t="s">
        <v>1664</v>
      </c>
      <c r="B5255" s="3" t="str">
        <f>HYPERLINK("https://stackoverflow.com/questions/7008265/")</f>
        <v>https://stackoverflow.com/questions/7008265/</v>
      </c>
      <c r="C5255" s="1">
        <v>5.0</v>
      </c>
      <c r="D5255" s="4">
        <v>5.0</v>
      </c>
      <c r="E5255" s="1">
        <v>5.0</v>
      </c>
      <c r="F5255" s="1">
        <v>5.0</v>
      </c>
      <c r="G5255" s="2"/>
    </row>
    <row r="5256" ht="12.75" customHeight="1">
      <c r="A5256" t="s">
        <v>1664</v>
      </c>
      <c r="B5256" s="3" t="str">
        <f>HYPERLINK("https://stackoverflow.com/questions/7008288/")</f>
        <v>https://stackoverflow.com/questions/7008288/</v>
      </c>
      <c r="C5256" s="1">
        <v>5.0</v>
      </c>
      <c r="D5256" s="4">
        <v>5.0</v>
      </c>
      <c r="E5256" s="1">
        <v>5.0</v>
      </c>
      <c r="F5256" s="1">
        <v>5.0</v>
      </c>
      <c r="G5256" s="2"/>
    </row>
    <row r="5257" ht="12.75" customHeight="1">
      <c r="A5257" t="s">
        <v>1665</v>
      </c>
      <c r="B5257" s="3" t="str">
        <f>HYPERLINK("https://stackoverflow.com/questions/10466020/")</f>
        <v>https://stackoverflow.com/questions/10466020/</v>
      </c>
      <c r="C5257" s="1">
        <v>3.0</v>
      </c>
      <c r="D5257" s="4">
        <v>3.0</v>
      </c>
      <c r="E5257" s="1">
        <v>3.0</v>
      </c>
      <c r="F5257" s="1">
        <v>3.0</v>
      </c>
      <c r="G5257" s="2"/>
    </row>
    <row r="5258" ht="12.75" customHeight="1">
      <c r="A5258" t="s">
        <v>1665</v>
      </c>
      <c r="B5258" s="3" t="str">
        <f>HYPERLINK("https://stackoverflow.com/questions/10466054/")</f>
        <v>https://stackoverflow.com/questions/10466054/</v>
      </c>
      <c r="C5258" s="1">
        <v>4.0</v>
      </c>
      <c r="D5258" s="4">
        <v>3.0</v>
      </c>
      <c r="E5258" s="1">
        <v>4.0</v>
      </c>
      <c r="F5258" s="1">
        <v>3.0</v>
      </c>
      <c r="G5258" s="2"/>
    </row>
    <row r="5259" ht="12.75" customHeight="1">
      <c r="A5259" t="s">
        <v>1665</v>
      </c>
      <c r="B5259" s="3" t="str">
        <f>HYPERLINK("https://stackoverflow.com/questions/10466358/")</f>
        <v>https://stackoverflow.com/questions/10466358/</v>
      </c>
      <c r="C5259" s="1">
        <v>4.0</v>
      </c>
      <c r="D5259" s="4">
        <v>3.0</v>
      </c>
      <c r="E5259" s="1">
        <v>4.0</v>
      </c>
      <c r="F5259" s="1">
        <v>3.0</v>
      </c>
      <c r="G5259" s="2"/>
    </row>
    <row r="5260" ht="12.75" customHeight="1">
      <c r="A5260" t="s">
        <v>1666</v>
      </c>
      <c r="B5260" s="3" t="str">
        <f>HYPERLINK("https://stackoverflow.com/questions/10791577/")</f>
        <v>https://stackoverflow.com/questions/10791577/</v>
      </c>
      <c r="C5260" s="1">
        <v>3.0</v>
      </c>
      <c r="D5260" s="4">
        <v>2.0</v>
      </c>
      <c r="E5260" s="1">
        <v>3.0</v>
      </c>
      <c r="F5260" s="1">
        <v>2.0</v>
      </c>
      <c r="G5260" s="2"/>
    </row>
    <row r="5261" ht="12.75" customHeight="1">
      <c r="A5261" t="s">
        <v>1666</v>
      </c>
      <c r="B5261" s="3" t="str">
        <f>HYPERLINK("https://stackoverflow.com/questions/10791579/")</f>
        <v>https://stackoverflow.com/questions/10791579/</v>
      </c>
      <c r="C5261" s="1">
        <v>4.0</v>
      </c>
      <c r="D5261" s="4">
        <v>3.0</v>
      </c>
      <c r="E5261" s="1">
        <v>4.0</v>
      </c>
      <c r="F5261" s="1">
        <v>3.0</v>
      </c>
      <c r="G5261" s="2"/>
    </row>
    <row r="5262" ht="12.75" customHeight="1">
      <c r="A5262" t="s">
        <v>1666</v>
      </c>
      <c r="B5262" s="3" t="str">
        <f>HYPERLINK("https://stackoverflow.com/questions/10791597/")</f>
        <v>https://stackoverflow.com/questions/10791597/</v>
      </c>
      <c r="C5262" s="1">
        <v>4.0</v>
      </c>
      <c r="D5262" s="4">
        <v>3.0</v>
      </c>
      <c r="E5262" s="1">
        <v>4.0</v>
      </c>
      <c r="F5262" s="1">
        <v>3.0</v>
      </c>
      <c r="G5262" s="2"/>
    </row>
    <row r="5263" ht="12.75" customHeight="1">
      <c r="A5263" t="s">
        <v>1666</v>
      </c>
      <c r="B5263" s="3" t="str">
        <f>HYPERLINK("https://stackoverflow.com/questions/31021873/")</f>
        <v>https://stackoverflow.com/questions/31021873/</v>
      </c>
      <c r="C5263" s="1">
        <v>4.0</v>
      </c>
      <c r="D5263" s="4">
        <v>3.0</v>
      </c>
      <c r="E5263" s="1">
        <v>4.0</v>
      </c>
      <c r="F5263" s="1">
        <v>3.0</v>
      </c>
      <c r="G5263" s="2"/>
    </row>
    <row r="5264" ht="12.75" customHeight="1">
      <c r="A5264" t="s">
        <v>1666</v>
      </c>
      <c r="B5264" s="3" t="str">
        <f>HYPERLINK("https://stackoverflow.com/questions/32002569/")</f>
        <v>https://stackoverflow.com/questions/32002569/</v>
      </c>
      <c r="C5264" s="1">
        <v>4.0</v>
      </c>
      <c r="D5264" s="4">
        <v>3.0</v>
      </c>
      <c r="E5264" s="1">
        <v>4.0</v>
      </c>
      <c r="F5264" s="1">
        <v>3.0</v>
      </c>
      <c r="G5264" s="2"/>
    </row>
    <row r="5265" ht="12.75" customHeight="1">
      <c r="A5265" t="s">
        <v>1666</v>
      </c>
      <c r="B5265" s="3" t="str">
        <f>HYPERLINK("https://stackoverflow.com/questions/32135007/")</f>
        <v>https://stackoverflow.com/questions/32135007/</v>
      </c>
      <c r="C5265" s="1">
        <v>4.0</v>
      </c>
      <c r="D5265" s="4">
        <v>3.0</v>
      </c>
      <c r="E5265" s="1">
        <v>4.0</v>
      </c>
      <c r="F5265" s="1">
        <v>3.0</v>
      </c>
      <c r="G5265" s="2"/>
    </row>
    <row r="5266" ht="12.75" customHeight="1">
      <c r="A5266" t="s">
        <v>1666</v>
      </c>
      <c r="B5266" s="3" t="str">
        <f>HYPERLINK("https://stackoverflow.com/questions/42348625/")</f>
        <v>https://stackoverflow.com/questions/42348625/</v>
      </c>
      <c r="C5266" s="1">
        <v>4.0</v>
      </c>
      <c r="D5266" s="4">
        <v>3.0</v>
      </c>
      <c r="E5266" s="1">
        <v>4.0</v>
      </c>
      <c r="F5266" s="1">
        <v>3.0</v>
      </c>
      <c r="G5266" s="2"/>
    </row>
    <row r="5267" ht="12.75" customHeight="1">
      <c r="A5267" t="s">
        <v>1666</v>
      </c>
      <c r="B5267" s="3" t="str">
        <f>HYPERLINK("https://stackoverflow.com/questions/45514709/")</f>
        <v>https://stackoverflow.com/questions/45514709/</v>
      </c>
      <c r="C5267" s="1">
        <v>4.0</v>
      </c>
      <c r="D5267" s="4">
        <v>3.0</v>
      </c>
      <c r="E5267" s="1">
        <v>4.0</v>
      </c>
      <c r="F5267" s="1">
        <v>3.0</v>
      </c>
      <c r="G5267" s="2"/>
    </row>
    <row r="5268" ht="12.75" customHeight="1">
      <c r="A5268" t="s">
        <v>1666</v>
      </c>
      <c r="B5268" s="3" t="str">
        <f>HYPERLINK("https://stackoverflow.com/questions/47460604/")</f>
        <v>https://stackoverflow.com/questions/47460604/</v>
      </c>
      <c r="C5268" s="1">
        <v>4.0</v>
      </c>
      <c r="D5268" s="4">
        <v>2.0</v>
      </c>
      <c r="E5268" s="1">
        <v>3.0</v>
      </c>
      <c r="F5268" s="1">
        <v>2.0</v>
      </c>
      <c r="G5268" s="2" t="s">
        <v>430</v>
      </c>
    </row>
    <row r="5269" ht="12.75" customHeight="1">
      <c r="A5269" t="s">
        <v>1667</v>
      </c>
      <c r="B5269" s="3" t="str">
        <f>HYPERLINK("https://stackoverflow.com/questions/12002349/")</f>
        <v>https://stackoverflow.com/questions/12002349/</v>
      </c>
      <c r="C5269" s="1">
        <v>3.0</v>
      </c>
      <c r="D5269" s="4">
        <v>1.0</v>
      </c>
      <c r="E5269" s="1">
        <v>3.0</v>
      </c>
      <c r="F5269" s="1">
        <v>1.0</v>
      </c>
      <c r="G5269" s="2"/>
    </row>
    <row r="5270" ht="12.75" customHeight="1">
      <c r="A5270" t="s">
        <v>1667</v>
      </c>
      <c r="B5270" s="3" t="str">
        <f>HYPERLINK("https://stackoverflow.com/questions/12002374/")</f>
        <v>https://stackoverflow.com/questions/12002374/</v>
      </c>
      <c r="C5270" s="1">
        <v>3.0</v>
      </c>
      <c r="D5270" s="4">
        <v>2.0</v>
      </c>
      <c r="E5270" s="1">
        <v>3.0</v>
      </c>
      <c r="F5270" s="1">
        <v>2.0</v>
      </c>
      <c r="G5270" s="2"/>
    </row>
    <row r="5271" ht="12.75" customHeight="1">
      <c r="A5271" t="s">
        <v>1667</v>
      </c>
      <c r="B5271" s="3" t="str">
        <f>HYPERLINK("https://stackoverflow.com/questions/46585325/")</f>
        <v>https://stackoverflow.com/questions/46585325/</v>
      </c>
      <c r="C5271" s="1">
        <v>4.0</v>
      </c>
      <c r="D5271" s="4">
        <v>5.0</v>
      </c>
      <c r="E5271" s="1">
        <v>4.0</v>
      </c>
      <c r="F5271" s="1">
        <v>5.0</v>
      </c>
      <c r="G5271" s="2"/>
    </row>
    <row r="5272" ht="12.75" customHeight="1">
      <c r="A5272" t="s">
        <v>1668</v>
      </c>
      <c r="B5272" s="3" t="str">
        <f>HYPERLINK("https://stackoverflow.com/questions/26539737/")</f>
        <v>https://stackoverflow.com/questions/26539737/</v>
      </c>
      <c r="C5272" s="1">
        <v>3.0</v>
      </c>
      <c r="D5272" s="4">
        <v>1.0</v>
      </c>
      <c r="E5272" s="1">
        <v>3.0</v>
      </c>
      <c r="F5272" s="1">
        <v>1.0</v>
      </c>
      <c r="G5272" s="2"/>
    </row>
    <row r="5273" ht="12.75" customHeight="1">
      <c r="A5273" t="s">
        <v>1669</v>
      </c>
      <c r="B5273" s="3" t="str">
        <f>HYPERLINK("https://stackoverflow.com/questions/26987805/")</f>
        <v>https://stackoverflow.com/questions/26987805/</v>
      </c>
      <c r="C5273" s="1">
        <v>3.0</v>
      </c>
      <c r="D5273" s="4">
        <v>1.0</v>
      </c>
      <c r="E5273" s="1">
        <v>3.0</v>
      </c>
      <c r="F5273" s="1">
        <v>1.0</v>
      </c>
      <c r="G5273" s="2"/>
    </row>
    <row r="5274" ht="12.75" customHeight="1">
      <c r="A5274" t="s">
        <v>1670</v>
      </c>
      <c r="B5274" s="3" t="str">
        <f>HYPERLINK("https://stackoverflow.com/questions/49723794/")</f>
        <v>https://stackoverflow.com/questions/49723794/</v>
      </c>
      <c r="C5274" s="1">
        <v>1.0</v>
      </c>
      <c r="D5274" s="4">
        <v>1.0</v>
      </c>
      <c r="E5274" s="1">
        <v>1.0</v>
      </c>
      <c r="F5274" s="1">
        <v>1.0</v>
      </c>
      <c r="G5274" s="2"/>
    </row>
    <row r="5275" ht="12.75" customHeight="1">
      <c r="C5275" s="1"/>
      <c r="D5275" s="1"/>
      <c r="E5275" s="1"/>
      <c r="F5275" s="1"/>
      <c r="G5275" s="2"/>
    </row>
    <row r="5276" ht="12.75" customHeight="1">
      <c r="C5276" s="1"/>
      <c r="D5276" s="1"/>
      <c r="E5276" s="1"/>
      <c r="F5276" s="1"/>
      <c r="G5276" s="2"/>
    </row>
    <row r="5277" ht="12.75" customHeight="1">
      <c r="C5277" s="1"/>
      <c r="D5277" s="1"/>
      <c r="E5277" s="1"/>
      <c r="F5277" s="1"/>
      <c r="G5277" s="2"/>
    </row>
    <row r="5278" ht="12.75" customHeight="1">
      <c r="A5278" t="s">
        <v>1671</v>
      </c>
      <c r="C5278" s="1"/>
      <c r="D5278" s="1"/>
      <c r="E5278" s="1"/>
      <c r="F5278" s="1"/>
      <c r="G5278" s="2"/>
    </row>
    <row r="5279" ht="12.75" customHeight="1">
      <c r="C5279" s="1"/>
      <c r="D5279" s="1"/>
      <c r="E5279" s="1"/>
      <c r="F5279" s="1"/>
      <c r="G5279" s="2"/>
    </row>
    <row r="5280" ht="12.75" customHeight="1">
      <c r="A5280" t="s">
        <v>1672</v>
      </c>
      <c r="B5280" s="3" t="str">
        <f>HYPERLINK("https://stackoverflow.com/questions/1042969/")</f>
        <v>https://stackoverflow.com/questions/1042969/</v>
      </c>
      <c r="C5280" s="1">
        <v>5.0</v>
      </c>
      <c r="D5280" s="4">
        <v>1.0</v>
      </c>
      <c r="E5280" s="1">
        <v>3.0</v>
      </c>
      <c r="F5280" s="1">
        <v>1.0</v>
      </c>
      <c r="G5280" s="2"/>
    </row>
    <row r="5281" ht="12.75" customHeight="1">
      <c r="A5281" t="s">
        <v>1672</v>
      </c>
      <c r="B5281" s="3" t="str">
        <f>HYPERLINK("https://stackoverflow.com/questions/1042980/")</f>
        <v>https://stackoverflow.com/questions/1042980/</v>
      </c>
      <c r="C5281" s="1">
        <v>3.0</v>
      </c>
      <c r="D5281" s="4">
        <v>1.0</v>
      </c>
      <c r="E5281" s="1">
        <v>3.0</v>
      </c>
      <c r="F5281" s="1">
        <v>1.0</v>
      </c>
      <c r="G5281" s="2"/>
    </row>
    <row r="5282" ht="12.75" customHeight="1">
      <c r="A5282" t="s">
        <v>1672</v>
      </c>
      <c r="B5282" s="3" t="str">
        <f>HYPERLINK("https://stackoverflow.com/questions/1043002/")</f>
        <v>https://stackoverflow.com/questions/1043002/</v>
      </c>
      <c r="C5282" s="1">
        <v>4.0</v>
      </c>
      <c r="D5282" s="4">
        <v>1.0</v>
      </c>
      <c r="E5282" s="1">
        <v>3.0</v>
      </c>
      <c r="F5282" s="1">
        <v>1.0</v>
      </c>
      <c r="G5282" s="2"/>
    </row>
    <row r="5283" ht="12.75" customHeight="1">
      <c r="A5283" t="s">
        <v>1672</v>
      </c>
      <c r="B5283" s="3" t="str">
        <f>HYPERLINK("https://stackoverflow.com/questions/1043006/")</f>
        <v>https://stackoverflow.com/questions/1043006/</v>
      </c>
      <c r="C5283" s="1">
        <v>4.0</v>
      </c>
      <c r="D5283" s="4">
        <v>3.0</v>
      </c>
      <c r="E5283" s="1">
        <v>4.0</v>
      </c>
      <c r="F5283" s="1">
        <v>3.0</v>
      </c>
      <c r="G5283" s="2"/>
    </row>
    <row r="5284" ht="12.75" customHeight="1">
      <c r="A5284" t="s">
        <v>1672</v>
      </c>
      <c r="B5284" s="3" t="str">
        <f>HYPERLINK("https://stackoverflow.com/questions/1043007/")</f>
        <v>https://stackoverflow.com/questions/1043007/</v>
      </c>
      <c r="C5284" s="1">
        <v>5.0</v>
      </c>
      <c r="D5284" s="4">
        <v>1.0</v>
      </c>
      <c r="E5284" s="1">
        <v>2.0</v>
      </c>
      <c r="F5284" s="1">
        <v>2.0</v>
      </c>
      <c r="G5284" s="2" t="s">
        <v>1673</v>
      </c>
    </row>
    <row r="5285" ht="12.75" customHeight="1">
      <c r="A5285" t="s">
        <v>1672</v>
      </c>
      <c r="B5285" s="3" t="str">
        <f>HYPERLINK("https://stackoverflow.com/questions/1043028/")</f>
        <v>https://stackoverflow.com/questions/1043028/</v>
      </c>
      <c r="C5285" s="1">
        <v>4.0</v>
      </c>
      <c r="D5285" s="4">
        <v>1.0</v>
      </c>
      <c r="E5285" s="1">
        <v>2.0</v>
      </c>
      <c r="F5285" s="1">
        <v>2.0</v>
      </c>
      <c r="G5285" s="2" t="s">
        <v>1673</v>
      </c>
    </row>
    <row r="5286" ht="12.75" customHeight="1">
      <c r="A5286" t="s">
        <v>1672</v>
      </c>
      <c r="B5286" s="3" t="str">
        <f>HYPERLINK("https://stackoverflow.com/questions/1043061/")</f>
        <v>https://stackoverflow.com/questions/1043061/</v>
      </c>
      <c r="C5286" s="1">
        <v>3.0</v>
      </c>
      <c r="D5286" s="4">
        <v>1.0</v>
      </c>
      <c r="E5286" s="1">
        <v>3.0</v>
      </c>
      <c r="F5286" s="1">
        <v>1.0</v>
      </c>
      <c r="G5286" s="2"/>
    </row>
    <row r="5287" ht="12.75" customHeight="1">
      <c r="A5287" t="s">
        <v>1672</v>
      </c>
      <c r="B5287" s="3" t="str">
        <f>HYPERLINK("https://stackoverflow.com/questions/1043080/")</f>
        <v>https://stackoverflow.com/questions/1043080/</v>
      </c>
      <c r="C5287" s="1">
        <v>2.0</v>
      </c>
      <c r="D5287" s="4">
        <v>1.0</v>
      </c>
      <c r="E5287" s="1">
        <v>2.0</v>
      </c>
      <c r="F5287" s="1">
        <v>1.0</v>
      </c>
      <c r="G5287" s="2"/>
    </row>
    <row r="5288" ht="12.75" customHeight="1">
      <c r="A5288" t="s">
        <v>1672</v>
      </c>
      <c r="B5288" s="3" t="str">
        <f>HYPERLINK("https://stackoverflow.com/questions/1043247/")</f>
        <v>https://stackoverflow.com/questions/1043247/</v>
      </c>
      <c r="C5288" s="1">
        <v>5.0</v>
      </c>
      <c r="D5288" s="4">
        <v>1.0</v>
      </c>
      <c r="E5288" s="1">
        <v>2.0</v>
      </c>
      <c r="F5288" s="1">
        <v>1.0</v>
      </c>
      <c r="G5288" s="2" t="s">
        <v>430</v>
      </c>
    </row>
    <row r="5289" ht="12.75" customHeight="1">
      <c r="A5289" t="s">
        <v>1672</v>
      </c>
      <c r="B5289" s="3" t="str">
        <f>HYPERLINK("https://stackoverflow.com/questions/1043585/")</f>
        <v>https://stackoverflow.com/questions/1043585/</v>
      </c>
      <c r="C5289" s="1">
        <v>3.0</v>
      </c>
      <c r="D5289" s="4">
        <v>1.0</v>
      </c>
      <c r="E5289" s="1">
        <v>3.0</v>
      </c>
      <c r="F5289" s="1">
        <v>1.0</v>
      </c>
      <c r="G5289" s="2"/>
    </row>
    <row r="5290" ht="12.75" customHeight="1">
      <c r="A5290" t="s">
        <v>1672</v>
      </c>
      <c r="B5290" s="3" t="str">
        <f>HYPERLINK("https://stackoverflow.com/questions/1048713/")</f>
        <v>https://stackoverflow.com/questions/1048713/</v>
      </c>
      <c r="C5290" s="1">
        <v>3.0</v>
      </c>
      <c r="D5290" s="4">
        <v>1.0</v>
      </c>
      <c r="E5290" s="1">
        <v>3.0</v>
      </c>
      <c r="F5290" s="1">
        <v>1.0</v>
      </c>
      <c r="G5290" s="2"/>
    </row>
    <row r="5291" ht="12.75" customHeight="1">
      <c r="A5291" t="s">
        <v>1672</v>
      </c>
      <c r="B5291" s="3" t="str">
        <f>HYPERLINK("https://stackoverflow.com/questions/1049195/")</f>
        <v>https://stackoverflow.com/questions/1049195/</v>
      </c>
      <c r="C5291" s="1">
        <v>2.0</v>
      </c>
      <c r="D5291" s="4">
        <v>2.0</v>
      </c>
      <c r="E5291" s="1">
        <v>2.0</v>
      </c>
      <c r="F5291" s="1">
        <v>2.0</v>
      </c>
      <c r="G5291" s="2"/>
    </row>
    <row r="5292" ht="12.75" customHeight="1">
      <c r="A5292" t="s">
        <v>1672</v>
      </c>
      <c r="B5292" s="3" t="str">
        <f>HYPERLINK("https://stackoverflow.com/questions/1049441/")</f>
        <v>https://stackoverflow.com/questions/1049441/</v>
      </c>
      <c r="C5292" s="1">
        <v>4.0</v>
      </c>
      <c r="D5292" s="4">
        <v>5.0</v>
      </c>
      <c r="E5292" s="1">
        <v>4.0</v>
      </c>
      <c r="F5292" s="1">
        <v>5.0</v>
      </c>
      <c r="G5292" s="2"/>
    </row>
    <row r="5293" ht="12.75" customHeight="1">
      <c r="A5293" t="s">
        <v>1672</v>
      </c>
      <c r="B5293" s="3" t="str">
        <f>HYPERLINK("https://stackoverflow.com/questions/1072205/")</f>
        <v>https://stackoverflow.com/questions/1072205/</v>
      </c>
      <c r="C5293" s="1">
        <v>5.0</v>
      </c>
      <c r="D5293" s="4">
        <v>1.0</v>
      </c>
      <c r="E5293" s="1">
        <v>2.0</v>
      </c>
      <c r="F5293" s="1">
        <v>1.0</v>
      </c>
      <c r="G5293" s="2" t="s">
        <v>1601</v>
      </c>
    </row>
    <row r="5294" ht="12.75" customHeight="1">
      <c r="A5294" t="s">
        <v>1672</v>
      </c>
      <c r="B5294" s="3" t="str">
        <f>HYPERLINK("https://stackoverflow.com/questions/1625413/")</f>
        <v>https://stackoverflow.com/questions/1625413/</v>
      </c>
      <c r="C5294" s="1">
        <v>3.0</v>
      </c>
      <c r="D5294" s="4">
        <v>1.0</v>
      </c>
      <c r="E5294" s="1">
        <v>3.0</v>
      </c>
      <c r="F5294" s="1">
        <v>1.0</v>
      </c>
      <c r="G5294" s="2"/>
    </row>
    <row r="5295" ht="12.75" customHeight="1">
      <c r="A5295" t="s">
        <v>1672</v>
      </c>
      <c r="B5295" s="3" t="str">
        <f>HYPERLINK("https://stackoverflow.com/questions/3025030/")</f>
        <v>https://stackoverflow.com/questions/3025030/</v>
      </c>
      <c r="C5295" s="1">
        <v>3.0</v>
      </c>
      <c r="D5295" s="4">
        <v>1.0</v>
      </c>
      <c r="E5295" s="1">
        <v>3.0</v>
      </c>
      <c r="F5295" s="1">
        <v>1.0</v>
      </c>
      <c r="G5295" s="2"/>
    </row>
    <row r="5296" ht="12.75" customHeight="1">
      <c r="A5296" t="s">
        <v>1672</v>
      </c>
      <c r="B5296" s="3" t="str">
        <f>HYPERLINK("https://stackoverflow.com/questions/3307035/")</f>
        <v>https://stackoverflow.com/questions/3307035/</v>
      </c>
      <c r="C5296" s="1">
        <v>3.0</v>
      </c>
      <c r="D5296" s="4">
        <v>1.0</v>
      </c>
      <c r="E5296" s="1">
        <v>3.0</v>
      </c>
      <c r="F5296" s="1">
        <v>1.0</v>
      </c>
      <c r="G5296" s="2"/>
    </row>
    <row r="5297" ht="12.75" customHeight="1">
      <c r="A5297" t="s">
        <v>1672</v>
      </c>
      <c r="B5297" s="3" t="str">
        <f>HYPERLINK("https://stackoverflow.com/questions/11364256/")</f>
        <v>https://stackoverflow.com/questions/11364256/</v>
      </c>
      <c r="C5297" s="1">
        <v>3.0</v>
      </c>
      <c r="D5297" s="4">
        <v>1.0</v>
      </c>
      <c r="E5297" s="1">
        <v>3.0</v>
      </c>
      <c r="F5297" s="1">
        <v>1.0</v>
      </c>
      <c r="G5297" s="2"/>
    </row>
    <row r="5298" ht="12.75" customHeight="1">
      <c r="A5298" t="s">
        <v>1672</v>
      </c>
      <c r="B5298" s="3" t="str">
        <f>HYPERLINK("https://stackoverflow.com/questions/21860310/")</f>
        <v>https://stackoverflow.com/questions/21860310/</v>
      </c>
      <c r="C5298" s="1">
        <v>3.0</v>
      </c>
      <c r="D5298" s="4">
        <v>1.0</v>
      </c>
      <c r="E5298" s="1">
        <v>3.0</v>
      </c>
      <c r="F5298" s="1">
        <v>1.0</v>
      </c>
      <c r="G5298" s="2"/>
    </row>
    <row r="5299" ht="12.75" customHeight="1">
      <c r="A5299" t="s">
        <v>1672</v>
      </c>
      <c r="B5299" s="3" t="str">
        <f>HYPERLINK("https://stackoverflow.com/questions/28290546/")</f>
        <v>https://stackoverflow.com/questions/28290546/</v>
      </c>
      <c r="C5299" s="1">
        <v>3.0</v>
      </c>
      <c r="D5299" s="4">
        <v>1.0</v>
      </c>
      <c r="E5299" s="1">
        <v>3.0</v>
      </c>
      <c r="F5299" s="1">
        <v>1.0</v>
      </c>
      <c r="G5299" s="2"/>
    </row>
    <row r="5300" ht="12.75" customHeight="1">
      <c r="A5300" t="s">
        <v>1674</v>
      </c>
      <c r="B5300" s="3" t="str">
        <f>HYPERLINK("https://stackoverflow.com/questions/2967915/")</f>
        <v>https://stackoverflow.com/questions/2967915/</v>
      </c>
      <c r="C5300" s="1">
        <v>1.0</v>
      </c>
      <c r="D5300" s="4">
        <v>1.0</v>
      </c>
      <c r="E5300" s="1">
        <v>1.0</v>
      </c>
      <c r="F5300" s="1">
        <v>1.0</v>
      </c>
      <c r="G5300" s="2"/>
    </row>
    <row r="5301" ht="12.75" customHeight="1">
      <c r="A5301" t="s">
        <v>1674</v>
      </c>
      <c r="B5301" s="3" t="str">
        <f>HYPERLINK("https://stackoverflow.com/questions/2967925/")</f>
        <v>https://stackoverflow.com/questions/2967925/</v>
      </c>
      <c r="C5301" s="1">
        <v>1.0</v>
      </c>
      <c r="D5301" s="4">
        <v>1.0</v>
      </c>
      <c r="E5301" s="1">
        <v>1.0</v>
      </c>
      <c r="F5301" s="1">
        <v>1.0</v>
      </c>
      <c r="G5301" s="2"/>
    </row>
    <row r="5302" ht="12.75" customHeight="1">
      <c r="A5302" t="s">
        <v>1674</v>
      </c>
      <c r="B5302" s="3" t="str">
        <f>HYPERLINK("https://stackoverflow.com/questions/2967954/")</f>
        <v>https://stackoverflow.com/questions/2967954/</v>
      </c>
      <c r="C5302" s="1">
        <v>1.0</v>
      </c>
      <c r="D5302" s="4">
        <v>1.0</v>
      </c>
      <c r="E5302" s="1">
        <v>1.0</v>
      </c>
      <c r="F5302" s="1">
        <v>1.0</v>
      </c>
      <c r="G5302" s="2"/>
    </row>
    <row r="5303" ht="12.75" customHeight="1">
      <c r="A5303" t="s">
        <v>1674</v>
      </c>
      <c r="B5303" s="3" t="str">
        <f>HYPERLINK("https://stackoverflow.com/questions/2968068/")</f>
        <v>https://stackoverflow.com/questions/2968068/</v>
      </c>
      <c r="C5303" s="1">
        <v>1.0</v>
      </c>
      <c r="D5303" s="4">
        <v>1.0</v>
      </c>
      <c r="E5303" s="1">
        <v>1.0</v>
      </c>
      <c r="F5303" s="1">
        <v>1.0</v>
      </c>
      <c r="G5303" s="2"/>
    </row>
    <row r="5304" ht="12.75" customHeight="1">
      <c r="A5304" t="s">
        <v>1674</v>
      </c>
      <c r="B5304" s="3" t="str">
        <f>HYPERLINK("https://stackoverflow.com/questions/40436181/")</f>
        <v>https://stackoverflow.com/questions/40436181/</v>
      </c>
      <c r="C5304" s="1">
        <v>1.0</v>
      </c>
      <c r="D5304" s="4">
        <v>1.0</v>
      </c>
      <c r="E5304" s="1">
        <v>1.0</v>
      </c>
      <c r="F5304" s="1">
        <v>1.0</v>
      </c>
      <c r="G5304" s="2"/>
    </row>
    <row r="5305" ht="12.75" customHeight="1">
      <c r="A5305" t="s">
        <v>1675</v>
      </c>
      <c r="B5305" s="3" t="str">
        <f>HYPERLINK("https://stackoverflow.com/questions/9625716/")</f>
        <v>https://stackoverflow.com/questions/9625716/</v>
      </c>
      <c r="C5305" s="1">
        <v>3.0</v>
      </c>
      <c r="D5305" s="4">
        <v>2.0</v>
      </c>
      <c r="E5305" s="1">
        <v>3.0</v>
      </c>
      <c r="F5305" s="1">
        <v>2.0</v>
      </c>
      <c r="G5305" s="2"/>
    </row>
    <row r="5306" ht="12.75" customHeight="1">
      <c r="A5306" t="s">
        <v>1675</v>
      </c>
      <c r="B5306" s="3" t="str">
        <f>HYPERLINK("https://stackoverflow.com/questions/9626398/")</f>
        <v>https://stackoverflow.com/questions/9626398/</v>
      </c>
      <c r="C5306" s="1">
        <v>3.0</v>
      </c>
      <c r="D5306" s="4">
        <v>2.0</v>
      </c>
      <c r="E5306" s="1">
        <v>3.0</v>
      </c>
      <c r="F5306" s="1">
        <v>2.0</v>
      </c>
      <c r="G5306" s="2"/>
    </row>
    <row r="5307" ht="12.75" customHeight="1">
      <c r="A5307" t="s">
        <v>1675</v>
      </c>
      <c r="B5307" s="3" t="str">
        <f>HYPERLINK("https://stackoverflow.com/questions/9704912/")</f>
        <v>https://stackoverflow.com/questions/9704912/</v>
      </c>
      <c r="C5307" s="1">
        <v>4.0</v>
      </c>
      <c r="D5307" s="4">
        <v>4.0</v>
      </c>
      <c r="E5307" s="1">
        <v>4.0</v>
      </c>
      <c r="F5307" s="1">
        <v>4.0</v>
      </c>
      <c r="G5307" s="2"/>
    </row>
    <row r="5308" ht="12.75" customHeight="1">
      <c r="A5308" t="s">
        <v>1676</v>
      </c>
      <c r="B5308" s="3" t="str">
        <f>HYPERLINK("https://stackoverflow.com/questions/10319818/")</f>
        <v>https://stackoverflow.com/questions/10319818/</v>
      </c>
      <c r="C5308" s="1">
        <v>5.0</v>
      </c>
      <c r="D5308" s="4">
        <v>5.0</v>
      </c>
      <c r="E5308" s="1">
        <v>5.0</v>
      </c>
      <c r="F5308" s="1">
        <v>5.0</v>
      </c>
      <c r="G5308" s="2"/>
    </row>
    <row r="5309" ht="12.75" customHeight="1">
      <c r="A5309" t="s">
        <v>1677</v>
      </c>
      <c r="B5309" s="3" t="str">
        <f>HYPERLINK("https://stackoverflow.com/questions/12570244/")</f>
        <v>https://stackoverflow.com/questions/12570244/</v>
      </c>
      <c r="C5309" s="1">
        <v>2.0</v>
      </c>
      <c r="D5309" s="4">
        <v>1.0</v>
      </c>
      <c r="E5309" s="1">
        <v>2.0</v>
      </c>
      <c r="F5309" s="1">
        <v>1.0</v>
      </c>
      <c r="G5309" s="2"/>
    </row>
    <row r="5310" ht="12.75" customHeight="1">
      <c r="A5310" t="s">
        <v>1677</v>
      </c>
      <c r="B5310" s="3" t="str">
        <f>HYPERLINK("https://stackoverflow.com/questions/39179811/")</f>
        <v>https://stackoverflow.com/questions/39179811/</v>
      </c>
      <c r="C5310" s="1">
        <v>2.0</v>
      </c>
      <c r="D5310" s="4">
        <v>1.0</v>
      </c>
      <c r="E5310" s="1">
        <v>2.0</v>
      </c>
      <c r="F5310" s="1">
        <v>1.0</v>
      </c>
      <c r="G5310" s="2"/>
    </row>
    <row r="5311" ht="12.75" customHeight="1">
      <c r="A5311" t="s">
        <v>1678</v>
      </c>
      <c r="B5311" s="3" t="str">
        <f>HYPERLINK("https://stackoverflow.com/questions/14761372/")</f>
        <v>https://stackoverflow.com/questions/14761372/</v>
      </c>
      <c r="C5311" s="1">
        <v>4.0</v>
      </c>
      <c r="D5311" s="4">
        <v>3.0</v>
      </c>
      <c r="E5311" s="1">
        <v>4.0</v>
      </c>
      <c r="F5311" s="1">
        <v>3.0</v>
      </c>
      <c r="G5311" s="2"/>
    </row>
    <row r="5312" ht="12.75" customHeight="1">
      <c r="A5312" t="s">
        <v>1678</v>
      </c>
      <c r="B5312" s="3" t="str">
        <f>HYPERLINK("https://stackoverflow.com/questions/14762010/")</f>
        <v>https://stackoverflow.com/questions/14762010/</v>
      </c>
      <c r="C5312" s="1">
        <v>5.0</v>
      </c>
      <c r="D5312" s="4">
        <v>3.0</v>
      </c>
      <c r="E5312" s="1">
        <v>5.0</v>
      </c>
      <c r="F5312" s="1">
        <v>5.0</v>
      </c>
      <c r="G5312" s="2" t="s">
        <v>406</v>
      </c>
    </row>
    <row r="5313" ht="12.75" customHeight="1">
      <c r="A5313" t="s">
        <v>1679</v>
      </c>
      <c r="B5313" s="3" t="str">
        <f>HYPERLINK("https://stackoverflow.com/questions/18667433/")</f>
        <v>https://stackoverflow.com/questions/18667433/</v>
      </c>
      <c r="C5313" s="1">
        <v>2.0</v>
      </c>
      <c r="D5313" s="4">
        <v>1.0</v>
      </c>
      <c r="E5313" s="1">
        <v>2.0</v>
      </c>
      <c r="F5313" s="1">
        <v>1.0</v>
      </c>
      <c r="G5313" s="2"/>
    </row>
    <row r="5314" ht="12.75" customHeight="1">
      <c r="A5314" t="s">
        <v>1679</v>
      </c>
      <c r="B5314" s="3" t="str">
        <f>HYPERLINK("https://stackoverflow.com/questions/18667438/")</f>
        <v>https://stackoverflow.com/questions/18667438/</v>
      </c>
      <c r="C5314" s="1">
        <v>2.0</v>
      </c>
      <c r="D5314" s="4">
        <v>1.0</v>
      </c>
      <c r="E5314" s="1">
        <v>2.0</v>
      </c>
      <c r="F5314" s="1">
        <v>1.0</v>
      </c>
      <c r="G5314" s="2"/>
    </row>
    <row r="5315" ht="12.75" customHeight="1">
      <c r="A5315" t="s">
        <v>1679</v>
      </c>
      <c r="B5315" s="3" t="str">
        <f>HYPERLINK("https://stackoverflow.com/questions/18667993/")</f>
        <v>https://stackoverflow.com/questions/18667993/</v>
      </c>
      <c r="C5315" s="1">
        <v>5.0</v>
      </c>
      <c r="D5315" s="4">
        <v>3.0</v>
      </c>
      <c r="E5315" s="1">
        <v>5.0</v>
      </c>
      <c r="F5315" s="1">
        <v>5.0</v>
      </c>
      <c r="G5315" s="2" t="s">
        <v>1680</v>
      </c>
    </row>
    <row r="5316" ht="12.75" customHeight="1">
      <c r="A5316" t="s">
        <v>1681</v>
      </c>
      <c r="B5316" s="3" t="str">
        <f>HYPERLINK("https://stackoverflow.com/questions/22554459/")</f>
        <v>https://stackoverflow.com/questions/22554459/</v>
      </c>
      <c r="C5316" s="1">
        <v>5.0</v>
      </c>
      <c r="D5316" s="4">
        <v>3.0</v>
      </c>
      <c r="E5316" s="1">
        <v>5.0</v>
      </c>
      <c r="F5316" s="1">
        <v>5.0</v>
      </c>
      <c r="G5316" s="2" t="s">
        <v>271</v>
      </c>
    </row>
    <row r="5317" ht="12.75" customHeight="1">
      <c r="A5317" t="s">
        <v>1681</v>
      </c>
      <c r="B5317" s="3" t="str">
        <f>HYPERLINK("https://stackoverflow.com/questions/22554500/")</f>
        <v>https://stackoverflow.com/questions/22554500/</v>
      </c>
      <c r="C5317" s="1">
        <v>5.0</v>
      </c>
      <c r="D5317" s="4">
        <v>5.0</v>
      </c>
      <c r="E5317" s="1">
        <v>5.0</v>
      </c>
      <c r="F5317" s="1">
        <v>5.0</v>
      </c>
      <c r="G5317" s="2"/>
    </row>
    <row r="5318" ht="12.75" customHeight="1">
      <c r="A5318" t="s">
        <v>1681</v>
      </c>
      <c r="B5318" s="3" t="str">
        <f>HYPERLINK("https://stackoverflow.com/questions/22554514/")</f>
        <v>https://stackoverflow.com/questions/22554514/</v>
      </c>
      <c r="C5318" s="1">
        <v>5.0</v>
      </c>
      <c r="D5318" s="4">
        <v>3.0</v>
      </c>
      <c r="E5318" s="1">
        <v>3.0</v>
      </c>
      <c r="F5318" s="1">
        <v>3.0</v>
      </c>
      <c r="G5318" s="2" t="s">
        <v>1682</v>
      </c>
    </row>
    <row r="5319" ht="12.75" customHeight="1">
      <c r="A5319" t="s">
        <v>1681</v>
      </c>
      <c r="B5319" s="3" t="str">
        <f>HYPERLINK("https://stackoverflow.com/questions/22554613/")</f>
        <v>https://stackoverflow.com/questions/22554613/</v>
      </c>
      <c r="C5319" s="1">
        <v>5.0</v>
      </c>
      <c r="D5319" s="4">
        <v>5.0</v>
      </c>
      <c r="E5319" s="1">
        <v>5.0</v>
      </c>
      <c r="F5319" s="1">
        <v>5.0</v>
      </c>
      <c r="G5319" s="2"/>
    </row>
    <row r="5320" ht="12.75" customHeight="1">
      <c r="A5320" t="s">
        <v>1681</v>
      </c>
      <c r="B5320" s="3" t="str">
        <f>HYPERLINK("https://stackoverflow.com/questions/22554620/")</f>
        <v>https://stackoverflow.com/questions/22554620/</v>
      </c>
      <c r="C5320" s="1">
        <v>5.0</v>
      </c>
      <c r="D5320" s="4">
        <v>5.0</v>
      </c>
      <c r="E5320" s="1">
        <v>5.0</v>
      </c>
      <c r="F5320" s="1">
        <v>5.0</v>
      </c>
      <c r="G5320" s="2"/>
    </row>
    <row r="5321" ht="12.75" customHeight="1">
      <c r="A5321" t="s">
        <v>1683</v>
      </c>
      <c r="B5321" s="3" t="str">
        <f>HYPERLINK("https://stackoverflow.com/questions/25717237/")</f>
        <v>https://stackoverflow.com/questions/25717237/</v>
      </c>
      <c r="C5321" s="1">
        <v>1.0</v>
      </c>
      <c r="D5321" s="4">
        <v>1.0</v>
      </c>
      <c r="E5321" s="1">
        <v>1.0</v>
      </c>
      <c r="F5321" s="1">
        <v>1.0</v>
      </c>
      <c r="G5321" s="2"/>
    </row>
    <row r="5322" ht="12.75" customHeight="1">
      <c r="A5322" t="s">
        <v>1683</v>
      </c>
      <c r="B5322" s="3" t="str">
        <f>HYPERLINK("https://stackoverflow.com/questions/25717239/")</f>
        <v>https://stackoverflow.com/questions/25717239/</v>
      </c>
      <c r="C5322" s="1">
        <v>1.0</v>
      </c>
      <c r="D5322" s="4">
        <v>1.0</v>
      </c>
      <c r="E5322" s="1">
        <v>1.0</v>
      </c>
      <c r="F5322" s="1">
        <v>1.0</v>
      </c>
      <c r="G5322" s="2"/>
    </row>
    <row r="5323" ht="12.75" customHeight="1">
      <c r="A5323" t="s">
        <v>1684</v>
      </c>
      <c r="B5323" s="3" t="str">
        <f>HYPERLINK("https://stackoverflow.com/questions/38665101/")</f>
        <v>https://stackoverflow.com/questions/38665101/</v>
      </c>
      <c r="C5323" s="1">
        <v>3.0</v>
      </c>
      <c r="D5323" s="4">
        <v>1.0</v>
      </c>
      <c r="E5323" s="1">
        <v>3.0</v>
      </c>
      <c r="F5323" s="1">
        <v>1.0</v>
      </c>
      <c r="G5323" s="2"/>
    </row>
    <row r="5324" ht="12.75" customHeight="1">
      <c r="A5324" t="s">
        <v>1684</v>
      </c>
      <c r="B5324" s="3" t="str">
        <f>HYPERLINK("https://stackoverflow.com/questions/38665220/")</f>
        <v>https://stackoverflow.com/questions/38665220/</v>
      </c>
      <c r="C5324" s="1">
        <v>3.0</v>
      </c>
      <c r="D5324" s="4">
        <v>1.0</v>
      </c>
      <c r="E5324" s="1">
        <v>3.0</v>
      </c>
      <c r="F5324" s="1">
        <v>1.0</v>
      </c>
      <c r="G5324" s="2"/>
    </row>
    <row r="5325" ht="12.75" customHeight="1">
      <c r="A5325" t="s">
        <v>1684</v>
      </c>
      <c r="B5325" s="3" t="str">
        <f>HYPERLINK("https://stackoverflow.com/questions/38665441/")</f>
        <v>https://stackoverflow.com/questions/38665441/</v>
      </c>
      <c r="C5325" s="1">
        <v>3.0</v>
      </c>
      <c r="D5325" s="4">
        <v>1.0</v>
      </c>
      <c r="E5325" s="1">
        <v>3.0</v>
      </c>
      <c r="F5325" s="1">
        <v>1.0</v>
      </c>
      <c r="G5325" s="2"/>
    </row>
    <row r="5326" ht="12.75" customHeight="1">
      <c r="A5326" t="s">
        <v>1685</v>
      </c>
      <c r="B5326" s="3" t="str">
        <f>HYPERLINK("https://stackoverflow.com/questions/40709946/")</f>
        <v>https://stackoverflow.com/questions/40709946/</v>
      </c>
      <c r="C5326" s="1">
        <v>3.0</v>
      </c>
      <c r="D5326" s="4">
        <v>3.0</v>
      </c>
      <c r="E5326" s="1">
        <v>3.0</v>
      </c>
      <c r="F5326" s="1">
        <v>3.0</v>
      </c>
      <c r="G5326" s="2"/>
    </row>
    <row r="5327" ht="12.75" customHeight="1">
      <c r="A5327" t="s">
        <v>1685</v>
      </c>
      <c r="B5327" s="3" t="str">
        <f>HYPERLINK("https://stackoverflow.com/questions/40709963/")</f>
        <v>https://stackoverflow.com/questions/40709963/</v>
      </c>
      <c r="C5327" s="1">
        <v>3.0</v>
      </c>
      <c r="D5327" s="4">
        <v>3.0</v>
      </c>
      <c r="E5327" s="1">
        <v>3.0</v>
      </c>
      <c r="F5327" s="1">
        <v>3.0</v>
      </c>
      <c r="G5327" s="2"/>
    </row>
    <row r="5328" ht="12.75" customHeight="1">
      <c r="C5328" s="1"/>
      <c r="D5328" s="1"/>
      <c r="E5328" s="1"/>
      <c r="F5328" s="1"/>
      <c r="G5328" s="2"/>
    </row>
    <row r="5329" ht="12.75" customHeight="1">
      <c r="C5329" s="1"/>
      <c r="D5329" s="1"/>
      <c r="E5329" s="1"/>
      <c r="F5329" s="1"/>
      <c r="G5329" s="2"/>
    </row>
    <row r="5330" ht="12.75" customHeight="1">
      <c r="C5330" s="1"/>
      <c r="D5330" s="1"/>
      <c r="E5330" s="1"/>
      <c r="F5330" s="1"/>
      <c r="G5330" s="2"/>
    </row>
    <row r="5331" ht="12.75" customHeight="1">
      <c r="A5331" t="s">
        <v>1686</v>
      </c>
      <c r="C5331" s="1"/>
      <c r="D5331" s="1"/>
      <c r="E5331" s="1"/>
      <c r="F5331" s="1"/>
      <c r="G5331" s="2"/>
    </row>
    <row r="5332" ht="12.75" customHeight="1">
      <c r="C5332" s="1"/>
      <c r="D5332" s="1"/>
      <c r="E5332" s="1"/>
      <c r="F5332" s="1"/>
      <c r="G5332" s="2"/>
    </row>
    <row r="5333" ht="12.75" customHeight="1">
      <c r="A5333" t="s">
        <v>1489</v>
      </c>
      <c r="B5333" s="3" t="str">
        <f>HYPERLINK("https://stackoverflow.com/questions/226920/")</f>
        <v>https://stackoverflow.com/questions/226920/</v>
      </c>
      <c r="C5333" s="1">
        <v>2.0</v>
      </c>
      <c r="D5333" s="4">
        <v>1.0</v>
      </c>
      <c r="E5333" s="1">
        <v>2.0</v>
      </c>
      <c r="F5333" s="1">
        <v>1.0</v>
      </c>
      <c r="G5333" s="2"/>
    </row>
    <row r="5334" ht="12.75" customHeight="1">
      <c r="A5334" t="s">
        <v>1489</v>
      </c>
      <c r="B5334" s="3" t="str">
        <f>HYPERLINK("https://stackoverflow.com/questions/227232/")</f>
        <v>https://stackoverflow.com/questions/227232/</v>
      </c>
      <c r="C5334" s="1">
        <v>2.0</v>
      </c>
      <c r="D5334" s="4">
        <v>1.0</v>
      </c>
      <c r="E5334" s="1">
        <v>2.0</v>
      </c>
      <c r="F5334" s="1">
        <v>1.0</v>
      </c>
      <c r="G5334" s="2"/>
    </row>
    <row r="5335" ht="12.75" customHeight="1">
      <c r="A5335" t="s">
        <v>1489</v>
      </c>
      <c r="B5335" s="3" t="str">
        <f>HYPERLINK("https://stackoverflow.com/questions/892204/")</f>
        <v>https://stackoverflow.com/questions/892204/</v>
      </c>
      <c r="C5335" s="1">
        <v>2.0</v>
      </c>
      <c r="D5335" s="4">
        <v>1.0</v>
      </c>
      <c r="E5335" s="1">
        <v>2.0</v>
      </c>
      <c r="F5335" s="1">
        <v>1.0</v>
      </c>
      <c r="G5335" s="2"/>
    </row>
    <row r="5336" ht="12.75" customHeight="1">
      <c r="A5336" t="s">
        <v>1489</v>
      </c>
      <c r="B5336" s="3" t="str">
        <f>HYPERLINK("https://stackoverflow.com/questions/4528089/")</f>
        <v>https://stackoverflow.com/questions/4528089/</v>
      </c>
      <c r="C5336" s="1">
        <v>2.0</v>
      </c>
      <c r="D5336" s="4">
        <v>1.0</v>
      </c>
      <c r="E5336" s="1">
        <v>2.0</v>
      </c>
      <c r="F5336" s="1">
        <v>1.0</v>
      </c>
      <c r="G5336" s="2"/>
    </row>
    <row r="5337" ht="12.75" customHeight="1">
      <c r="A5337" t="s">
        <v>1489</v>
      </c>
      <c r="B5337" s="3" t="str">
        <f>HYPERLINK("https://stackoverflow.com/questions/4528094/")</f>
        <v>https://stackoverflow.com/questions/4528094/</v>
      </c>
      <c r="C5337" s="1">
        <v>2.0</v>
      </c>
      <c r="D5337" s="4">
        <v>1.0</v>
      </c>
      <c r="E5337" s="1">
        <v>2.0</v>
      </c>
      <c r="F5337" s="1">
        <v>1.0</v>
      </c>
      <c r="G5337" s="2"/>
    </row>
    <row r="5338" ht="12.75" customHeight="1">
      <c r="A5338" t="s">
        <v>1489</v>
      </c>
      <c r="B5338" s="3" t="str">
        <f>HYPERLINK("https://stackoverflow.com/questions/18666219/")</f>
        <v>https://stackoverflow.com/questions/18666219/</v>
      </c>
      <c r="C5338" s="1">
        <v>2.0</v>
      </c>
      <c r="D5338" s="4">
        <v>1.0</v>
      </c>
      <c r="E5338" s="1">
        <v>2.0</v>
      </c>
      <c r="F5338" s="1">
        <v>1.0</v>
      </c>
      <c r="G5338" s="2"/>
    </row>
    <row r="5339" ht="12.75" customHeight="1">
      <c r="A5339" t="s">
        <v>1489</v>
      </c>
      <c r="B5339" s="3" t="str">
        <f>HYPERLINK("https://stackoverflow.com/questions/23438158/")</f>
        <v>https://stackoverflow.com/questions/23438158/</v>
      </c>
      <c r="C5339" s="1">
        <v>2.0</v>
      </c>
      <c r="D5339" s="4">
        <v>1.0</v>
      </c>
      <c r="E5339" s="1">
        <v>2.0</v>
      </c>
      <c r="F5339" s="1">
        <v>1.0</v>
      </c>
      <c r="G5339" s="2"/>
    </row>
    <row r="5340" ht="12.75" customHeight="1">
      <c r="A5340" t="s">
        <v>1489</v>
      </c>
      <c r="B5340" s="3" t="str">
        <f>HYPERLINK("https://stackoverflow.com/questions/30528952/")</f>
        <v>https://stackoverflow.com/questions/30528952/</v>
      </c>
      <c r="C5340" s="1">
        <v>2.0</v>
      </c>
      <c r="D5340" s="4">
        <v>1.0</v>
      </c>
      <c r="E5340" s="1">
        <v>2.0</v>
      </c>
      <c r="F5340" s="1">
        <v>1.0</v>
      </c>
      <c r="G5340" s="2"/>
    </row>
    <row r="5341" ht="12.75" customHeight="1">
      <c r="A5341" t="s">
        <v>1489</v>
      </c>
      <c r="B5341" s="3" t="str">
        <f>HYPERLINK("https://stackoverflow.com/questions/35197612/")</f>
        <v>https://stackoverflow.com/questions/35197612/</v>
      </c>
      <c r="C5341" s="1">
        <v>2.0</v>
      </c>
      <c r="D5341" s="4">
        <v>1.0</v>
      </c>
      <c r="E5341" s="1">
        <v>2.0</v>
      </c>
      <c r="F5341" s="1">
        <v>1.0</v>
      </c>
      <c r="G5341" s="2"/>
    </row>
    <row r="5342" ht="12.75" customHeight="1">
      <c r="A5342" t="s">
        <v>1489</v>
      </c>
      <c r="B5342" s="3" t="str">
        <f>HYPERLINK("https://stackoverflow.com/questions/39649815/")</f>
        <v>https://stackoverflow.com/questions/39649815/</v>
      </c>
      <c r="C5342" s="1">
        <v>2.0</v>
      </c>
      <c r="D5342" s="4">
        <v>1.0</v>
      </c>
      <c r="E5342" s="1">
        <v>2.0</v>
      </c>
      <c r="F5342" s="1">
        <v>1.0</v>
      </c>
      <c r="G5342" s="2"/>
    </row>
    <row r="5343" ht="12.75" customHeight="1">
      <c r="A5343" t="s">
        <v>1687</v>
      </c>
      <c r="B5343" s="3" t="str">
        <f>HYPERLINK("https://stackoverflow.com/questions/1021330/")</f>
        <v>https://stackoverflow.com/questions/1021330/</v>
      </c>
      <c r="C5343" s="1">
        <v>3.0</v>
      </c>
      <c r="D5343" s="4">
        <v>1.0</v>
      </c>
      <c r="E5343" s="1">
        <v>3.0</v>
      </c>
      <c r="F5343" s="1">
        <v>1.0</v>
      </c>
      <c r="G5343" s="2"/>
    </row>
    <row r="5344" ht="12.75" customHeight="1">
      <c r="A5344" t="s">
        <v>1687</v>
      </c>
      <c r="B5344" s="3" t="str">
        <f>HYPERLINK("https://stackoverflow.com/questions/1021332/")</f>
        <v>https://stackoverflow.com/questions/1021332/</v>
      </c>
      <c r="C5344" s="1">
        <v>5.0</v>
      </c>
      <c r="D5344" s="4">
        <v>5.0</v>
      </c>
      <c r="E5344" s="1">
        <v>5.0</v>
      </c>
      <c r="F5344" s="1">
        <v>5.0</v>
      </c>
      <c r="G5344" s="2"/>
    </row>
    <row r="5345" ht="12.75" customHeight="1">
      <c r="A5345" t="s">
        <v>1687</v>
      </c>
      <c r="B5345" s="3" t="str">
        <f>HYPERLINK("https://stackoverflow.com/questions/1021373/")</f>
        <v>https://stackoverflow.com/questions/1021373/</v>
      </c>
      <c r="C5345" s="1">
        <v>5.0</v>
      </c>
      <c r="D5345" s="4">
        <v>5.0</v>
      </c>
      <c r="E5345" s="1">
        <v>5.0</v>
      </c>
      <c r="F5345" s="1">
        <v>5.0</v>
      </c>
      <c r="G5345" s="2"/>
    </row>
    <row r="5346" ht="12.75" customHeight="1">
      <c r="A5346" t="s">
        <v>1687</v>
      </c>
      <c r="B5346" s="3" t="str">
        <f>HYPERLINK("https://stackoverflow.com/questions/2932369/")</f>
        <v>https://stackoverflow.com/questions/2932369/</v>
      </c>
      <c r="C5346" s="1">
        <v>4.0</v>
      </c>
      <c r="D5346" s="4">
        <v>1.0</v>
      </c>
      <c r="E5346" s="1">
        <v>4.0</v>
      </c>
      <c r="F5346" s="1">
        <v>4.0</v>
      </c>
      <c r="G5346" s="2" t="s">
        <v>1688</v>
      </c>
    </row>
    <row r="5347" ht="12.75" customHeight="1">
      <c r="A5347" t="s">
        <v>1687</v>
      </c>
      <c r="B5347" s="3" t="str">
        <f>HYPERLINK("https://stackoverflow.com/questions/11596723/")</f>
        <v>https://stackoverflow.com/questions/11596723/</v>
      </c>
      <c r="C5347" s="1">
        <v>4.0</v>
      </c>
      <c r="D5347" s="4">
        <v>3.0</v>
      </c>
      <c r="E5347" s="1">
        <v>4.0</v>
      </c>
      <c r="F5347" s="1">
        <v>3.0</v>
      </c>
      <c r="G5347" s="2"/>
    </row>
    <row r="5348" ht="12.75" customHeight="1">
      <c r="A5348" t="s">
        <v>1687</v>
      </c>
      <c r="B5348" s="3" t="str">
        <f>HYPERLINK("https://stackoverflow.com/questions/28557011/")</f>
        <v>https://stackoverflow.com/questions/28557011/</v>
      </c>
      <c r="C5348" s="1">
        <v>5.0</v>
      </c>
      <c r="D5348" s="4">
        <v>3.0</v>
      </c>
      <c r="E5348" s="1">
        <v>5.0</v>
      </c>
      <c r="F5348" s="1">
        <v>5.0</v>
      </c>
      <c r="G5348" s="2" t="s">
        <v>1689</v>
      </c>
    </row>
    <row r="5349" ht="12.75" customHeight="1">
      <c r="A5349" t="s">
        <v>1687</v>
      </c>
      <c r="B5349" s="3" t="str">
        <f>HYPERLINK("https://stackoverflow.com/questions/37380349/")</f>
        <v>https://stackoverflow.com/questions/37380349/</v>
      </c>
      <c r="C5349" s="1">
        <v>5.0</v>
      </c>
      <c r="D5349" s="4">
        <v>5.0</v>
      </c>
      <c r="E5349" s="1">
        <v>5.0</v>
      </c>
      <c r="F5349" s="1">
        <v>5.0</v>
      </c>
      <c r="G5349" s="2"/>
    </row>
    <row r="5350" ht="12.75" customHeight="1">
      <c r="A5350" t="s">
        <v>1687</v>
      </c>
      <c r="B5350" s="3" t="str">
        <f>HYPERLINK("https://stackoverflow.com/questions/37571325/")</f>
        <v>https://stackoverflow.com/questions/37571325/</v>
      </c>
      <c r="C5350" s="1">
        <v>5.0</v>
      </c>
      <c r="D5350" s="4">
        <v>5.0</v>
      </c>
      <c r="E5350" s="1">
        <v>5.0</v>
      </c>
      <c r="F5350" s="1">
        <v>5.0</v>
      </c>
      <c r="G5350" s="2"/>
    </row>
    <row r="5351" ht="12.75" customHeight="1">
      <c r="A5351" t="s">
        <v>1687</v>
      </c>
      <c r="B5351" s="3" t="str">
        <f>HYPERLINK("https://stackoverflow.com/questions/37571983/")</f>
        <v>https://stackoverflow.com/questions/37571983/</v>
      </c>
      <c r="C5351" s="1">
        <v>5.0</v>
      </c>
      <c r="D5351" s="4">
        <v>5.0</v>
      </c>
      <c r="E5351" s="1">
        <v>5.0</v>
      </c>
      <c r="F5351" s="1">
        <v>5.0</v>
      </c>
      <c r="G5351" s="2"/>
    </row>
    <row r="5352" ht="12.75" customHeight="1">
      <c r="A5352" t="s">
        <v>1687</v>
      </c>
      <c r="B5352" s="3" t="str">
        <f>HYPERLINK("https://stackoverflow.com/questions/42593611/")</f>
        <v>https://stackoverflow.com/questions/42593611/</v>
      </c>
      <c r="C5352" s="1">
        <v>5.0</v>
      </c>
      <c r="D5352" s="4">
        <v>5.0</v>
      </c>
      <c r="E5352" s="1">
        <v>5.0</v>
      </c>
      <c r="F5352" s="1">
        <v>5.0</v>
      </c>
      <c r="G5352" s="2"/>
    </row>
    <row r="5353" ht="12.75" customHeight="1">
      <c r="A5353" t="s">
        <v>1690</v>
      </c>
      <c r="B5353" s="3" t="str">
        <f>HYPERLINK("https://stackoverflow.com/questions/7388065/")</f>
        <v>https://stackoverflow.com/questions/7388065/</v>
      </c>
      <c r="C5353" s="1">
        <v>5.0</v>
      </c>
      <c r="D5353" s="4">
        <v>3.0</v>
      </c>
      <c r="E5353" s="1">
        <v>5.0</v>
      </c>
      <c r="F5353" s="1">
        <v>5.0</v>
      </c>
      <c r="G5353" s="2" t="s">
        <v>1680</v>
      </c>
    </row>
    <row r="5354" ht="12.75" customHeight="1">
      <c r="A5354" t="s">
        <v>1690</v>
      </c>
      <c r="B5354" s="3" t="str">
        <f>HYPERLINK("https://stackoverflow.com/questions/7388079/")</f>
        <v>https://stackoverflow.com/questions/7388079/</v>
      </c>
      <c r="C5354" s="1">
        <v>4.0</v>
      </c>
      <c r="D5354" s="4">
        <v>2.0</v>
      </c>
      <c r="E5354" s="1">
        <v>4.0</v>
      </c>
      <c r="F5354" s="1">
        <v>4.0</v>
      </c>
      <c r="G5354" s="2" t="s">
        <v>1691</v>
      </c>
    </row>
    <row r="5355" ht="12.75" customHeight="1">
      <c r="A5355" t="s">
        <v>1690</v>
      </c>
      <c r="B5355" s="3" t="str">
        <f>HYPERLINK("https://stackoverflow.com/questions/7388271/")</f>
        <v>https://stackoverflow.com/questions/7388271/</v>
      </c>
      <c r="C5355" s="1">
        <v>3.0</v>
      </c>
      <c r="D5355" s="4">
        <v>2.0</v>
      </c>
      <c r="E5355" s="1">
        <v>3.0</v>
      </c>
      <c r="F5355" s="1">
        <v>2.0</v>
      </c>
      <c r="G5355" s="2"/>
    </row>
    <row r="5356" ht="12.75" customHeight="1">
      <c r="A5356" t="s">
        <v>1690</v>
      </c>
      <c r="B5356" s="3" t="str">
        <f>HYPERLINK("https://stackoverflow.com/questions/41879545/")</f>
        <v>https://stackoverflow.com/questions/41879545/</v>
      </c>
      <c r="C5356" s="1">
        <v>2.0</v>
      </c>
      <c r="D5356" s="4">
        <v>3.0</v>
      </c>
      <c r="E5356" s="1">
        <v>2.0</v>
      </c>
      <c r="F5356" s="1">
        <v>3.0</v>
      </c>
      <c r="G5356" s="2"/>
    </row>
    <row r="5357" ht="12.75" customHeight="1">
      <c r="A5357" t="s">
        <v>1692</v>
      </c>
      <c r="B5357" s="3" t="str">
        <f>HYPERLINK("https://stackoverflow.com/questions/7395736/")</f>
        <v>https://stackoverflow.com/questions/7395736/</v>
      </c>
      <c r="C5357" s="1">
        <v>5.0</v>
      </c>
      <c r="D5357" s="4">
        <v>3.0</v>
      </c>
      <c r="E5357" s="1">
        <v>5.0</v>
      </c>
      <c r="F5357" s="1">
        <v>5.0</v>
      </c>
      <c r="G5357" s="2" t="s">
        <v>291</v>
      </c>
    </row>
    <row r="5358" ht="12.75" customHeight="1">
      <c r="A5358" t="s">
        <v>1692</v>
      </c>
      <c r="B5358" s="3" t="str">
        <f>HYPERLINK("https://stackoverflow.com/questions/7395745/")</f>
        <v>https://stackoverflow.com/questions/7395745/</v>
      </c>
      <c r="C5358" s="1">
        <v>3.0</v>
      </c>
      <c r="D5358" s="4">
        <v>1.0</v>
      </c>
      <c r="E5358" s="1">
        <v>3.0</v>
      </c>
      <c r="F5358" s="1">
        <v>1.0</v>
      </c>
      <c r="G5358" s="2"/>
    </row>
    <row r="5359" ht="12.75" customHeight="1">
      <c r="A5359" t="s">
        <v>1692</v>
      </c>
      <c r="B5359" s="3" t="str">
        <f>HYPERLINK("https://stackoverflow.com/questions/7395759/")</f>
        <v>https://stackoverflow.com/questions/7395759/</v>
      </c>
      <c r="C5359" s="1">
        <v>5.0</v>
      </c>
      <c r="D5359" s="4">
        <v>3.0</v>
      </c>
      <c r="E5359" s="1">
        <v>5.0</v>
      </c>
      <c r="F5359" s="1">
        <v>5.0</v>
      </c>
      <c r="G5359" s="2" t="s">
        <v>156</v>
      </c>
    </row>
    <row r="5360" ht="12.75" customHeight="1">
      <c r="A5360" t="s">
        <v>1693</v>
      </c>
      <c r="B5360" s="3" t="str">
        <f>HYPERLINK("https://stackoverflow.com/questions/9752964/")</f>
        <v>https://stackoverflow.com/questions/9752964/</v>
      </c>
      <c r="C5360" s="1">
        <v>3.0</v>
      </c>
      <c r="D5360" s="4">
        <v>1.0</v>
      </c>
      <c r="E5360" s="1">
        <v>3.0</v>
      </c>
      <c r="F5360" s="1">
        <v>1.0</v>
      </c>
      <c r="G5360" s="2"/>
    </row>
    <row r="5361" ht="12.75" customHeight="1">
      <c r="A5361" t="s">
        <v>1694</v>
      </c>
      <c r="B5361" s="3" t="str">
        <f>HYPERLINK("https://stackoverflow.com/questions/18607741/")</f>
        <v>https://stackoverflow.com/questions/18607741/</v>
      </c>
      <c r="C5361" s="1">
        <v>5.0</v>
      </c>
      <c r="D5361" s="4">
        <v>5.0</v>
      </c>
      <c r="E5361" s="1">
        <v>5.0</v>
      </c>
      <c r="F5361" s="1">
        <v>5.0</v>
      </c>
      <c r="G5361" s="2"/>
    </row>
    <row r="5362" ht="12.75" customHeight="1">
      <c r="A5362" t="s">
        <v>1694</v>
      </c>
      <c r="B5362" s="3" t="str">
        <f>HYPERLINK("https://stackoverflow.com/questions/18607760/")</f>
        <v>https://stackoverflow.com/questions/18607760/</v>
      </c>
      <c r="C5362" s="1">
        <v>4.0</v>
      </c>
      <c r="D5362" s="4">
        <v>3.0</v>
      </c>
      <c r="E5362" s="1">
        <v>4.0</v>
      </c>
      <c r="F5362" s="1">
        <v>3.0</v>
      </c>
      <c r="G5362" s="2"/>
    </row>
    <row r="5363" ht="12.75" customHeight="1">
      <c r="A5363" t="s">
        <v>1695</v>
      </c>
      <c r="B5363" s="3" t="str">
        <f>HYPERLINK("https://stackoverflow.com/questions/25613164/")</f>
        <v>https://stackoverflow.com/questions/25613164/</v>
      </c>
      <c r="C5363" s="1">
        <v>4.0</v>
      </c>
      <c r="D5363" s="4">
        <v>5.0</v>
      </c>
      <c r="E5363" s="1">
        <v>4.0</v>
      </c>
      <c r="F5363" s="1">
        <v>5.0</v>
      </c>
      <c r="G5363" s="2"/>
    </row>
    <row r="5364" ht="12.75" customHeight="1">
      <c r="A5364" t="s">
        <v>1695</v>
      </c>
      <c r="B5364" s="3" t="str">
        <f>HYPERLINK("https://stackoverflow.com/questions/25617941/")</f>
        <v>https://stackoverflow.com/questions/25617941/</v>
      </c>
      <c r="C5364" s="1">
        <v>5.0</v>
      </c>
      <c r="D5364" s="4">
        <v>4.0</v>
      </c>
      <c r="E5364" s="1">
        <v>5.0</v>
      </c>
      <c r="F5364" s="1">
        <v>4.0</v>
      </c>
      <c r="G5364" s="2"/>
    </row>
    <row r="5365" ht="12.75" customHeight="1">
      <c r="A5365" t="s">
        <v>1696</v>
      </c>
      <c r="B5365" s="3" t="str">
        <f>HYPERLINK("https://stackoverflow.com/questions/26005997/")</f>
        <v>https://stackoverflow.com/questions/26005997/</v>
      </c>
      <c r="C5365" s="1">
        <v>1.0</v>
      </c>
      <c r="D5365" s="4">
        <v>1.0</v>
      </c>
      <c r="E5365" s="1">
        <v>1.0</v>
      </c>
      <c r="F5365" s="1">
        <v>1.0</v>
      </c>
      <c r="G5365" s="2"/>
    </row>
    <row r="5366" ht="12.75" customHeight="1">
      <c r="C5366" s="1"/>
      <c r="D5366" s="1"/>
      <c r="E5366" s="1"/>
      <c r="F5366" s="1"/>
      <c r="G5366" s="2"/>
    </row>
    <row r="5367" ht="12.75" customHeight="1">
      <c r="C5367" s="1"/>
      <c r="D5367" s="1"/>
      <c r="E5367" s="1"/>
      <c r="F5367" s="1"/>
      <c r="G5367" s="2"/>
    </row>
    <row r="5368" ht="12.75" customHeight="1">
      <c r="C5368" s="1"/>
      <c r="D5368" s="1"/>
      <c r="E5368" s="1"/>
      <c r="F5368" s="1"/>
      <c r="G5368" s="2"/>
    </row>
    <row r="5369" ht="12.75" customHeight="1">
      <c r="A5369" t="s">
        <v>1697</v>
      </c>
      <c r="C5369" s="1"/>
      <c r="D5369" s="1"/>
      <c r="E5369" s="1"/>
      <c r="F5369" s="1"/>
      <c r="G5369" s="2"/>
    </row>
    <row r="5370" ht="12.75" customHeight="1">
      <c r="C5370" s="1"/>
      <c r="D5370" s="1"/>
      <c r="E5370" s="1"/>
      <c r="F5370" s="1"/>
      <c r="G5370" s="2"/>
    </row>
    <row r="5371" ht="12.75" customHeight="1">
      <c r="A5371" t="s">
        <v>1698</v>
      </c>
      <c r="B5371" s="3" t="str">
        <f>HYPERLINK("https://stackoverflow.com/questions/2006544/")</f>
        <v>https://stackoverflow.com/questions/2006544/</v>
      </c>
      <c r="C5371" s="1">
        <v>5.0</v>
      </c>
      <c r="D5371" s="4">
        <v>5.0</v>
      </c>
      <c r="E5371" s="1">
        <v>5.0</v>
      </c>
      <c r="F5371" s="1">
        <v>5.0</v>
      </c>
      <c r="G5371" s="2"/>
    </row>
    <row r="5372" ht="12.75" customHeight="1">
      <c r="A5372" t="s">
        <v>1698</v>
      </c>
      <c r="B5372" s="3" t="str">
        <f>HYPERLINK("https://stackoverflow.com/questions/2006580/")</f>
        <v>https://stackoverflow.com/questions/2006580/</v>
      </c>
      <c r="C5372" s="1">
        <v>5.0</v>
      </c>
      <c r="D5372" s="4">
        <v>5.0</v>
      </c>
      <c r="E5372" s="1">
        <v>5.0</v>
      </c>
      <c r="F5372" s="1">
        <v>5.0</v>
      </c>
      <c r="G5372" s="2"/>
    </row>
    <row r="5373" ht="12.75" customHeight="1">
      <c r="A5373" t="s">
        <v>1698</v>
      </c>
      <c r="B5373" s="3" t="str">
        <f>HYPERLINK("https://stackoverflow.com/questions/16023087/")</f>
        <v>https://stackoverflow.com/questions/16023087/</v>
      </c>
      <c r="C5373" s="1">
        <v>5.0</v>
      </c>
      <c r="D5373" s="4">
        <v>5.0</v>
      </c>
      <c r="E5373" s="1">
        <v>5.0</v>
      </c>
      <c r="F5373" s="1">
        <v>5.0</v>
      </c>
      <c r="G5373" s="2"/>
    </row>
    <row r="5374" ht="12.75" customHeight="1">
      <c r="A5374" t="s">
        <v>1699</v>
      </c>
      <c r="B5374" s="3" t="str">
        <f>HYPERLINK("https://stackoverflow.com/questions/2220476/")</f>
        <v>https://stackoverflow.com/questions/2220476/</v>
      </c>
      <c r="C5374" s="1">
        <v>5.0</v>
      </c>
      <c r="D5374" s="4">
        <v>3.0</v>
      </c>
      <c r="E5374" s="1">
        <v>4.0</v>
      </c>
      <c r="F5374" s="1">
        <v>4.0</v>
      </c>
      <c r="G5374" s="2" t="s">
        <v>319</v>
      </c>
    </row>
    <row r="5375" ht="12.75" customHeight="1">
      <c r="A5375" t="s">
        <v>1699</v>
      </c>
      <c r="B5375" s="3" t="str">
        <f>HYPERLINK("https://stackoverflow.com/questions/18098216/")</f>
        <v>https://stackoverflow.com/questions/18098216/</v>
      </c>
      <c r="C5375" s="1">
        <v>5.0</v>
      </c>
      <c r="D5375" s="4">
        <v>3.0</v>
      </c>
      <c r="E5375" s="1">
        <v>3.0</v>
      </c>
      <c r="F5375" s="1">
        <v>3.0</v>
      </c>
      <c r="G5375" s="2" t="s">
        <v>1220</v>
      </c>
    </row>
    <row r="5376" ht="12.75" customHeight="1">
      <c r="A5376" t="s">
        <v>1699</v>
      </c>
      <c r="B5376" s="3" t="str">
        <f>HYPERLINK("https://stackoverflow.com/questions/24165575/")</f>
        <v>https://stackoverflow.com/questions/24165575/</v>
      </c>
      <c r="C5376" s="1">
        <v>5.0</v>
      </c>
      <c r="D5376" s="4">
        <v>3.0</v>
      </c>
      <c r="E5376" s="1">
        <v>3.0</v>
      </c>
      <c r="F5376" s="1">
        <v>3.0</v>
      </c>
      <c r="G5376" s="2" t="s">
        <v>1220</v>
      </c>
    </row>
    <row r="5377" ht="12.75" customHeight="1">
      <c r="A5377" t="s">
        <v>1700</v>
      </c>
      <c r="B5377" s="3" t="str">
        <f>HYPERLINK("https://stackoverflow.com/questions/3585089/")</f>
        <v>https://stackoverflow.com/questions/3585089/</v>
      </c>
      <c r="C5377" s="1">
        <v>3.0</v>
      </c>
      <c r="D5377" s="4">
        <v>1.0</v>
      </c>
      <c r="E5377" s="1">
        <v>3.0</v>
      </c>
      <c r="F5377" s="1">
        <v>1.0</v>
      </c>
      <c r="G5377" s="2"/>
    </row>
    <row r="5378" ht="12.75" customHeight="1">
      <c r="A5378" t="s">
        <v>1700</v>
      </c>
      <c r="B5378" s="3" t="str">
        <f>HYPERLINK("https://stackoverflow.com/questions/3585247/")</f>
        <v>https://stackoverflow.com/questions/3585247/</v>
      </c>
      <c r="C5378" s="1">
        <v>3.0</v>
      </c>
      <c r="D5378" s="4">
        <v>1.0</v>
      </c>
      <c r="E5378" s="1">
        <v>3.0</v>
      </c>
      <c r="F5378" s="1">
        <v>1.0</v>
      </c>
      <c r="G5378" s="2"/>
    </row>
    <row r="5379" ht="12.75" customHeight="1">
      <c r="A5379" t="s">
        <v>1700</v>
      </c>
      <c r="B5379" s="3" t="str">
        <f>HYPERLINK("https://stackoverflow.com/questions/3585284/")</f>
        <v>https://stackoverflow.com/questions/3585284/</v>
      </c>
      <c r="C5379" s="1">
        <v>3.0</v>
      </c>
      <c r="D5379" s="4">
        <v>1.0</v>
      </c>
      <c r="E5379" s="1">
        <v>3.0</v>
      </c>
      <c r="F5379" s="1">
        <v>1.0</v>
      </c>
      <c r="G5379" s="2"/>
    </row>
    <row r="5380" ht="12.75" customHeight="1">
      <c r="A5380" t="s">
        <v>1700</v>
      </c>
      <c r="B5380" s="3" t="str">
        <f>HYPERLINK("https://stackoverflow.com/questions/14066594/")</f>
        <v>https://stackoverflow.com/questions/14066594/</v>
      </c>
      <c r="C5380" s="1">
        <v>3.0</v>
      </c>
      <c r="D5380" s="4">
        <v>1.0</v>
      </c>
      <c r="E5380" s="1">
        <v>3.0</v>
      </c>
      <c r="F5380" s="1">
        <v>1.0</v>
      </c>
      <c r="G5380" s="2"/>
    </row>
    <row r="5381" ht="12.75" customHeight="1">
      <c r="A5381" t="s">
        <v>1700</v>
      </c>
      <c r="B5381" s="3" t="str">
        <f>HYPERLINK("https://stackoverflow.com/questions/19645907/")</f>
        <v>https://stackoverflow.com/questions/19645907/</v>
      </c>
      <c r="C5381" s="1">
        <v>3.0</v>
      </c>
      <c r="D5381" s="4">
        <v>1.0</v>
      </c>
      <c r="E5381" s="1">
        <v>3.0</v>
      </c>
      <c r="F5381" s="1">
        <v>1.0</v>
      </c>
      <c r="G5381" s="2"/>
    </row>
    <row r="5382" ht="12.75" customHeight="1">
      <c r="A5382" t="s">
        <v>1700</v>
      </c>
      <c r="B5382" s="3" t="str">
        <f>HYPERLINK("https://stackoverflow.com/questions/31391067/")</f>
        <v>https://stackoverflow.com/questions/31391067/</v>
      </c>
      <c r="C5382" s="1">
        <v>3.0</v>
      </c>
      <c r="D5382" s="4">
        <v>1.0</v>
      </c>
      <c r="E5382" s="1">
        <v>3.0</v>
      </c>
      <c r="F5382" s="1">
        <v>1.0</v>
      </c>
      <c r="G5382" s="2"/>
    </row>
    <row r="5383" ht="12.75" customHeight="1">
      <c r="A5383" t="s">
        <v>1700</v>
      </c>
      <c r="B5383" s="3" t="str">
        <f>HYPERLINK("https://stackoverflow.com/questions/39705224/")</f>
        <v>https://stackoverflow.com/questions/39705224/</v>
      </c>
      <c r="C5383" s="1">
        <v>3.0</v>
      </c>
      <c r="D5383" s="4">
        <v>1.0</v>
      </c>
      <c r="E5383" s="1">
        <v>3.0</v>
      </c>
      <c r="F5383" s="1">
        <v>1.0</v>
      </c>
      <c r="G5383" s="2"/>
    </row>
    <row r="5384" ht="12.75" customHeight="1">
      <c r="A5384" t="s">
        <v>1701</v>
      </c>
      <c r="B5384" s="3" t="str">
        <f>HYPERLINK("https://stackoverflow.com/questions/5329128/")</f>
        <v>https://stackoverflow.com/questions/5329128/</v>
      </c>
      <c r="C5384" s="1">
        <v>3.0</v>
      </c>
      <c r="D5384" s="4">
        <v>1.0</v>
      </c>
      <c r="E5384" s="1">
        <v>3.0</v>
      </c>
      <c r="F5384" s="1">
        <v>1.0</v>
      </c>
      <c r="G5384" s="2"/>
    </row>
    <row r="5385" ht="12.75" customHeight="1">
      <c r="A5385" t="s">
        <v>1701</v>
      </c>
      <c r="B5385" s="3" t="str">
        <f>HYPERLINK("https://stackoverflow.com/questions/15594235/")</f>
        <v>https://stackoverflow.com/questions/15594235/</v>
      </c>
      <c r="C5385" s="1">
        <v>3.0</v>
      </c>
      <c r="D5385" s="4">
        <v>1.0</v>
      </c>
      <c r="E5385" s="1">
        <v>3.0</v>
      </c>
      <c r="F5385" s="1">
        <v>1.0</v>
      </c>
      <c r="G5385" s="2"/>
    </row>
    <row r="5386" ht="12.75" customHeight="1">
      <c r="A5386" t="s">
        <v>1701</v>
      </c>
      <c r="B5386" s="3" t="str">
        <f>HYPERLINK("https://stackoverflow.com/questions/20966226/")</f>
        <v>https://stackoverflow.com/questions/20966226/</v>
      </c>
      <c r="C5386" s="1">
        <v>3.0</v>
      </c>
      <c r="D5386" s="4">
        <v>1.0</v>
      </c>
      <c r="E5386" s="1">
        <v>3.0</v>
      </c>
      <c r="F5386" s="1">
        <v>1.0</v>
      </c>
      <c r="G5386" s="2"/>
    </row>
    <row r="5387" ht="12.75" customHeight="1">
      <c r="A5387" t="s">
        <v>1701</v>
      </c>
      <c r="B5387" s="3" t="str">
        <f>HYPERLINK("https://stackoverflow.com/questions/21807563/")</f>
        <v>https://stackoverflow.com/questions/21807563/</v>
      </c>
      <c r="C5387" s="1">
        <v>3.0</v>
      </c>
      <c r="D5387" s="4">
        <v>1.0</v>
      </c>
      <c r="E5387" s="1">
        <v>3.0</v>
      </c>
      <c r="F5387" s="1">
        <v>1.0</v>
      </c>
      <c r="G5387" s="2"/>
    </row>
    <row r="5388" ht="12.75" customHeight="1">
      <c r="A5388" t="s">
        <v>1701</v>
      </c>
      <c r="B5388" s="3" t="str">
        <f>HYPERLINK("https://stackoverflow.com/questions/48299787/")</f>
        <v>https://stackoverflow.com/questions/48299787/</v>
      </c>
      <c r="C5388" s="1">
        <v>3.0</v>
      </c>
      <c r="D5388" s="4">
        <v>1.0</v>
      </c>
      <c r="E5388" s="1">
        <v>3.0</v>
      </c>
      <c r="F5388" s="1">
        <v>1.0</v>
      </c>
      <c r="G5388" s="2"/>
    </row>
    <row r="5389" ht="12.75" customHeight="1">
      <c r="A5389" t="s">
        <v>1702</v>
      </c>
      <c r="B5389" s="3" t="str">
        <f>HYPERLINK("https://stackoverflow.com/questions/7443991/")</f>
        <v>https://stackoverflow.com/questions/7443991/</v>
      </c>
      <c r="C5389" s="1">
        <v>5.0</v>
      </c>
      <c r="D5389" s="4">
        <v>5.0</v>
      </c>
      <c r="E5389" s="1">
        <v>5.0</v>
      </c>
      <c r="F5389" s="1">
        <v>5.0</v>
      </c>
      <c r="G5389" s="2"/>
    </row>
    <row r="5390" ht="12.75" customHeight="1">
      <c r="A5390" t="s">
        <v>1702</v>
      </c>
      <c r="B5390" s="3" t="str">
        <f>HYPERLINK("https://stackoverflow.com/questions/7443992/")</f>
        <v>https://stackoverflow.com/questions/7443992/</v>
      </c>
      <c r="C5390" s="1">
        <v>5.0</v>
      </c>
      <c r="D5390" s="4">
        <v>5.0</v>
      </c>
      <c r="E5390" s="1">
        <v>5.0</v>
      </c>
      <c r="F5390" s="1">
        <v>5.0</v>
      </c>
      <c r="G5390" s="2"/>
    </row>
    <row r="5391" ht="12.75" customHeight="1">
      <c r="A5391" t="s">
        <v>1702</v>
      </c>
      <c r="B5391" s="3" t="str">
        <f>HYPERLINK("https://stackoverflow.com/questions/7443993/")</f>
        <v>https://stackoverflow.com/questions/7443993/</v>
      </c>
      <c r="C5391" s="1">
        <v>4.0</v>
      </c>
      <c r="D5391" s="4">
        <v>5.0</v>
      </c>
      <c r="E5391" s="1">
        <v>4.0</v>
      </c>
      <c r="F5391" s="1">
        <v>5.0</v>
      </c>
      <c r="G5391" s="2"/>
    </row>
    <row r="5392" ht="12.75" customHeight="1">
      <c r="A5392" t="s">
        <v>1702</v>
      </c>
      <c r="B5392" s="3" t="str">
        <f>HYPERLINK("https://stackoverflow.com/questions/7444006/")</f>
        <v>https://stackoverflow.com/questions/7444006/</v>
      </c>
      <c r="C5392" s="1">
        <v>4.0</v>
      </c>
      <c r="D5392" s="4">
        <v>5.0</v>
      </c>
      <c r="E5392" s="1">
        <v>4.0</v>
      </c>
      <c r="F5392" s="1">
        <v>5.0</v>
      </c>
      <c r="G5392" s="2"/>
    </row>
    <row r="5393" ht="12.75" customHeight="1">
      <c r="A5393" t="s">
        <v>1702</v>
      </c>
      <c r="B5393" s="3" t="str">
        <f>HYPERLINK("https://stackoverflow.com/questions/20125288/")</f>
        <v>https://stackoverflow.com/questions/20125288/</v>
      </c>
      <c r="C5393" s="1">
        <v>5.0</v>
      </c>
      <c r="D5393" s="4">
        <v>5.0</v>
      </c>
      <c r="E5393" s="1">
        <v>5.0</v>
      </c>
      <c r="F5393" s="1">
        <v>5.0</v>
      </c>
      <c r="G5393" s="2"/>
    </row>
    <row r="5394" ht="12.75" customHeight="1">
      <c r="A5394" t="s">
        <v>1703</v>
      </c>
      <c r="B5394" s="3" t="str">
        <f>HYPERLINK("https://stackoverflow.com/questions/7694017/")</f>
        <v>https://stackoverflow.com/questions/7694017/</v>
      </c>
      <c r="C5394" s="1">
        <v>3.0</v>
      </c>
      <c r="D5394" s="4">
        <v>1.0</v>
      </c>
      <c r="E5394" s="1">
        <v>3.0</v>
      </c>
      <c r="F5394" s="1">
        <v>1.0</v>
      </c>
      <c r="G5394" s="2"/>
    </row>
    <row r="5395" ht="12.75" customHeight="1">
      <c r="A5395" t="s">
        <v>1703</v>
      </c>
      <c r="B5395" s="3" t="str">
        <f>HYPERLINK("https://stackoverflow.com/questions/24592372/")</f>
        <v>https://stackoverflow.com/questions/24592372/</v>
      </c>
      <c r="C5395" s="1">
        <v>3.0</v>
      </c>
      <c r="D5395" s="4">
        <v>1.0</v>
      </c>
      <c r="E5395" s="1">
        <v>3.0</v>
      </c>
      <c r="F5395" s="1">
        <v>1.0</v>
      </c>
      <c r="G5395" s="2"/>
    </row>
    <row r="5396" ht="12.75" customHeight="1">
      <c r="A5396" t="s">
        <v>1703</v>
      </c>
      <c r="B5396" s="3" t="str">
        <f>HYPERLINK("https://stackoverflow.com/questions/30361425/")</f>
        <v>https://stackoverflow.com/questions/30361425/</v>
      </c>
      <c r="C5396" s="1">
        <v>3.0</v>
      </c>
      <c r="D5396" s="4">
        <v>1.0</v>
      </c>
      <c r="E5396" s="1">
        <v>3.0</v>
      </c>
      <c r="F5396" s="1">
        <v>1.0</v>
      </c>
      <c r="G5396" s="2"/>
    </row>
    <row r="5397" ht="12.75" customHeight="1">
      <c r="A5397" t="s">
        <v>1704</v>
      </c>
      <c r="B5397" s="3" t="str">
        <f>HYPERLINK("https://stackoverflow.com/questions/8879790/")</f>
        <v>https://stackoverflow.com/questions/8879790/</v>
      </c>
      <c r="C5397" s="1">
        <v>3.0</v>
      </c>
      <c r="D5397" s="4">
        <v>1.0</v>
      </c>
      <c r="E5397" s="1">
        <v>3.0</v>
      </c>
      <c r="F5397" s="1">
        <v>1.0</v>
      </c>
      <c r="G5397" s="2"/>
    </row>
    <row r="5398" ht="12.75" customHeight="1">
      <c r="A5398" t="s">
        <v>1704</v>
      </c>
      <c r="B5398" s="3" t="str">
        <f>HYPERLINK("https://stackoverflow.com/questions/8879943/")</f>
        <v>https://stackoverflow.com/questions/8879943/</v>
      </c>
      <c r="C5398" s="1">
        <v>3.0</v>
      </c>
      <c r="D5398" s="4">
        <v>2.0</v>
      </c>
      <c r="E5398" s="1">
        <v>3.0</v>
      </c>
      <c r="F5398" s="1">
        <v>2.0</v>
      </c>
      <c r="G5398" s="2"/>
    </row>
    <row r="5399" ht="12.75" customHeight="1">
      <c r="A5399" t="s">
        <v>1704</v>
      </c>
      <c r="B5399" s="3" t="str">
        <f>HYPERLINK("https://stackoverflow.com/questions/19579948/")</f>
        <v>https://stackoverflow.com/questions/19579948/</v>
      </c>
      <c r="C5399" s="1">
        <v>3.0</v>
      </c>
      <c r="D5399" s="4">
        <v>1.0</v>
      </c>
      <c r="E5399" s="1">
        <v>3.0</v>
      </c>
      <c r="F5399" s="1">
        <v>1.0</v>
      </c>
      <c r="G5399" s="2"/>
    </row>
    <row r="5400" ht="12.75" customHeight="1">
      <c r="A5400" t="s">
        <v>1705</v>
      </c>
      <c r="B5400" s="3" t="str">
        <f>HYPERLINK("https://stackoverflow.com/questions/13012964/")</f>
        <v>https://stackoverflow.com/questions/13012964/</v>
      </c>
      <c r="C5400" s="1">
        <v>3.0</v>
      </c>
      <c r="D5400" s="4">
        <v>1.0</v>
      </c>
      <c r="E5400" s="1">
        <v>3.0</v>
      </c>
      <c r="F5400" s="1">
        <v>1.0</v>
      </c>
      <c r="G5400" s="2"/>
    </row>
    <row r="5401" ht="12.75" customHeight="1">
      <c r="A5401" t="s">
        <v>1705</v>
      </c>
      <c r="B5401" s="3" t="str">
        <f>HYPERLINK("https://stackoverflow.com/questions/13012994/")</f>
        <v>https://stackoverflow.com/questions/13012994/</v>
      </c>
      <c r="C5401" s="1">
        <v>3.0</v>
      </c>
      <c r="D5401" s="4">
        <v>1.0</v>
      </c>
      <c r="E5401" s="1">
        <v>3.0</v>
      </c>
      <c r="F5401" s="1">
        <v>1.0</v>
      </c>
      <c r="G5401" s="2"/>
    </row>
    <row r="5402" ht="12.75" customHeight="1">
      <c r="A5402" t="s">
        <v>1705</v>
      </c>
      <c r="B5402" s="3" t="str">
        <f>HYPERLINK("https://stackoverflow.com/questions/13013598/")</f>
        <v>https://stackoverflow.com/questions/13013598/</v>
      </c>
      <c r="C5402" s="1">
        <v>3.0</v>
      </c>
      <c r="D5402" s="4">
        <v>1.0</v>
      </c>
      <c r="E5402" s="1">
        <v>3.0</v>
      </c>
      <c r="F5402" s="1">
        <v>1.0</v>
      </c>
      <c r="G5402" s="2"/>
    </row>
    <row r="5403" ht="12.75" customHeight="1">
      <c r="A5403" t="s">
        <v>1706</v>
      </c>
      <c r="B5403" s="3" t="str">
        <f>HYPERLINK("https://stackoverflow.com/questions/16458580/")</f>
        <v>https://stackoverflow.com/questions/16458580/</v>
      </c>
      <c r="C5403" s="1">
        <v>5.0</v>
      </c>
      <c r="D5403" s="4">
        <v>5.0</v>
      </c>
      <c r="E5403" s="1">
        <v>5.0</v>
      </c>
      <c r="F5403" s="1">
        <v>5.0</v>
      </c>
      <c r="G5403" s="2"/>
    </row>
    <row r="5404" ht="12.75" customHeight="1">
      <c r="A5404" t="s">
        <v>1706</v>
      </c>
      <c r="B5404" s="3" t="str">
        <f>HYPERLINK("https://stackoverflow.com/questions/16458601/")</f>
        <v>https://stackoverflow.com/questions/16458601/</v>
      </c>
      <c r="C5404" s="1">
        <v>5.0</v>
      </c>
      <c r="D5404" s="4">
        <v>5.0</v>
      </c>
      <c r="E5404" s="1">
        <v>5.0</v>
      </c>
      <c r="F5404" s="1">
        <v>5.0</v>
      </c>
      <c r="G5404" s="2"/>
    </row>
    <row r="5405" ht="12.75" customHeight="1">
      <c r="A5405" t="s">
        <v>1706</v>
      </c>
      <c r="B5405" s="3" t="str">
        <f>HYPERLINK("https://stackoverflow.com/questions/16458641/")</f>
        <v>https://stackoverflow.com/questions/16458641/</v>
      </c>
      <c r="C5405" s="1">
        <v>4.0</v>
      </c>
      <c r="D5405" s="4">
        <v>5.0</v>
      </c>
      <c r="E5405" s="1">
        <v>4.0</v>
      </c>
      <c r="F5405" s="1">
        <v>5.0</v>
      </c>
      <c r="G5405" s="2"/>
    </row>
    <row r="5406" ht="12.75" customHeight="1">
      <c r="A5406" t="s">
        <v>1706</v>
      </c>
      <c r="B5406" s="3" t="str">
        <f>HYPERLINK("https://stackoverflow.com/questions/16458684/")</f>
        <v>https://stackoverflow.com/questions/16458684/</v>
      </c>
      <c r="C5406" s="1">
        <v>4.0</v>
      </c>
      <c r="D5406" s="4">
        <v>5.0</v>
      </c>
      <c r="E5406" s="1">
        <v>4.0</v>
      </c>
      <c r="F5406" s="1">
        <v>5.0</v>
      </c>
      <c r="G5406" s="2"/>
    </row>
    <row r="5407" ht="12.75" customHeight="1">
      <c r="A5407" t="s">
        <v>1706</v>
      </c>
      <c r="B5407" s="3" t="str">
        <f>HYPERLINK("https://stackoverflow.com/questions/16458709/")</f>
        <v>https://stackoverflow.com/questions/16458709/</v>
      </c>
      <c r="C5407" s="1">
        <v>3.0</v>
      </c>
      <c r="D5407" s="4">
        <v>2.0</v>
      </c>
      <c r="E5407" s="1">
        <v>3.0</v>
      </c>
      <c r="F5407" s="1">
        <v>2.0</v>
      </c>
      <c r="G5407" s="2"/>
    </row>
    <row r="5408" ht="12.75" customHeight="1">
      <c r="A5408" t="s">
        <v>1706</v>
      </c>
      <c r="B5408" s="3" t="str">
        <f>HYPERLINK("https://stackoverflow.com/questions/16458715/")</f>
        <v>https://stackoverflow.com/questions/16458715/</v>
      </c>
      <c r="C5408" s="1">
        <v>3.0</v>
      </c>
      <c r="D5408" s="4">
        <v>2.0</v>
      </c>
      <c r="E5408" s="1">
        <v>3.0</v>
      </c>
      <c r="F5408" s="1">
        <v>2.0</v>
      </c>
      <c r="G5408" s="2"/>
    </row>
    <row r="5409" ht="12.75" customHeight="1">
      <c r="A5409" t="s">
        <v>1706</v>
      </c>
      <c r="B5409" s="3" t="str">
        <f>HYPERLINK("https://stackoverflow.com/questions/34310415/")</f>
        <v>https://stackoverflow.com/questions/34310415/</v>
      </c>
      <c r="C5409" s="1">
        <v>3.0</v>
      </c>
      <c r="D5409" s="4">
        <v>3.0</v>
      </c>
      <c r="E5409" s="1">
        <v>3.0</v>
      </c>
      <c r="F5409" s="1">
        <v>3.0</v>
      </c>
      <c r="G5409" s="2"/>
    </row>
    <row r="5410" ht="12.75" customHeight="1">
      <c r="A5410" t="s">
        <v>1706</v>
      </c>
      <c r="B5410" s="3" t="str">
        <f>HYPERLINK("https://stackoverflow.com/questions/34659303/")</f>
        <v>https://stackoverflow.com/questions/34659303/</v>
      </c>
      <c r="C5410" s="1">
        <v>3.0</v>
      </c>
      <c r="D5410" s="4">
        <v>3.0</v>
      </c>
      <c r="E5410" s="1">
        <v>3.0</v>
      </c>
      <c r="F5410" s="1">
        <v>3.0</v>
      </c>
      <c r="G5410" s="2"/>
    </row>
    <row r="5411" ht="12.75" customHeight="1">
      <c r="A5411" t="s">
        <v>1706</v>
      </c>
      <c r="B5411" s="3" t="str">
        <f>HYPERLINK("https://stackoverflow.com/questions/41518057/")</f>
        <v>https://stackoverflow.com/questions/41518057/</v>
      </c>
      <c r="C5411" s="1">
        <v>3.0</v>
      </c>
      <c r="D5411" s="4">
        <v>3.0</v>
      </c>
      <c r="E5411" s="1">
        <v>3.0</v>
      </c>
      <c r="F5411" s="1">
        <v>3.0</v>
      </c>
      <c r="G5411" s="2"/>
    </row>
    <row r="5412" ht="12.75" customHeight="1">
      <c r="A5412" t="s">
        <v>1706</v>
      </c>
      <c r="B5412" s="3" t="str">
        <f>HYPERLINK("https://stackoverflow.com/questions/42699114/")</f>
        <v>https://stackoverflow.com/questions/42699114/</v>
      </c>
      <c r="C5412" s="1">
        <v>3.0</v>
      </c>
      <c r="D5412" s="4">
        <v>3.0</v>
      </c>
      <c r="E5412" s="1">
        <v>3.0</v>
      </c>
      <c r="F5412" s="1">
        <v>3.0</v>
      </c>
      <c r="G5412" s="2"/>
    </row>
    <row r="5413" ht="12.75" customHeight="1">
      <c r="A5413" t="s">
        <v>1706</v>
      </c>
      <c r="B5413" s="3" t="str">
        <f>HYPERLINK("https://stackoverflow.com/questions/43494110/")</f>
        <v>https://stackoverflow.com/questions/43494110/</v>
      </c>
      <c r="C5413" s="1">
        <v>3.0</v>
      </c>
      <c r="D5413" s="4">
        <v>2.0</v>
      </c>
      <c r="E5413" s="1">
        <v>3.0</v>
      </c>
      <c r="F5413" s="1">
        <v>2.0</v>
      </c>
      <c r="G5413" s="2"/>
    </row>
    <row r="5414" ht="12.75" customHeight="1">
      <c r="A5414" t="s">
        <v>1706</v>
      </c>
      <c r="B5414" s="3" t="str">
        <f>HYPERLINK("https://stackoverflow.com/questions/48919429/")</f>
        <v>https://stackoverflow.com/questions/48919429/</v>
      </c>
      <c r="C5414" s="1">
        <v>4.0</v>
      </c>
      <c r="D5414" s="4">
        <v>5.0</v>
      </c>
      <c r="E5414" s="1">
        <v>4.0</v>
      </c>
      <c r="F5414" s="1">
        <v>5.0</v>
      </c>
      <c r="G5414" s="2"/>
    </row>
    <row r="5415" ht="12.75" customHeight="1">
      <c r="A5415" t="s">
        <v>1707</v>
      </c>
      <c r="B5415" s="3" t="str">
        <f>HYPERLINK("https://stackoverflow.com/questions/17241285/")</f>
        <v>https://stackoverflow.com/questions/17241285/</v>
      </c>
      <c r="C5415" s="1">
        <v>5.0</v>
      </c>
      <c r="D5415" s="4">
        <v>5.0</v>
      </c>
      <c r="E5415" s="1">
        <v>5.0</v>
      </c>
      <c r="F5415" s="1">
        <v>5.0</v>
      </c>
      <c r="G5415" s="2"/>
    </row>
    <row r="5416" ht="12.75" customHeight="1">
      <c r="A5416" t="s">
        <v>1708</v>
      </c>
      <c r="B5416" s="3" t="str">
        <f>HYPERLINK("https://stackoverflow.com/questions/22274036/")</f>
        <v>https://stackoverflow.com/questions/22274036/</v>
      </c>
      <c r="C5416" s="1">
        <v>3.0</v>
      </c>
      <c r="D5416" s="4">
        <v>2.0</v>
      </c>
      <c r="E5416" s="1">
        <v>3.0</v>
      </c>
      <c r="F5416" s="1">
        <v>2.0</v>
      </c>
      <c r="G5416" s="2"/>
    </row>
    <row r="5417" ht="12.75" customHeight="1">
      <c r="A5417" t="s">
        <v>1709</v>
      </c>
      <c r="B5417" s="3" t="str">
        <f>HYPERLINK("https://stackoverflow.com/questions/27210543/")</f>
        <v>https://stackoverflow.com/questions/27210543/</v>
      </c>
      <c r="C5417" s="1">
        <v>3.0</v>
      </c>
      <c r="D5417" s="4">
        <v>1.0</v>
      </c>
      <c r="E5417" s="1">
        <v>3.0</v>
      </c>
      <c r="F5417" s="1">
        <v>1.0</v>
      </c>
      <c r="G5417" s="2"/>
    </row>
    <row r="5418" ht="12.75" customHeight="1">
      <c r="A5418" t="s">
        <v>1710</v>
      </c>
      <c r="B5418" s="3" t="str">
        <f>HYPERLINK("https://stackoverflow.com/questions/41640857/")</f>
        <v>https://stackoverflow.com/questions/41640857/</v>
      </c>
      <c r="C5418" s="1">
        <v>3.0</v>
      </c>
      <c r="D5418" s="4">
        <v>1.0</v>
      </c>
      <c r="E5418" s="1">
        <v>3.0</v>
      </c>
      <c r="F5418" s="1">
        <v>1.0</v>
      </c>
      <c r="G5418" s="2"/>
    </row>
    <row r="5419" ht="12.75" customHeight="1">
      <c r="A5419" t="s">
        <v>1711</v>
      </c>
      <c r="B5419" s="3" t="str">
        <f>HYPERLINK("https://stackoverflow.com/questions/47963661/")</f>
        <v>https://stackoverflow.com/questions/47963661/</v>
      </c>
      <c r="C5419" s="1">
        <v>3.0</v>
      </c>
      <c r="D5419" s="4">
        <v>1.0</v>
      </c>
      <c r="E5419" s="1">
        <v>3.0</v>
      </c>
      <c r="F5419" s="1">
        <v>1.0</v>
      </c>
      <c r="G5419" s="2"/>
    </row>
    <row r="5420" ht="12.75" customHeight="1">
      <c r="C5420" s="1"/>
      <c r="D5420" s="1"/>
      <c r="E5420" s="1"/>
      <c r="F5420" s="1"/>
      <c r="G5420" s="2"/>
    </row>
    <row r="5421" ht="12.75" customHeight="1">
      <c r="C5421" s="1"/>
      <c r="D5421" s="1"/>
      <c r="E5421" s="1"/>
      <c r="F5421" s="1"/>
      <c r="G5421" s="2"/>
    </row>
    <row r="5422" ht="12.75" customHeight="1">
      <c r="C5422" s="1"/>
      <c r="D5422" s="1"/>
      <c r="E5422" s="1"/>
      <c r="F5422" s="1"/>
      <c r="G5422" s="2"/>
    </row>
    <row r="5423" ht="12.75" customHeight="1">
      <c r="A5423" t="s">
        <v>1712</v>
      </c>
      <c r="C5423" s="1"/>
      <c r="D5423" s="1"/>
      <c r="E5423" s="1"/>
      <c r="F5423" s="1"/>
      <c r="G5423" s="2"/>
    </row>
    <row r="5424" ht="12.75" customHeight="1">
      <c r="C5424" s="1"/>
      <c r="D5424" s="1"/>
      <c r="E5424" s="1"/>
      <c r="F5424" s="1"/>
      <c r="G5424" s="2"/>
    </row>
    <row r="5425" ht="12.75" customHeight="1">
      <c r="A5425" t="s">
        <v>1713</v>
      </c>
      <c r="B5425" s="3" t="str">
        <f>HYPERLINK("https://stackoverflow.com/questions/2506090/")</f>
        <v>https://stackoverflow.com/questions/2506090/</v>
      </c>
      <c r="C5425" s="1">
        <v>5.0</v>
      </c>
      <c r="D5425" s="4">
        <v>4.0</v>
      </c>
      <c r="E5425" s="1">
        <v>5.0</v>
      </c>
      <c r="F5425" s="1">
        <v>4.0</v>
      </c>
      <c r="G5425" s="2"/>
    </row>
    <row r="5426" ht="12.75" customHeight="1">
      <c r="A5426" t="s">
        <v>1713</v>
      </c>
      <c r="B5426" s="3" t="str">
        <f>HYPERLINK("https://stackoverflow.com/questions/2506109/")</f>
        <v>https://stackoverflow.com/questions/2506109/</v>
      </c>
      <c r="C5426" s="1">
        <v>4.0</v>
      </c>
      <c r="D5426" s="4">
        <v>5.0</v>
      </c>
      <c r="E5426" s="1">
        <v>4.0</v>
      </c>
      <c r="F5426" s="1">
        <v>5.0</v>
      </c>
      <c r="G5426" s="2"/>
    </row>
    <row r="5427" ht="12.75" customHeight="1">
      <c r="A5427" t="s">
        <v>1713</v>
      </c>
      <c r="B5427" s="3" t="str">
        <f>HYPERLINK("https://stackoverflow.com/questions/2506146/")</f>
        <v>https://stackoverflow.com/questions/2506146/</v>
      </c>
      <c r="C5427" s="1">
        <v>4.0</v>
      </c>
      <c r="D5427" s="4">
        <v>3.0</v>
      </c>
      <c r="E5427" s="1">
        <v>4.0</v>
      </c>
      <c r="F5427" s="1">
        <v>3.0</v>
      </c>
      <c r="G5427" s="2"/>
    </row>
    <row r="5428" ht="12.75" customHeight="1">
      <c r="A5428" t="s">
        <v>1713</v>
      </c>
      <c r="B5428" s="3" t="str">
        <f>HYPERLINK("https://stackoverflow.com/questions/10787455/")</f>
        <v>https://stackoverflow.com/questions/10787455/</v>
      </c>
      <c r="C5428" s="1">
        <v>5.0</v>
      </c>
      <c r="D5428" s="4">
        <v>5.0</v>
      </c>
      <c r="E5428" s="1">
        <v>5.0</v>
      </c>
      <c r="F5428" s="1">
        <v>5.0</v>
      </c>
      <c r="G5428" s="2"/>
    </row>
    <row r="5429" ht="12.75" customHeight="1">
      <c r="A5429" t="s">
        <v>1713</v>
      </c>
      <c r="B5429" s="3" t="str">
        <f>HYPERLINK("https://stackoverflow.com/questions/17260213/")</f>
        <v>https://stackoverflow.com/questions/17260213/</v>
      </c>
      <c r="C5429" s="1">
        <v>4.0</v>
      </c>
      <c r="D5429" s="4">
        <v>3.0</v>
      </c>
      <c r="E5429" s="1">
        <v>4.0</v>
      </c>
      <c r="F5429" s="1">
        <v>3.0</v>
      </c>
      <c r="G5429" s="2"/>
    </row>
    <row r="5430" ht="12.75" customHeight="1">
      <c r="A5430" t="s">
        <v>1713</v>
      </c>
      <c r="B5430" s="3" t="str">
        <f>HYPERLINK("https://stackoverflow.com/questions/20334452/")</f>
        <v>https://stackoverflow.com/questions/20334452/</v>
      </c>
      <c r="C5430" s="1">
        <v>4.0</v>
      </c>
      <c r="D5430" s="4">
        <v>5.0</v>
      </c>
      <c r="E5430" s="1">
        <v>4.0</v>
      </c>
      <c r="F5430" s="1">
        <v>5.0</v>
      </c>
      <c r="G5430" s="2"/>
    </row>
    <row r="5431" ht="12.75" customHeight="1">
      <c r="A5431" t="s">
        <v>1713</v>
      </c>
      <c r="B5431" s="3" t="str">
        <f>HYPERLINK("https://stackoverflow.com/questions/27338214/")</f>
        <v>https://stackoverflow.com/questions/27338214/</v>
      </c>
      <c r="C5431" s="1">
        <v>3.0</v>
      </c>
      <c r="D5431" s="4">
        <v>3.0</v>
      </c>
      <c r="E5431" s="1">
        <v>3.0</v>
      </c>
      <c r="F5431" s="1">
        <v>3.0</v>
      </c>
      <c r="G5431" s="2"/>
    </row>
    <row r="5432" ht="12.75" customHeight="1">
      <c r="A5432" t="s">
        <v>1714</v>
      </c>
      <c r="B5432" s="3" t="str">
        <f>HYPERLINK("https://stackoverflow.com/questions/3911982/")</f>
        <v>https://stackoverflow.com/questions/3911982/</v>
      </c>
      <c r="C5432" s="1">
        <v>1.0</v>
      </c>
      <c r="D5432" s="4">
        <v>1.0</v>
      </c>
      <c r="E5432" s="1">
        <v>1.0</v>
      </c>
      <c r="F5432" s="1">
        <v>1.0</v>
      </c>
      <c r="G5432" s="2"/>
    </row>
    <row r="5433" ht="12.75" customHeight="1">
      <c r="A5433" t="s">
        <v>1714</v>
      </c>
      <c r="B5433" s="3" t="str">
        <f>HYPERLINK("https://stackoverflow.com/questions/3911987/")</f>
        <v>https://stackoverflow.com/questions/3911987/</v>
      </c>
      <c r="C5433" s="1">
        <v>1.0</v>
      </c>
      <c r="D5433" s="4">
        <v>1.0</v>
      </c>
      <c r="E5433" s="1">
        <v>1.0</v>
      </c>
      <c r="F5433" s="1">
        <v>1.0</v>
      </c>
      <c r="G5433" s="2"/>
    </row>
    <row r="5434" ht="12.75" customHeight="1">
      <c r="A5434" t="s">
        <v>1714</v>
      </c>
      <c r="B5434" s="3" t="str">
        <f>HYPERLINK("https://stackoverflow.com/questions/10931342/")</f>
        <v>https://stackoverflow.com/questions/10931342/</v>
      </c>
      <c r="C5434" s="1">
        <v>1.0</v>
      </c>
      <c r="D5434" s="4">
        <v>1.0</v>
      </c>
      <c r="E5434" s="1">
        <v>1.0</v>
      </c>
      <c r="F5434" s="1">
        <v>1.0</v>
      </c>
      <c r="G5434" s="2"/>
    </row>
    <row r="5435" ht="12.75" customHeight="1">
      <c r="A5435" t="s">
        <v>1714</v>
      </c>
      <c r="B5435" s="3" t="str">
        <f>HYPERLINK("https://stackoverflow.com/questions/18461763/")</f>
        <v>https://stackoverflow.com/questions/18461763/</v>
      </c>
      <c r="C5435" s="1">
        <v>1.0</v>
      </c>
      <c r="D5435" s="4">
        <v>1.0</v>
      </c>
      <c r="E5435" s="1">
        <v>1.0</v>
      </c>
      <c r="F5435" s="1">
        <v>1.0</v>
      </c>
      <c r="G5435" s="2"/>
    </row>
    <row r="5436" ht="12.75" customHeight="1">
      <c r="A5436" t="s">
        <v>1714</v>
      </c>
      <c r="B5436" s="3" t="str">
        <f>HYPERLINK("https://stackoverflow.com/questions/18743083/")</f>
        <v>https://stackoverflow.com/questions/18743083/</v>
      </c>
      <c r="C5436" s="1">
        <v>1.0</v>
      </c>
      <c r="D5436" s="4">
        <v>1.0</v>
      </c>
      <c r="E5436" s="1">
        <v>1.0</v>
      </c>
      <c r="F5436" s="1">
        <v>1.0</v>
      </c>
      <c r="G5436" s="2"/>
    </row>
    <row r="5437" ht="12.75" customHeight="1">
      <c r="A5437" t="s">
        <v>1714</v>
      </c>
      <c r="B5437" s="3" t="str">
        <f>HYPERLINK("https://stackoverflow.com/questions/24735013/")</f>
        <v>https://stackoverflow.com/questions/24735013/</v>
      </c>
      <c r="C5437" s="1">
        <v>1.0</v>
      </c>
      <c r="D5437" s="4">
        <v>1.0</v>
      </c>
      <c r="E5437" s="1">
        <v>1.0</v>
      </c>
      <c r="F5437" s="1">
        <v>1.0</v>
      </c>
      <c r="G5437" s="2"/>
    </row>
    <row r="5438" ht="12.75" customHeight="1">
      <c r="A5438" t="s">
        <v>1714</v>
      </c>
      <c r="B5438" s="3" t="str">
        <f>HYPERLINK("https://stackoverflow.com/questions/47376072/")</f>
        <v>https://stackoverflow.com/questions/47376072/</v>
      </c>
      <c r="C5438" s="1">
        <v>1.0</v>
      </c>
      <c r="D5438" s="4">
        <v>1.0</v>
      </c>
      <c r="E5438" s="1">
        <v>1.0</v>
      </c>
      <c r="F5438" s="1">
        <v>1.0</v>
      </c>
      <c r="G5438" s="2"/>
    </row>
    <row r="5439" ht="12.75" customHeight="1">
      <c r="A5439" t="s">
        <v>1715</v>
      </c>
      <c r="B5439" s="3" t="str">
        <f>HYPERLINK("https://stackoverflow.com/questions/4585702/")</f>
        <v>https://stackoverflow.com/questions/4585702/</v>
      </c>
      <c r="C5439" s="1">
        <v>2.0</v>
      </c>
      <c r="D5439" s="4">
        <v>1.0</v>
      </c>
      <c r="E5439" s="1">
        <v>2.0</v>
      </c>
      <c r="F5439" s="1">
        <v>1.0</v>
      </c>
      <c r="G5439" s="2"/>
    </row>
    <row r="5440" ht="12.75" customHeight="1">
      <c r="A5440" t="s">
        <v>1715</v>
      </c>
      <c r="B5440" s="3" t="str">
        <f>HYPERLINK("https://stackoverflow.com/questions/4585794/")</f>
        <v>https://stackoverflow.com/questions/4585794/</v>
      </c>
      <c r="C5440" s="1">
        <v>2.0</v>
      </c>
      <c r="D5440" s="4">
        <v>1.0</v>
      </c>
      <c r="E5440" s="1">
        <v>2.0</v>
      </c>
      <c r="F5440" s="1">
        <v>1.0</v>
      </c>
      <c r="G5440" s="2"/>
    </row>
    <row r="5441" ht="12.75" customHeight="1">
      <c r="A5441" t="s">
        <v>1715</v>
      </c>
      <c r="B5441" s="3" t="str">
        <f>HYPERLINK("https://stackoverflow.com/questions/4585844/")</f>
        <v>https://stackoverflow.com/questions/4585844/</v>
      </c>
      <c r="C5441" s="1">
        <v>2.0</v>
      </c>
      <c r="D5441" s="4">
        <v>1.0</v>
      </c>
      <c r="E5441" s="1">
        <v>2.0</v>
      </c>
      <c r="F5441" s="1">
        <v>1.0</v>
      </c>
      <c r="G5441" s="2"/>
    </row>
    <row r="5442" ht="12.75" customHeight="1">
      <c r="A5442" t="s">
        <v>1715</v>
      </c>
      <c r="B5442" s="3" t="str">
        <f>HYPERLINK("https://stackoverflow.com/questions/8522495/")</f>
        <v>https://stackoverflow.com/questions/8522495/</v>
      </c>
      <c r="C5442" s="1">
        <v>1.0</v>
      </c>
      <c r="D5442" s="4">
        <v>1.0</v>
      </c>
      <c r="E5442" s="1">
        <v>1.0</v>
      </c>
      <c r="F5442" s="1">
        <v>1.0</v>
      </c>
      <c r="G5442" s="2"/>
    </row>
    <row r="5443" ht="12.75" customHeight="1">
      <c r="A5443" t="s">
        <v>1715</v>
      </c>
      <c r="B5443" s="3" t="str">
        <f>HYPERLINK("https://stackoverflow.com/questions/36618427/")</f>
        <v>https://stackoverflow.com/questions/36618427/</v>
      </c>
      <c r="C5443" s="1">
        <v>1.0</v>
      </c>
      <c r="D5443" s="4">
        <v>1.0</v>
      </c>
      <c r="E5443" s="1">
        <v>1.0</v>
      </c>
      <c r="F5443" s="1">
        <v>1.0</v>
      </c>
      <c r="G5443" s="2"/>
    </row>
    <row r="5444" ht="12.75" customHeight="1">
      <c r="A5444" t="s">
        <v>1716</v>
      </c>
      <c r="B5444" s="3" t="str">
        <f>HYPERLINK("https://stackoverflow.com/questions/5196017/")</f>
        <v>https://stackoverflow.com/questions/5196017/</v>
      </c>
      <c r="C5444" s="1">
        <v>3.0</v>
      </c>
      <c r="D5444" s="4">
        <v>1.0</v>
      </c>
      <c r="E5444" s="1">
        <v>3.0</v>
      </c>
      <c r="F5444" s="1">
        <v>1.0</v>
      </c>
      <c r="G5444" s="2"/>
    </row>
    <row r="5445" ht="12.75" customHeight="1">
      <c r="A5445" t="s">
        <v>1717</v>
      </c>
      <c r="B5445" s="3" t="str">
        <f>HYPERLINK("https://stackoverflow.com/questions/5287561/")</f>
        <v>https://stackoverflow.com/questions/5287561/</v>
      </c>
      <c r="C5445" s="1">
        <v>4.0</v>
      </c>
      <c r="D5445" s="4">
        <v>5.0</v>
      </c>
      <c r="E5445" s="1">
        <v>4.0</v>
      </c>
      <c r="F5445" s="1">
        <v>5.0</v>
      </c>
      <c r="G5445" s="2"/>
    </row>
    <row r="5446" ht="12.75" customHeight="1">
      <c r="A5446" t="s">
        <v>1717</v>
      </c>
      <c r="B5446" s="3" t="str">
        <f>HYPERLINK("https://stackoverflow.com/questions/5287569/")</f>
        <v>https://stackoverflow.com/questions/5287569/</v>
      </c>
      <c r="C5446" s="1">
        <v>4.0</v>
      </c>
      <c r="D5446" s="4">
        <v>3.0</v>
      </c>
      <c r="E5446" s="1">
        <v>4.0</v>
      </c>
      <c r="F5446" s="1">
        <v>3.0</v>
      </c>
      <c r="G5446" s="2"/>
    </row>
    <row r="5447" ht="12.75" customHeight="1">
      <c r="A5447" t="s">
        <v>1717</v>
      </c>
      <c r="B5447" s="3" t="str">
        <f>HYPERLINK("https://stackoverflow.com/questions/5287570/")</f>
        <v>https://stackoverflow.com/questions/5287570/</v>
      </c>
      <c r="C5447" s="1">
        <v>3.0</v>
      </c>
      <c r="D5447" s="4">
        <v>2.0</v>
      </c>
      <c r="E5447" s="1">
        <v>3.0</v>
      </c>
      <c r="F5447" s="1">
        <v>2.0</v>
      </c>
      <c r="G5447" s="2"/>
    </row>
    <row r="5448" ht="12.75" customHeight="1">
      <c r="A5448" t="s">
        <v>1717</v>
      </c>
      <c r="B5448" s="3" t="str">
        <f>HYPERLINK("https://stackoverflow.com/questions/5287573/")</f>
        <v>https://stackoverflow.com/questions/5287573/</v>
      </c>
      <c r="C5448" s="1">
        <v>3.0</v>
      </c>
      <c r="D5448" s="4">
        <v>2.0</v>
      </c>
      <c r="E5448" s="1">
        <v>3.0</v>
      </c>
      <c r="F5448" s="1">
        <v>2.0</v>
      </c>
      <c r="G5448" s="2"/>
    </row>
    <row r="5449" ht="12.75" customHeight="1">
      <c r="A5449" t="s">
        <v>1717</v>
      </c>
      <c r="B5449" s="3" t="str">
        <f>HYPERLINK("https://stackoverflow.com/questions/5287576/")</f>
        <v>https://stackoverflow.com/questions/5287576/</v>
      </c>
      <c r="C5449" s="1">
        <v>3.0</v>
      </c>
      <c r="D5449" s="4">
        <v>2.0</v>
      </c>
      <c r="E5449" s="1">
        <v>3.0</v>
      </c>
      <c r="F5449" s="1">
        <v>2.0</v>
      </c>
      <c r="G5449" s="2"/>
    </row>
    <row r="5450" ht="12.75" customHeight="1">
      <c r="A5450" t="s">
        <v>1717</v>
      </c>
      <c r="B5450" s="3" t="str">
        <f>HYPERLINK("https://stackoverflow.com/questions/5287582/")</f>
        <v>https://stackoverflow.com/questions/5287582/</v>
      </c>
      <c r="C5450" s="1">
        <v>3.0</v>
      </c>
      <c r="D5450" s="4">
        <v>2.0</v>
      </c>
      <c r="E5450" s="1">
        <v>3.0</v>
      </c>
      <c r="F5450" s="1">
        <v>2.0</v>
      </c>
      <c r="G5450" s="2"/>
    </row>
    <row r="5451" ht="12.75" customHeight="1">
      <c r="A5451" t="s">
        <v>1717</v>
      </c>
      <c r="B5451" s="3" t="str">
        <f>HYPERLINK("https://stackoverflow.com/questions/16104387/")</f>
        <v>https://stackoverflow.com/questions/16104387/</v>
      </c>
      <c r="C5451" s="1">
        <v>3.0</v>
      </c>
      <c r="D5451" s="4">
        <v>2.0</v>
      </c>
      <c r="E5451" s="1">
        <v>3.0</v>
      </c>
      <c r="F5451" s="1">
        <v>2.0</v>
      </c>
      <c r="G5451" s="2"/>
    </row>
    <row r="5452" ht="12.75" customHeight="1">
      <c r="A5452" t="s">
        <v>1717</v>
      </c>
      <c r="B5452" s="3" t="str">
        <f>HYPERLINK("https://stackoverflow.com/questions/16315074/")</f>
        <v>https://stackoverflow.com/questions/16315074/</v>
      </c>
      <c r="C5452" s="1">
        <v>4.0</v>
      </c>
      <c r="D5452" s="4">
        <v>5.0</v>
      </c>
      <c r="E5452" s="1">
        <v>4.0</v>
      </c>
      <c r="F5452" s="1">
        <v>5.0</v>
      </c>
      <c r="G5452" s="2"/>
    </row>
    <row r="5453" ht="12.75" customHeight="1">
      <c r="A5453" t="s">
        <v>1717</v>
      </c>
      <c r="B5453" s="3" t="str">
        <f>HYPERLINK("https://stackoverflow.com/questions/17215393/")</f>
        <v>https://stackoverflow.com/questions/17215393/</v>
      </c>
      <c r="C5453" s="1">
        <v>4.0</v>
      </c>
      <c r="D5453" s="4">
        <v>3.0</v>
      </c>
      <c r="E5453" s="1">
        <v>4.0</v>
      </c>
      <c r="F5453" s="1">
        <v>3.0</v>
      </c>
      <c r="G5453" s="2"/>
    </row>
    <row r="5454" ht="12.75" customHeight="1">
      <c r="A5454" t="s">
        <v>1717</v>
      </c>
      <c r="B5454" s="3" t="str">
        <f>HYPERLINK("https://stackoverflow.com/questions/17623235/")</f>
        <v>https://stackoverflow.com/questions/17623235/</v>
      </c>
      <c r="C5454" s="1">
        <v>3.0</v>
      </c>
      <c r="D5454" s="4">
        <v>1.0</v>
      </c>
      <c r="E5454" s="1">
        <v>3.0</v>
      </c>
      <c r="F5454" s="1">
        <v>1.0</v>
      </c>
      <c r="G5454" s="2"/>
    </row>
    <row r="5455" ht="12.75" customHeight="1">
      <c r="A5455" t="s">
        <v>1717</v>
      </c>
      <c r="B5455" s="3" t="str">
        <f>HYPERLINK("https://stackoverflow.com/questions/18664284/")</f>
        <v>https://stackoverflow.com/questions/18664284/</v>
      </c>
      <c r="C5455" s="1">
        <v>4.0</v>
      </c>
      <c r="D5455" s="4">
        <v>4.0</v>
      </c>
      <c r="E5455" s="1">
        <v>4.0</v>
      </c>
      <c r="F5455" s="1">
        <v>4.0</v>
      </c>
      <c r="G5455" s="2"/>
    </row>
    <row r="5456" ht="12.75" customHeight="1">
      <c r="A5456" t="s">
        <v>1717</v>
      </c>
      <c r="B5456" s="3" t="str">
        <f>HYPERLINK("https://stackoverflow.com/questions/19532416/")</f>
        <v>https://stackoverflow.com/questions/19532416/</v>
      </c>
      <c r="C5456" s="1">
        <v>4.0</v>
      </c>
      <c r="D5456" s="4">
        <v>5.0</v>
      </c>
      <c r="E5456" s="1">
        <v>4.0</v>
      </c>
      <c r="F5456" s="1">
        <v>5.0</v>
      </c>
      <c r="G5456" s="2"/>
    </row>
    <row r="5457" ht="12.75" customHeight="1">
      <c r="A5457" t="s">
        <v>1717</v>
      </c>
      <c r="B5457" s="3" t="str">
        <f>HYPERLINK("https://stackoverflow.com/questions/20134346/")</f>
        <v>https://stackoverflow.com/questions/20134346/</v>
      </c>
      <c r="C5457" s="1">
        <v>3.0</v>
      </c>
      <c r="D5457" s="4">
        <v>2.0</v>
      </c>
      <c r="E5457" s="1">
        <v>3.0</v>
      </c>
      <c r="F5457" s="1">
        <v>2.0</v>
      </c>
      <c r="G5457" s="2"/>
    </row>
    <row r="5458" ht="12.75" customHeight="1">
      <c r="A5458" t="s">
        <v>1717</v>
      </c>
      <c r="B5458" s="3" t="str">
        <f>HYPERLINK("https://stackoverflow.com/questions/21620850/")</f>
        <v>https://stackoverflow.com/questions/21620850/</v>
      </c>
      <c r="C5458" s="1">
        <v>4.0</v>
      </c>
      <c r="D5458" s="4">
        <v>5.0</v>
      </c>
      <c r="E5458" s="1">
        <v>4.0</v>
      </c>
      <c r="F5458" s="1">
        <v>5.0</v>
      </c>
      <c r="G5458" s="2"/>
    </row>
    <row r="5459" ht="12.75" customHeight="1">
      <c r="A5459" t="s">
        <v>1717</v>
      </c>
      <c r="B5459" s="3" t="str">
        <f>HYPERLINK("https://stackoverflow.com/questions/23489329/")</f>
        <v>https://stackoverflow.com/questions/23489329/</v>
      </c>
      <c r="C5459" s="1">
        <v>4.0</v>
      </c>
      <c r="D5459" s="4">
        <v>5.0</v>
      </c>
      <c r="E5459" s="1">
        <v>4.0</v>
      </c>
      <c r="F5459" s="1">
        <v>5.0</v>
      </c>
      <c r="G5459" s="2"/>
    </row>
    <row r="5460" ht="12.75" customHeight="1">
      <c r="A5460" t="s">
        <v>1717</v>
      </c>
      <c r="B5460" s="3" t="str">
        <f>HYPERLINK("https://stackoverflow.com/questions/32381084/")</f>
        <v>https://stackoverflow.com/questions/32381084/</v>
      </c>
      <c r="C5460" s="1">
        <v>4.0</v>
      </c>
      <c r="D5460" s="4">
        <v>3.0</v>
      </c>
      <c r="E5460" s="1">
        <v>4.0</v>
      </c>
      <c r="F5460" s="1">
        <v>3.0</v>
      </c>
      <c r="G5460" s="2"/>
    </row>
    <row r="5461" ht="12.75" customHeight="1">
      <c r="A5461" t="s">
        <v>1717</v>
      </c>
      <c r="B5461" s="3" t="str">
        <f>HYPERLINK("https://stackoverflow.com/questions/33068903/")</f>
        <v>https://stackoverflow.com/questions/33068903/</v>
      </c>
      <c r="C5461" s="1">
        <v>4.0</v>
      </c>
      <c r="D5461" s="4">
        <v>5.0</v>
      </c>
      <c r="E5461" s="1">
        <v>4.0</v>
      </c>
      <c r="F5461" s="1">
        <v>5.0</v>
      </c>
      <c r="G5461" s="2"/>
    </row>
    <row r="5462" ht="12.75" customHeight="1">
      <c r="A5462" t="s">
        <v>1717</v>
      </c>
      <c r="B5462" s="3" t="str">
        <f>HYPERLINK("https://stackoverflow.com/questions/33151733/")</f>
        <v>https://stackoverflow.com/questions/33151733/</v>
      </c>
      <c r="C5462" s="1">
        <v>4.0</v>
      </c>
      <c r="D5462" s="4">
        <v>5.0</v>
      </c>
      <c r="E5462" s="1">
        <v>4.0</v>
      </c>
      <c r="F5462" s="1">
        <v>5.0</v>
      </c>
      <c r="G5462" s="2"/>
    </row>
    <row r="5463" ht="12.75" customHeight="1">
      <c r="A5463" t="s">
        <v>1717</v>
      </c>
      <c r="B5463" s="3" t="str">
        <f>HYPERLINK("https://stackoverflow.com/questions/38171829/")</f>
        <v>https://stackoverflow.com/questions/38171829/</v>
      </c>
      <c r="C5463" s="1">
        <v>4.0</v>
      </c>
      <c r="D5463" s="4">
        <v>5.0</v>
      </c>
      <c r="E5463" s="1">
        <v>4.0</v>
      </c>
      <c r="F5463" s="1">
        <v>5.0</v>
      </c>
      <c r="G5463" s="2"/>
    </row>
    <row r="5464" ht="12.75" customHeight="1">
      <c r="A5464" t="s">
        <v>1717</v>
      </c>
      <c r="B5464" s="3" t="str">
        <f>HYPERLINK("https://stackoverflow.com/questions/39647026/")</f>
        <v>https://stackoverflow.com/questions/39647026/</v>
      </c>
      <c r="C5464" s="1">
        <v>3.0</v>
      </c>
      <c r="D5464" s="4">
        <v>1.0</v>
      </c>
      <c r="E5464" s="1">
        <v>3.0</v>
      </c>
      <c r="F5464" s="1">
        <v>1.0</v>
      </c>
      <c r="G5464" s="2"/>
    </row>
    <row r="5465" ht="12.75" customHeight="1">
      <c r="A5465" t="s">
        <v>1717</v>
      </c>
      <c r="B5465" s="3" t="str">
        <f>HYPERLINK("https://stackoverflow.com/questions/42422446/")</f>
        <v>https://stackoverflow.com/questions/42422446/</v>
      </c>
      <c r="C5465" s="1">
        <v>3.0</v>
      </c>
      <c r="D5465" s="4">
        <v>1.0</v>
      </c>
      <c r="E5465" s="1">
        <v>3.0</v>
      </c>
      <c r="F5465" s="1">
        <v>1.0</v>
      </c>
      <c r="G5465" s="2"/>
    </row>
    <row r="5466" ht="12.75" customHeight="1">
      <c r="A5466" t="s">
        <v>1717</v>
      </c>
      <c r="B5466" s="3" t="str">
        <f>HYPERLINK("https://stackoverflow.com/questions/46084423/")</f>
        <v>https://stackoverflow.com/questions/46084423/</v>
      </c>
      <c r="C5466" s="1">
        <v>4.0</v>
      </c>
      <c r="D5466" s="4">
        <v>3.0</v>
      </c>
      <c r="E5466" s="1">
        <v>4.0</v>
      </c>
      <c r="F5466" s="1">
        <v>3.0</v>
      </c>
      <c r="G5466" s="2"/>
    </row>
    <row r="5467" ht="12.75" customHeight="1">
      <c r="A5467" t="s">
        <v>1718</v>
      </c>
      <c r="B5467" s="3" t="str">
        <f>HYPERLINK("https://stackoverflow.com/questions/5488107/")</f>
        <v>https://stackoverflow.com/questions/5488107/</v>
      </c>
      <c r="C5467" s="1">
        <v>3.0</v>
      </c>
      <c r="D5467" s="4">
        <v>2.0</v>
      </c>
      <c r="E5467" s="1">
        <v>3.0</v>
      </c>
      <c r="F5467" s="1">
        <v>2.0</v>
      </c>
      <c r="G5467" s="2"/>
    </row>
    <row r="5468" ht="12.75" customHeight="1">
      <c r="A5468" t="s">
        <v>1718</v>
      </c>
      <c r="B5468" s="3" t="str">
        <f>HYPERLINK("https://stackoverflow.com/questions/5488123/")</f>
        <v>https://stackoverflow.com/questions/5488123/</v>
      </c>
      <c r="C5468" s="1">
        <v>3.0</v>
      </c>
      <c r="D5468" s="4">
        <v>1.0</v>
      </c>
      <c r="E5468" s="1">
        <v>3.0</v>
      </c>
      <c r="F5468" s="1">
        <v>1.0</v>
      </c>
      <c r="G5468" s="2"/>
    </row>
    <row r="5469" ht="12.75" customHeight="1">
      <c r="A5469" t="s">
        <v>1718</v>
      </c>
      <c r="B5469" s="3" t="str">
        <f>HYPERLINK("https://stackoverflow.com/questions/5488144/")</f>
        <v>https://stackoverflow.com/questions/5488144/</v>
      </c>
      <c r="C5469" s="1">
        <v>3.0</v>
      </c>
      <c r="D5469" s="4">
        <v>1.0</v>
      </c>
      <c r="E5469" s="1">
        <v>3.0</v>
      </c>
      <c r="F5469" s="1">
        <v>1.0</v>
      </c>
      <c r="G5469" s="2"/>
    </row>
    <row r="5470" ht="12.75" customHeight="1">
      <c r="A5470" t="s">
        <v>1718</v>
      </c>
      <c r="B5470" s="3" t="str">
        <f>HYPERLINK("https://stackoverflow.com/questions/26280126/")</f>
        <v>https://stackoverflow.com/questions/26280126/</v>
      </c>
      <c r="C5470" s="1">
        <v>3.0</v>
      </c>
      <c r="D5470" s="4">
        <v>1.0</v>
      </c>
      <c r="E5470" s="1">
        <v>3.0</v>
      </c>
      <c r="F5470" s="1">
        <v>1.0</v>
      </c>
      <c r="G5470" s="2"/>
    </row>
    <row r="5471" ht="12.75" customHeight="1">
      <c r="A5471" t="s">
        <v>1719</v>
      </c>
      <c r="B5471" s="3" t="str">
        <f>HYPERLINK("https://stackoverflow.com/questions/11842190/")</f>
        <v>https://stackoverflow.com/questions/11842190/</v>
      </c>
      <c r="C5471" s="1">
        <v>3.0</v>
      </c>
      <c r="D5471" s="4">
        <v>1.0</v>
      </c>
      <c r="E5471" s="1">
        <v>3.0</v>
      </c>
      <c r="F5471" s="1">
        <v>1.0</v>
      </c>
      <c r="G5471" s="2"/>
    </row>
    <row r="5472" ht="12.75" customHeight="1">
      <c r="A5472" t="s">
        <v>1719</v>
      </c>
      <c r="B5472" s="3" t="str">
        <f>HYPERLINK("https://stackoverflow.com/questions/11842473/")</f>
        <v>https://stackoverflow.com/questions/11842473/</v>
      </c>
      <c r="C5472" s="1">
        <v>3.0</v>
      </c>
      <c r="D5472" s="4">
        <v>1.0</v>
      </c>
      <c r="E5472" s="1">
        <v>3.0</v>
      </c>
      <c r="F5472" s="1">
        <v>1.0</v>
      </c>
      <c r="G5472" s="2"/>
    </row>
    <row r="5473" ht="12.75" customHeight="1">
      <c r="A5473" t="s">
        <v>1720</v>
      </c>
      <c r="B5473" s="3" t="str">
        <f>HYPERLINK("https://stackoverflow.com/questions/11871567/")</f>
        <v>https://stackoverflow.com/questions/11871567/</v>
      </c>
      <c r="C5473" s="1">
        <v>3.0</v>
      </c>
      <c r="D5473" s="4">
        <v>2.0</v>
      </c>
      <c r="E5473" s="1">
        <v>3.0</v>
      </c>
      <c r="F5473" s="1">
        <v>2.0</v>
      </c>
      <c r="G5473" s="2"/>
    </row>
    <row r="5474" ht="12.75" customHeight="1">
      <c r="A5474" t="s">
        <v>1720</v>
      </c>
      <c r="B5474" s="3" t="str">
        <f>HYPERLINK("https://stackoverflow.com/questions/11871792/")</f>
        <v>https://stackoverflow.com/questions/11871792/</v>
      </c>
      <c r="C5474" s="1">
        <v>4.0</v>
      </c>
      <c r="D5474" s="4">
        <v>5.0</v>
      </c>
      <c r="E5474" s="1">
        <v>4.0</v>
      </c>
      <c r="F5474" s="1">
        <v>5.0</v>
      </c>
      <c r="G5474" s="2"/>
    </row>
    <row r="5475" ht="12.75" customHeight="1">
      <c r="A5475" t="s">
        <v>1720</v>
      </c>
      <c r="B5475" s="3" t="str">
        <f>HYPERLINK("https://stackoverflow.com/questions/17009233/")</f>
        <v>https://stackoverflow.com/questions/17009233/</v>
      </c>
      <c r="C5475" s="1">
        <v>3.0</v>
      </c>
      <c r="D5475" s="4">
        <v>2.0</v>
      </c>
      <c r="E5475" s="1">
        <v>3.0</v>
      </c>
      <c r="F5475" s="1">
        <v>2.0</v>
      </c>
      <c r="G5475" s="2"/>
    </row>
    <row r="5476" ht="12.75" customHeight="1">
      <c r="A5476" t="s">
        <v>1720</v>
      </c>
      <c r="B5476" s="3" t="str">
        <f>HYPERLINK("https://stackoverflow.com/questions/18301717/")</f>
        <v>https://stackoverflow.com/questions/18301717/</v>
      </c>
      <c r="C5476" s="1">
        <v>4.0</v>
      </c>
      <c r="D5476" s="4">
        <v>5.0</v>
      </c>
      <c r="E5476" s="1">
        <v>4.0</v>
      </c>
      <c r="F5476" s="1">
        <v>5.0</v>
      </c>
      <c r="G5476" s="2"/>
    </row>
    <row r="5477" ht="12.75" customHeight="1">
      <c r="A5477" t="s">
        <v>1720</v>
      </c>
      <c r="B5477" s="3" t="str">
        <f>HYPERLINK("https://stackoverflow.com/questions/18333059/")</f>
        <v>https://stackoverflow.com/questions/18333059/</v>
      </c>
      <c r="C5477" s="1">
        <v>4.0</v>
      </c>
      <c r="D5477" s="4">
        <v>3.0</v>
      </c>
      <c r="E5477" s="1">
        <v>4.0</v>
      </c>
      <c r="F5477" s="1">
        <v>3.0</v>
      </c>
      <c r="G5477" s="2"/>
    </row>
    <row r="5478" ht="12.75" customHeight="1">
      <c r="A5478" t="s">
        <v>1720</v>
      </c>
      <c r="B5478" s="3" t="str">
        <f>HYPERLINK("https://stackoverflow.com/questions/23489249/")</f>
        <v>https://stackoverflow.com/questions/23489249/</v>
      </c>
      <c r="C5478" s="1">
        <v>4.0</v>
      </c>
      <c r="D5478" s="4">
        <v>4.0</v>
      </c>
      <c r="E5478" s="1">
        <v>4.0</v>
      </c>
      <c r="F5478" s="1">
        <v>4.0</v>
      </c>
      <c r="G5478" s="2"/>
    </row>
    <row r="5479" ht="12.75" customHeight="1">
      <c r="A5479" t="s">
        <v>1720</v>
      </c>
      <c r="B5479" s="3" t="str">
        <f>HYPERLINK("https://stackoverflow.com/questions/25034080/")</f>
        <v>https://stackoverflow.com/questions/25034080/</v>
      </c>
      <c r="C5479" s="1">
        <v>4.0</v>
      </c>
      <c r="D5479" s="4">
        <v>4.0</v>
      </c>
      <c r="E5479" s="1">
        <v>4.0</v>
      </c>
      <c r="F5479" s="1">
        <v>4.0</v>
      </c>
      <c r="G5479" s="2"/>
    </row>
    <row r="5480" ht="12.75" customHeight="1">
      <c r="A5480" t="s">
        <v>1720</v>
      </c>
      <c r="B5480" s="3" t="str">
        <f>HYPERLINK("https://stackoverflow.com/questions/29325825/")</f>
        <v>https://stackoverflow.com/questions/29325825/</v>
      </c>
      <c r="C5480" s="1">
        <v>4.0</v>
      </c>
      <c r="D5480" s="4">
        <v>4.0</v>
      </c>
      <c r="E5480" s="1">
        <v>4.0</v>
      </c>
      <c r="F5480" s="1">
        <v>4.0</v>
      </c>
      <c r="G5480" s="2"/>
    </row>
    <row r="5481" ht="12.75" customHeight="1">
      <c r="A5481" t="s">
        <v>1720</v>
      </c>
      <c r="B5481" s="3" t="str">
        <f>HYPERLINK("https://stackoverflow.com/questions/29446123/")</f>
        <v>https://stackoverflow.com/questions/29446123/</v>
      </c>
      <c r="C5481" s="1">
        <v>3.0</v>
      </c>
      <c r="D5481" s="4">
        <v>2.0</v>
      </c>
      <c r="E5481" s="1">
        <v>3.0</v>
      </c>
      <c r="F5481" s="1">
        <v>2.0</v>
      </c>
      <c r="G5481" s="2"/>
    </row>
    <row r="5482" ht="12.75" customHeight="1">
      <c r="A5482" t="s">
        <v>1720</v>
      </c>
      <c r="B5482" s="3" t="str">
        <f>HYPERLINK("https://stackoverflow.com/questions/31241089/")</f>
        <v>https://stackoverflow.com/questions/31241089/</v>
      </c>
      <c r="C5482" s="1">
        <v>3.0</v>
      </c>
      <c r="D5482" s="4">
        <v>4.0</v>
      </c>
      <c r="E5482" s="1">
        <v>3.0</v>
      </c>
      <c r="F5482" s="1">
        <v>4.0</v>
      </c>
      <c r="G5482" s="2"/>
    </row>
    <row r="5483" ht="12.75" customHeight="1">
      <c r="A5483" t="s">
        <v>1720</v>
      </c>
      <c r="B5483" s="3" t="str">
        <f>HYPERLINK("https://stackoverflow.com/questions/34549731/")</f>
        <v>https://stackoverflow.com/questions/34549731/</v>
      </c>
      <c r="C5483" s="1">
        <v>4.0</v>
      </c>
      <c r="D5483" s="4">
        <v>4.0</v>
      </c>
      <c r="E5483" s="1">
        <v>4.0</v>
      </c>
      <c r="F5483" s="1">
        <v>4.0</v>
      </c>
      <c r="G5483" s="2"/>
    </row>
    <row r="5484" ht="12.75" customHeight="1">
      <c r="A5484" t="s">
        <v>1720</v>
      </c>
      <c r="B5484" s="3" t="str">
        <f>HYPERLINK("https://stackoverflow.com/questions/45904380/")</f>
        <v>https://stackoverflow.com/questions/45904380/</v>
      </c>
      <c r="C5484" s="1">
        <v>3.0</v>
      </c>
      <c r="D5484" s="4">
        <v>2.0</v>
      </c>
      <c r="E5484" s="1">
        <v>3.0</v>
      </c>
      <c r="F5484" s="1">
        <v>2.0</v>
      </c>
      <c r="G5484" s="2"/>
    </row>
    <row r="5485" ht="12.75" customHeight="1">
      <c r="A5485" t="s">
        <v>1720</v>
      </c>
      <c r="B5485" s="3" t="str">
        <f>HYPERLINK("https://stackoverflow.com/questions/49153311/")</f>
        <v>https://stackoverflow.com/questions/49153311/</v>
      </c>
      <c r="C5485" s="1">
        <v>4.0</v>
      </c>
      <c r="D5485" s="4">
        <v>4.0</v>
      </c>
      <c r="E5485" s="1">
        <v>4.0</v>
      </c>
      <c r="F5485" s="1">
        <v>4.0</v>
      </c>
      <c r="G5485" s="2"/>
    </row>
    <row r="5486" ht="12.75" customHeight="1">
      <c r="A5486" t="s">
        <v>1721</v>
      </c>
      <c r="B5486" s="3" t="str">
        <f>HYPERLINK("https://stackoverflow.com/questions/12720160/")</f>
        <v>https://stackoverflow.com/questions/12720160/</v>
      </c>
      <c r="C5486" s="1">
        <v>3.0</v>
      </c>
      <c r="D5486" s="4">
        <v>2.0</v>
      </c>
      <c r="E5486" s="1">
        <v>3.0</v>
      </c>
      <c r="F5486" s="1">
        <v>2.0</v>
      </c>
      <c r="G5486" s="2"/>
    </row>
    <row r="5487" ht="12.75" customHeight="1">
      <c r="A5487" t="s">
        <v>1721</v>
      </c>
      <c r="B5487" s="3" t="str">
        <f>HYPERLINK("https://stackoverflow.com/questions/12720164/")</f>
        <v>https://stackoverflow.com/questions/12720164/</v>
      </c>
      <c r="C5487" s="1">
        <v>3.0</v>
      </c>
      <c r="D5487" s="4">
        <v>1.0</v>
      </c>
      <c r="E5487" s="1">
        <v>3.0</v>
      </c>
      <c r="F5487" s="1">
        <v>1.0</v>
      </c>
      <c r="G5487" s="2"/>
    </row>
    <row r="5488" ht="12.75" customHeight="1">
      <c r="A5488" t="s">
        <v>1722</v>
      </c>
      <c r="B5488" s="3" t="str">
        <f>HYPERLINK("https://stackoverflow.com/questions/13096084/")</f>
        <v>https://stackoverflow.com/questions/13096084/</v>
      </c>
      <c r="C5488" s="1">
        <v>3.0</v>
      </c>
      <c r="D5488" s="4">
        <v>1.0</v>
      </c>
      <c r="E5488" s="1">
        <v>3.0</v>
      </c>
      <c r="F5488" s="1">
        <v>1.0</v>
      </c>
      <c r="G5488" s="2"/>
    </row>
    <row r="5489" ht="12.75" customHeight="1">
      <c r="A5489" t="s">
        <v>1722</v>
      </c>
      <c r="B5489" s="3" t="str">
        <f>HYPERLINK("https://stackoverflow.com/questions/13096088/")</f>
        <v>https://stackoverflow.com/questions/13096088/</v>
      </c>
      <c r="C5489" s="1">
        <v>3.0</v>
      </c>
      <c r="D5489" s="4">
        <v>1.0</v>
      </c>
      <c r="E5489" s="1">
        <v>3.0</v>
      </c>
      <c r="F5489" s="1">
        <v>1.0</v>
      </c>
      <c r="G5489" s="2"/>
    </row>
    <row r="5490" ht="12.75" customHeight="1">
      <c r="A5490" t="s">
        <v>1723</v>
      </c>
      <c r="B5490" s="3" t="str">
        <f>HYPERLINK("https://stackoverflow.com/questions/13110765/")</f>
        <v>https://stackoverflow.com/questions/13110765/</v>
      </c>
      <c r="C5490" s="1">
        <v>2.0</v>
      </c>
      <c r="D5490" s="4">
        <v>1.0</v>
      </c>
      <c r="E5490" s="1">
        <v>2.0</v>
      </c>
      <c r="F5490" s="1">
        <v>1.0</v>
      </c>
      <c r="G5490" s="2"/>
    </row>
    <row r="5491" ht="12.75" customHeight="1">
      <c r="A5491" t="s">
        <v>1304</v>
      </c>
      <c r="B5491" s="3" t="str">
        <f>HYPERLINK("https://stackoverflow.com/questions/14635171/")</f>
        <v>https://stackoverflow.com/questions/14635171/</v>
      </c>
      <c r="C5491" s="1">
        <v>2.0</v>
      </c>
      <c r="D5491" s="4">
        <v>1.0</v>
      </c>
      <c r="E5491" s="1">
        <v>2.0</v>
      </c>
      <c r="F5491" s="1">
        <v>1.0</v>
      </c>
      <c r="G5491" s="2"/>
    </row>
    <row r="5492" ht="12.75" customHeight="1">
      <c r="A5492" t="s">
        <v>1304</v>
      </c>
      <c r="B5492" s="3" t="str">
        <f>HYPERLINK("https://stackoverflow.com/questions/14635230/")</f>
        <v>https://stackoverflow.com/questions/14635230/</v>
      </c>
      <c r="C5492" s="1">
        <v>2.0</v>
      </c>
      <c r="D5492" s="4">
        <v>3.0</v>
      </c>
      <c r="E5492" s="1">
        <v>2.0</v>
      </c>
      <c r="F5492" s="1">
        <v>3.0</v>
      </c>
      <c r="G5492" s="2"/>
    </row>
    <row r="5493" ht="12.75" customHeight="1">
      <c r="A5493" t="s">
        <v>1304</v>
      </c>
      <c r="B5493" s="3" t="str">
        <f>HYPERLINK("https://stackoverflow.com/questions/32993956/")</f>
        <v>https://stackoverflow.com/questions/32993956/</v>
      </c>
      <c r="C5493" s="1">
        <v>2.0</v>
      </c>
      <c r="D5493" s="4">
        <v>3.0</v>
      </c>
      <c r="E5493" s="1">
        <v>2.0</v>
      </c>
      <c r="F5493" s="1">
        <v>3.0</v>
      </c>
      <c r="G5493" s="2"/>
    </row>
    <row r="5494" ht="12.75" customHeight="1">
      <c r="A5494" t="s">
        <v>1304</v>
      </c>
      <c r="B5494" s="3" t="str">
        <f>HYPERLINK("https://stackoverflow.com/questions/39737749/")</f>
        <v>https://stackoverflow.com/questions/39737749/</v>
      </c>
      <c r="C5494" s="1">
        <v>2.0</v>
      </c>
      <c r="D5494" s="4">
        <v>3.0</v>
      </c>
      <c r="E5494" s="1">
        <v>2.0</v>
      </c>
      <c r="F5494" s="1">
        <v>3.0</v>
      </c>
      <c r="G5494" s="2"/>
    </row>
    <row r="5495" ht="12.75" customHeight="1">
      <c r="A5495" t="s">
        <v>1304</v>
      </c>
      <c r="B5495" s="3" t="str">
        <f>HYPERLINK("https://stackoverflow.com/questions/40103754/")</f>
        <v>https://stackoverflow.com/questions/40103754/</v>
      </c>
      <c r="C5495" s="1">
        <v>2.0</v>
      </c>
      <c r="D5495" s="4">
        <v>3.0</v>
      </c>
      <c r="E5495" s="1">
        <v>2.0</v>
      </c>
      <c r="F5495" s="1">
        <v>3.0</v>
      </c>
      <c r="G5495" s="2"/>
    </row>
    <row r="5496" ht="12.75" customHeight="1">
      <c r="A5496" t="s">
        <v>1304</v>
      </c>
      <c r="B5496" s="3" t="str">
        <f>HYPERLINK("https://stackoverflow.com/questions/44871236/")</f>
        <v>https://stackoverflow.com/questions/44871236/</v>
      </c>
      <c r="C5496" s="1">
        <v>2.0</v>
      </c>
      <c r="D5496" s="4">
        <v>1.0</v>
      </c>
      <c r="E5496" s="1">
        <v>2.0</v>
      </c>
      <c r="F5496" s="1">
        <v>1.0</v>
      </c>
      <c r="G5496" s="2"/>
    </row>
    <row r="5497" ht="12.75" customHeight="1">
      <c r="A5497" t="s">
        <v>1724</v>
      </c>
      <c r="B5497" s="3" t="str">
        <f>HYPERLINK("https://stackoverflow.com/questions/17538216/")</f>
        <v>https://stackoverflow.com/questions/17538216/</v>
      </c>
      <c r="C5497" s="1">
        <v>4.0</v>
      </c>
      <c r="D5497" s="4">
        <v>5.0</v>
      </c>
      <c r="E5497" s="1">
        <v>4.0</v>
      </c>
      <c r="F5497" s="1">
        <v>5.0</v>
      </c>
      <c r="G5497" s="2"/>
    </row>
    <row r="5498" ht="12.75" customHeight="1">
      <c r="A5498" t="s">
        <v>1724</v>
      </c>
      <c r="B5498" s="3" t="str">
        <f>HYPERLINK("https://stackoverflow.com/questions/17538222/")</f>
        <v>https://stackoverflow.com/questions/17538222/</v>
      </c>
      <c r="C5498" s="1">
        <v>4.0</v>
      </c>
      <c r="D5498" s="4">
        <v>4.0</v>
      </c>
      <c r="E5498" s="1">
        <v>4.0</v>
      </c>
      <c r="F5498" s="1">
        <v>4.0</v>
      </c>
      <c r="G5498" s="2"/>
    </row>
    <row r="5499" ht="12.75" customHeight="1">
      <c r="A5499" t="s">
        <v>1724</v>
      </c>
      <c r="B5499" s="3" t="str">
        <f>HYPERLINK("https://stackoverflow.com/questions/17538233/")</f>
        <v>https://stackoverflow.com/questions/17538233/</v>
      </c>
      <c r="C5499" s="1">
        <v>4.0</v>
      </c>
      <c r="D5499" s="4">
        <v>5.0</v>
      </c>
      <c r="E5499" s="1">
        <v>4.0</v>
      </c>
      <c r="F5499" s="1">
        <v>5.0</v>
      </c>
      <c r="G5499" s="2"/>
    </row>
    <row r="5500" ht="12.75" customHeight="1">
      <c r="A5500" t="s">
        <v>1724</v>
      </c>
      <c r="B5500" s="3" t="str">
        <f>HYPERLINK("https://stackoverflow.com/questions/17538393/")</f>
        <v>https://stackoverflow.com/questions/17538393/</v>
      </c>
      <c r="C5500" s="1">
        <v>4.0</v>
      </c>
      <c r="D5500" s="4">
        <v>4.0</v>
      </c>
      <c r="E5500" s="1">
        <v>4.0</v>
      </c>
      <c r="F5500" s="1">
        <v>4.0</v>
      </c>
      <c r="G5500" s="2"/>
    </row>
    <row r="5501" ht="12.75" customHeight="1">
      <c r="A5501" t="s">
        <v>1724</v>
      </c>
      <c r="B5501" s="3" t="str">
        <f>HYPERLINK("https://stackoverflow.com/questions/21487584/")</f>
        <v>https://stackoverflow.com/questions/21487584/</v>
      </c>
      <c r="C5501" s="1">
        <v>3.0</v>
      </c>
      <c r="D5501" s="4">
        <v>2.0</v>
      </c>
      <c r="E5501" s="1">
        <v>3.0</v>
      </c>
      <c r="F5501" s="1">
        <v>2.0</v>
      </c>
      <c r="G5501" s="2"/>
    </row>
    <row r="5502" ht="12.75" customHeight="1">
      <c r="A5502" t="s">
        <v>1724</v>
      </c>
      <c r="B5502" s="3" t="str">
        <f>HYPERLINK("https://stackoverflow.com/questions/26262231/")</f>
        <v>https://stackoverflow.com/questions/26262231/</v>
      </c>
      <c r="C5502" s="1">
        <v>4.0</v>
      </c>
      <c r="D5502" s="4">
        <v>2.0</v>
      </c>
      <c r="E5502" s="1">
        <v>4.0</v>
      </c>
      <c r="F5502" s="1">
        <v>4.0</v>
      </c>
      <c r="G5502" s="2" t="s">
        <v>406</v>
      </c>
    </row>
    <row r="5503" ht="12.75" customHeight="1">
      <c r="A5503" t="s">
        <v>1724</v>
      </c>
      <c r="B5503" s="3" t="str">
        <f>HYPERLINK("https://stackoverflow.com/questions/27801778/")</f>
        <v>https://stackoverflow.com/questions/27801778/</v>
      </c>
      <c r="C5503" s="1">
        <v>3.0</v>
      </c>
      <c r="D5503" s="4">
        <v>1.0</v>
      </c>
      <c r="E5503" s="1">
        <v>3.0</v>
      </c>
      <c r="F5503" s="1">
        <v>1.0</v>
      </c>
      <c r="G5503" s="2"/>
    </row>
    <row r="5504" ht="12.75" customHeight="1">
      <c r="A5504" t="s">
        <v>1310</v>
      </c>
      <c r="B5504" s="3" t="str">
        <f>HYPERLINK("https://stackoverflow.com/questions/23506484/")</f>
        <v>https://stackoverflow.com/questions/23506484/</v>
      </c>
      <c r="C5504" s="1">
        <v>4.0</v>
      </c>
      <c r="D5504" s="4">
        <v>5.0</v>
      </c>
      <c r="E5504" s="1">
        <v>4.0</v>
      </c>
      <c r="F5504" s="1">
        <v>5.0</v>
      </c>
      <c r="G5504" s="2"/>
    </row>
    <row r="5505" ht="12.75" customHeight="1">
      <c r="A5505" t="s">
        <v>1310</v>
      </c>
      <c r="B5505" s="3" t="str">
        <f>HYPERLINK("https://stackoverflow.com/questions/23506492/")</f>
        <v>https://stackoverflow.com/questions/23506492/</v>
      </c>
      <c r="C5505" s="1">
        <v>3.0</v>
      </c>
      <c r="D5505" s="4">
        <v>1.0</v>
      </c>
      <c r="E5505" s="1">
        <v>3.0</v>
      </c>
      <c r="F5505" s="1">
        <v>1.0</v>
      </c>
      <c r="G5505" s="2"/>
    </row>
    <row r="5506" ht="12.75" customHeight="1">
      <c r="A5506" t="s">
        <v>1310</v>
      </c>
      <c r="B5506" s="3" t="str">
        <f>HYPERLINK("https://stackoverflow.com/questions/23507185/")</f>
        <v>https://stackoverflow.com/questions/23507185/</v>
      </c>
      <c r="C5506" s="1">
        <v>4.0</v>
      </c>
      <c r="D5506" s="4">
        <v>5.0</v>
      </c>
      <c r="E5506" s="1">
        <v>4.0</v>
      </c>
      <c r="F5506" s="1">
        <v>5.0</v>
      </c>
      <c r="G5506" s="2"/>
    </row>
    <row r="5507" ht="12.75" customHeight="1">
      <c r="A5507" t="s">
        <v>1310</v>
      </c>
      <c r="B5507" s="3" t="str">
        <f>HYPERLINK("https://stackoverflow.com/questions/25173354/")</f>
        <v>https://stackoverflow.com/questions/25173354/</v>
      </c>
      <c r="C5507" s="1">
        <v>4.0</v>
      </c>
      <c r="D5507" s="4">
        <v>5.0</v>
      </c>
      <c r="E5507" s="1">
        <v>4.0</v>
      </c>
      <c r="F5507" s="1">
        <v>5.0</v>
      </c>
      <c r="G5507" s="2"/>
    </row>
    <row r="5508" ht="12.75" customHeight="1">
      <c r="A5508" t="s">
        <v>1310</v>
      </c>
      <c r="B5508" s="3" t="str">
        <f>HYPERLINK("https://stackoverflow.com/questions/26654259/")</f>
        <v>https://stackoverflow.com/questions/26654259/</v>
      </c>
      <c r="C5508" s="1">
        <v>4.0</v>
      </c>
      <c r="D5508" s="4">
        <v>3.0</v>
      </c>
      <c r="E5508" s="1">
        <v>4.0</v>
      </c>
      <c r="F5508" s="1">
        <v>3.0</v>
      </c>
      <c r="G5508" s="2"/>
    </row>
    <row r="5509" ht="12.75" customHeight="1">
      <c r="A5509" t="s">
        <v>1310</v>
      </c>
      <c r="B5509" s="3" t="str">
        <f>HYPERLINK("https://stackoverflow.com/questions/36946489/")</f>
        <v>https://stackoverflow.com/questions/36946489/</v>
      </c>
      <c r="C5509" s="1">
        <v>3.0</v>
      </c>
      <c r="D5509" s="4">
        <v>3.0</v>
      </c>
      <c r="E5509" s="1">
        <v>3.0</v>
      </c>
      <c r="F5509" s="1">
        <v>3.0</v>
      </c>
      <c r="G5509" s="2"/>
    </row>
    <row r="5510" ht="12.75" customHeight="1">
      <c r="A5510" t="s">
        <v>1725</v>
      </c>
      <c r="B5510" s="3" t="str">
        <f>HYPERLINK("https://stackoverflow.com/questions/25492055/")</f>
        <v>https://stackoverflow.com/questions/25492055/</v>
      </c>
      <c r="C5510" s="1">
        <v>4.0</v>
      </c>
      <c r="D5510" s="4">
        <v>3.0</v>
      </c>
      <c r="E5510" s="1">
        <v>4.0</v>
      </c>
      <c r="F5510" s="1">
        <v>3.0</v>
      </c>
      <c r="G5510" s="2"/>
    </row>
    <row r="5511" ht="12.75" customHeight="1">
      <c r="A5511" t="s">
        <v>1725</v>
      </c>
      <c r="B5511" s="3" t="str">
        <f>HYPERLINK("https://stackoverflow.com/questions/31312608/")</f>
        <v>https://stackoverflow.com/questions/31312608/</v>
      </c>
      <c r="C5511" s="1">
        <v>4.0</v>
      </c>
      <c r="D5511" s="4">
        <v>1.0</v>
      </c>
      <c r="E5511" s="1">
        <v>2.0</v>
      </c>
      <c r="F5511" s="1">
        <v>1.0</v>
      </c>
      <c r="G5511" s="2" t="s">
        <v>430</v>
      </c>
    </row>
    <row r="5512" ht="12.75" customHeight="1">
      <c r="A5512" t="s">
        <v>1726</v>
      </c>
      <c r="B5512" s="3" t="str">
        <f>HYPERLINK("https://stackoverflow.com/questions/33087660/")</f>
        <v>https://stackoverflow.com/questions/33087660/</v>
      </c>
      <c r="C5512" s="1">
        <v>3.0</v>
      </c>
      <c r="D5512" s="4">
        <v>1.0</v>
      </c>
      <c r="E5512" s="1">
        <v>3.0</v>
      </c>
      <c r="F5512" s="1">
        <v>1.0</v>
      </c>
      <c r="G5512" s="2"/>
    </row>
    <row r="5513" ht="12.75" customHeight="1">
      <c r="C5513" s="1"/>
      <c r="D5513" s="1"/>
      <c r="E5513" s="1"/>
      <c r="F5513" s="1"/>
      <c r="G5513" s="2"/>
    </row>
    <row r="5514" ht="12.75" customHeight="1">
      <c r="C5514" s="1"/>
      <c r="D5514" s="1"/>
      <c r="E5514" s="1"/>
      <c r="F5514" s="1"/>
      <c r="G5514" s="2"/>
    </row>
    <row r="5515" ht="12.75" customHeight="1">
      <c r="C5515" s="1"/>
      <c r="D5515" s="1"/>
      <c r="E5515" s="1"/>
      <c r="F5515" s="1"/>
      <c r="G5515" s="2"/>
    </row>
    <row r="5516" ht="12.75" customHeight="1">
      <c r="A5516" t="s">
        <v>1727</v>
      </c>
      <c r="C5516" s="1"/>
      <c r="D5516" s="1"/>
      <c r="E5516" s="1"/>
      <c r="F5516" s="1"/>
      <c r="G5516" s="2"/>
    </row>
    <row r="5517" ht="12.75" customHeight="1">
      <c r="C5517" s="1"/>
      <c r="D5517" s="1"/>
      <c r="E5517" s="1"/>
      <c r="F5517" s="1"/>
      <c r="G5517" s="2"/>
    </row>
    <row r="5518" ht="12.75" customHeight="1">
      <c r="A5518" t="s">
        <v>1728</v>
      </c>
      <c r="B5518" s="3" t="str">
        <f>HYPERLINK("https://stackoverflow.com/questions/2707665/")</f>
        <v>https://stackoverflow.com/questions/2707665/</v>
      </c>
      <c r="C5518" s="1">
        <v>4.0</v>
      </c>
      <c r="D5518" s="4">
        <v>3.0</v>
      </c>
      <c r="E5518" s="1">
        <v>4.0</v>
      </c>
      <c r="F5518" s="1">
        <v>3.0</v>
      </c>
      <c r="G5518" s="2"/>
    </row>
    <row r="5519" ht="12.75" customHeight="1">
      <c r="A5519" t="s">
        <v>1729</v>
      </c>
      <c r="B5519" s="3" t="str">
        <f>HYPERLINK("https://stackoverflow.com/questions/2913388/")</f>
        <v>https://stackoverflow.com/questions/2913388/</v>
      </c>
      <c r="C5519" s="1">
        <v>3.0</v>
      </c>
      <c r="D5519" s="4">
        <v>1.0</v>
      </c>
      <c r="E5519" s="1">
        <v>3.0</v>
      </c>
      <c r="F5519" s="1">
        <v>1.0</v>
      </c>
      <c r="G5519" s="2"/>
    </row>
    <row r="5520" ht="12.75" customHeight="1">
      <c r="A5520" t="s">
        <v>1729</v>
      </c>
      <c r="B5520" s="3" t="str">
        <f>HYPERLINK("https://stackoverflow.com/questions/2913756/")</f>
        <v>https://stackoverflow.com/questions/2913756/</v>
      </c>
      <c r="C5520" s="1">
        <v>3.0</v>
      </c>
      <c r="D5520" s="4">
        <v>1.0</v>
      </c>
      <c r="E5520" s="1">
        <v>3.0</v>
      </c>
      <c r="F5520" s="1">
        <v>1.0</v>
      </c>
      <c r="G5520" s="2"/>
    </row>
    <row r="5521" ht="12.75" customHeight="1">
      <c r="A5521" t="s">
        <v>1730</v>
      </c>
      <c r="B5521" s="3" t="str">
        <f>HYPERLINK("https://stackoverflow.com/questions/3445417/")</f>
        <v>https://stackoverflow.com/questions/3445417/</v>
      </c>
      <c r="C5521" s="1">
        <v>3.0</v>
      </c>
      <c r="D5521" s="4">
        <v>1.0</v>
      </c>
      <c r="E5521" s="1">
        <v>3.0</v>
      </c>
      <c r="F5521" s="1">
        <v>1.0</v>
      </c>
      <c r="G5521" s="2"/>
    </row>
    <row r="5522" ht="12.75" customHeight="1">
      <c r="A5522" t="s">
        <v>1730</v>
      </c>
      <c r="B5522" s="3" t="str">
        <f>HYPERLINK("https://stackoverflow.com/questions/30315738/")</f>
        <v>https://stackoverflow.com/questions/30315738/</v>
      </c>
      <c r="C5522" s="1">
        <v>2.0</v>
      </c>
      <c r="D5522" s="4">
        <v>1.0</v>
      </c>
      <c r="E5522" s="1">
        <v>2.0</v>
      </c>
      <c r="F5522" s="1">
        <v>1.0</v>
      </c>
      <c r="G5522" s="2"/>
    </row>
    <row r="5523" ht="12.75" customHeight="1">
      <c r="A5523" t="s">
        <v>1731</v>
      </c>
      <c r="B5523" s="3" t="str">
        <f>HYPERLINK("https://stackoverflow.com/questions/5553924/")</f>
        <v>https://stackoverflow.com/questions/5553924/</v>
      </c>
      <c r="C5523" s="1">
        <v>2.0</v>
      </c>
      <c r="D5523" s="4">
        <v>1.0</v>
      </c>
      <c r="E5523" s="1">
        <v>2.0</v>
      </c>
      <c r="F5523" s="1">
        <v>1.0</v>
      </c>
      <c r="G5523" s="2"/>
    </row>
    <row r="5524" ht="12.75" customHeight="1">
      <c r="A5524" t="s">
        <v>1732</v>
      </c>
      <c r="B5524" s="3" t="str">
        <f>HYPERLINK("https://stackoverflow.com/questions/11644132/")</f>
        <v>https://stackoverflow.com/questions/11644132/</v>
      </c>
      <c r="C5524" s="1">
        <v>4.0</v>
      </c>
      <c r="D5524" s="4">
        <v>3.0</v>
      </c>
      <c r="E5524" s="1">
        <v>4.0</v>
      </c>
      <c r="F5524" s="1">
        <v>3.0</v>
      </c>
      <c r="G5524" s="2"/>
    </row>
    <row r="5525" ht="12.75" customHeight="1">
      <c r="A5525" t="s">
        <v>1732</v>
      </c>
      <c r="B5525" s="3" t="str">
        <f>HYPERLINK("https://stackoverflow.com/questions/11645965/")</f>
        <v>https://stackoverflow.com/questions/11645965/</v>
      </c>
      <c r="C5525" s="1">
        <v>4.0</v>
      </c>
      <c r="D5525" s="4">
        <v>3.0</v>
      </c>
      <c r="E5525" s="1">
        <v>4.0</v>
      </c>
      <c r="F5525" s="1">
        <v>3.0</v>
      </c>
      <c r="G5525" s="2"/>
    </row>
    <row r="5526" ht="12.75" customHeight="1">
      <c r="A5526" t="s">
        <v>1733</v>
      </c>
      <c r="B5526" s="3" t="str">
        <f>HYPERLINK("https://stackoverflow.com/questions/21389883/")</f>
        <v>https://stackoverflow.com/questions/21389883/</v>
      </c>
      <c r="C5526" s="1">
        <v>3.0</v>
      </c>
      <c r="D5526" s="4">
        <v>1.0</v>
      </c>
      <c r="E5526" s="1">
        <v>3.0</v>
      </c>
      <c r="F5526" s="1">
        <v>1.0</v>
      </c>
      <c r="G5526" s="2"/>
    </row>
    <row r="5527" ht="12.75" customHeight="1">
      <c r="A5527" t="s">
        <v>1734</v>
      </c>
      <c r="B5527" s="3" t="str">
        <f>HYPERLINK("https://stackoverflow.com/questions/31242765/")</f>
        <v>https://stackoverflow.com/questions/31242765/</v>
      </c>
      <c r="C5527" s="1">
        <v>3.0</v>
      </c>
      <c r="D5527" s="4">
        <v>1.0</v>
      </c>
      <c r="E5527" s="1">
        <v>3.0</v>
      </c>
      <c r="F5527" s="1">
        <v>1.0</v>
      </c>
      <c r="G5527" s="2"/>
    </row>
    <row r="5528" ht="12.75" customHeight="1">
      <c r="A5528" t="s">
        <v>1734</v>
      </c>
      <c r="B5528" s="3" t="str">
        <f>HYPERLINK("https://stackoverflow.com/questions/31242779/")</f>
        <v>https://stackoverflow.com/questions/31242779/</v>
      </c>
      <c r="C5528" s="1">
        <v>3.0</v>
      </c>
      <c r="D5528" s="4">
        <v>1.0</v>
      </c>
      <c r="E5528" s="1">
        <v>3.0</v>
      </c>
      <c r="F5528" s="1">
        <v>1.0</v>
      </c>
      <c r="G5528" s="2"/>
    </row>
    <row r="5529" ht="12.75" customHeight="1">
      <c r="A5529" t="s">
        <v>1735</v>
      </c>
      <c r="B5529" s="3" t="str">
        <f>HYPERLINK("https://stackoverflow.com/questions/33286328/")</f>
        <v>https://stackoverflow.com/questions/33286328/</v>
      </c>
      <c r="C5529" s="1">
        <v>3.0</v>
      </c>
      <c r="D5529" s="4">
        <v>3.0</v>
      </c>
      <c r="E5529" s="1">
        <v>3.0</v>
      </c>
      <c r="F5529" s="1">
        <v>3.0</v>
      </c>
      <c r="G5529" s="2"/>
    </row>
    <row r="5530" ht="12.75" customHeight="1">
      <c r="A5530" t="s">
        <v>1736</v>
      </c>
      <c r="B5530" s="3" t="str">
        <f>HYPERLINK("https://stackoverflow.com/questions/33737482/")</f>
        <v>https://stackoverflow.com/questions/33737482/</v>
      </c>
      <c r="C5530" s="1">
        <v>4.0</v>
      </c>
      <c r="D5530" s="4">
        <v>1.0</v>
      </c>
      <c r="E5530" s="1">
        <v>2.0</v>
      </c>
      <c r="F5530" s="1">
        <v>1.0</v>
      </c>
      <c r="G5530" s="2" t="s">
        <v>430</v>
      </c>
    </row>
    <row r="5531" ht="12.75" customHeight="1">
      <c r="A5531" t="s">
        <v>1736</v>
      </c>
      <c r="B5531" s="3" t="str">
        <f>HYPERLINK("https://stackoverflow.com/questions/33737926/")</f>
        <v>https://stackoverflow.com/questions/33737926/</v>
      </c>
      <c r="C5531" s="1">
        <v>3.0</v>
      </c>
      <c r="D5531" s="4">
        <v>1.0</v>
      </c>
      <c r="E5531" s="1">
        <v>3.0</v>
      </c>
      <c r="F5531" s="1">
        <v>1.0</v>
      </c>
      <c r="G5531" s="2"/>
    </row>
    <row r="5532" ht="12.75" customHeight="1">
      <c r="A5532" t="s">
        <v>1737</v>
      </c>
      <c r="B5532" s="3" t="str">
        <f>HYPERLINK("https://stackoverflow.com/questions/43841961/")</f>
        <v>https://stackoverflow.com/questions/43841961/</v>
      </c>
      <c r="C5532" s="1">
        <v>3.0</v>
      </c>
      <c r="D5532" s="4">
        <v>1.0</v>
      </c>
      <c r="E5532" s="1">
        <v>3.0</v>
      </c>
      <c r="F5532" s="1">
        <v>1.0</v>
      </c>
      <c r="G5532" s="2"/>
    </row>
    <row r="5533" ht="12.75" customHeight="1">
      <c r="C5533" s="1"/>
      <c r="D5533" s="1"/>
      <c r="E5533" s="1"/>
      <c r="F5533" s="1"/>
      <c r="G5533" s="2"/>
    </row>
    <row r="5534" ht="12.75" customHeight="1">
      <c r="C5534" s="1"/>
      <c r="D5534" s="1"/>
      <c r="E5534" s="1"/>
      <c r="F5534" s="1"/>
      <c r="G5534" s="2"/>
    </row>
    <row r="5535" ht="12.75" customHeight="1">
      <c r="C5535" s="1"/>
      <c r="D5535" s="1"/>
      <c r="E5535" s="1"/>
      <c r="F5535" s="1"/>
      <c r="G5535" s="2"/>
    </row>
    <row r="5536" ht="12.75" customHeight="1">
      <c r="A5536" t="s">
        <v>1738</v>
      </c>
      <c r="C5536" s="1"/>
      <c r="D5536" s="1"/>
      <c r="E5536" s="1"/>
      <c r="F5536" s="1"/>
      <c r="G5536" s="2"/>
    </row>
    <row r="5537" ht="12.75" customHeight="1">
      <c r="C5537" s="1"/>
      <c r="D5537" s="1"/>
      <c r="E5537" s="1"/>
      <c r="F5537" s="1"/>
      <c r="G5537" s="2"/>
    </row>
    <row r="5538" ht="12.75" customHeight="1">
      <c r="A5538" t="s">
        <v>1739</v>
      </c>
      <c r="B5538" s="3" t="str">
        <f>HYPERLINK("https://stackoverflow.com/questions/739195/")</f>
        <v>https://stackoverflow.com/questions/739195/</v>
      </c>
      <c r="C5538" s="1">
        <v>2.0</v>
      </c>
      <c r="D5538" s="4">
        <v>1.0</v>
      </c>
      <c r="E5538" s="1">
        <v>2.0</v>
      </c>
      <c r="F5538" s="1">
        <v>1.0</v>
      </c>
      <c r="G5538" s="2"/>
    </row>
    <row r="5539" ht="12.75" customHeight="1">
      <c r="A5539" t="s">
        <v>1739</v>
      </c>
      <c r="B5539" s="3" t="str">
        <f>HYPERLINK("https://stackoverflow.com/questions/739202/")</f>
        <v>https://stackoverflow.com/questions/739202/</v>
      </c>
      <c r="C5539" s="1">
        <v>2.0</v>
      </c>
      <c r="D5539" s="4">
        <v>1.0</v>
      </c>
      <c r="E5539" s="1">
        <v>2.0</v>
      </c>
      <c r="F5539" s="1">
        <v>1.0</v>
      </c>
      <c r="G5539" s="2"/>
    </row>
    <row r="5540" ht="12.75" customHeight="1">
      <c r="A5540" t="s">
        <v>1739</v>
      </c>
      <c r="B5540" s="3" t="str">
        <f>HYPERLINK("https://stackoverflow.com/questions/739237/")</f>
        <v>https://stackoverflow.com/questions/739237/</v>
      </c>
      <c r="C5540" s="1">
        <v>2.0</v>
      </c>
      <c r="D5540" s="4">
        <v>1.0</v>
      </c>
      <c r="E5540" s="1">
        <v>2.0</v>
      </c>
      <c r="F5540" s="1">
        <v>1.0</v>
      </c>
      <c r="G5540" s="2"/>
    </row>
    <row r="5541" ht="12.75" customHeight="1">
      <c r="A5541" t="s">
        <v>1739</v>
      </c>
      <c r="B5541" s="3" t="str">
        <f>HYPERLINK("https://stackoverflow.com/questions/739272/")</f>
        <v>https://stackoverflow.com/questions/739272/</v>
      </c>
      <c r="C5541" s="1">
        <v>2.0</v>
      </c>
      <c r="D5541" s="4">
        <v>1.0</v>
      </c>
      <c r="E5541" s="1">
        <v>2.0</v>
      </c>
      <c r="F5541" s="1">
        <v>1.0</v>
      </c>
      <c r="G5541" s="2"/>
    </row>
    <row r="5542" ht="12.75" customHeight="1">
      <c r="A5542" t="s">
        <v>1739</v>
      </c>
      <c r="B5542" s="3" t="str">
        <f>HYPERLINK("https://stackoverflow.com/questions/739336/")</f>
        <v>https://stackoverflow.com/questions/739336/</v>
      </c>
      <c r="C5542" s="1">
        <v>2.0</v>
      </c>
      <c r="D5542" s="4">
        <v>1.0</v>
      </c>
      <c r="E5542" s="1">
        <v>2.0</v>
      </c>
      <c r="F5542" s="1">
        <v>1.0</v>
      </c>
      <c r="G5542" s="2"/>
    </row>
    <row r="5543" ht="12.75" customHeight="1">
      <c r="A5543" t="s">
        <v>1740</v>
      </c>
      <c r="B5543" s="3" t="str">
        <f>HYPERLINK("https://stackoverflow.com/questions/1484352/")</f>
        <v>https://stackoverflow.com/questions/1484352/</v>
      </c>
      <c r="C5543" s="1">
        <v>5.0</v>
      </c>
      <c r="D5543" s="4">
        <v>1.0</v>
      </c>
      <c r="E5543" s="1">
        <v>3.0</v>
      </c>
      <c r="F5543" s="1">
        <v>1.0</v>
      </c>
      <c r="G5543" s="2" t="s">
        <v>430</v>
      </c>
    </row>
    <row r="5544" ht="12.75" customHeight="1">
      <c r="A5544" t="s">
        <v>1740</v>
      </c>
      <c r="B5544" s="3" t="str">
        <f>HYPERLINK("https://stackoverflow.com/questions/1486010/")</f>
        <v>https://stackoverflow.com/questions/1486010/</v>
      </c>
      <c r="C5544" s="1">
        <v>5.0</v>
      </c>
      <c r="D5544" s="4">
        <v>1.0</v>
      </c>
      <c r="E5544" s="1">
        <v>4.0</v>
      </c>
      <c r="F5544" s="1">
        <v>4.0</v>
      </c>
      <c r="G5544" s="2" t="s">
        <v>1741</v>
      </c>
    </row>
    <row r="5545" ht="12.75" customHeight="1">
      <c r="A5545" t="s">
        <v>1740</v>
      </c>
      <c r="B5545" s="3" t="str">
        <f>HYPERLINK("https://stackoverflow.com/questions/1658144/")</f>
        <v>https://stackoverflow.com/questions/1658144/</v>
      </c>
      <c r="C5545" s="1">
        <v>3.0</v>
      </c>
      <c r="D5545" s="4">
        <v>1.0</v>
      </c>
      <c r="E5545" s="1">
        <v>3.0</v>
      </c>
      <c r="F5545" s="1">
        <v>1.0</v>
      </c>
      <c r="G5545" s="2"/>
    </row>
    <row r="5546" ht="12.75" customHeight="1">
      <c r="A5546" t="s">
        <v>1740</v>
      </c>
      <c r="B5546" s="3" t="str">
        <f>HYPERLINK("https://stackoverflow.com/questions/19121381/")</f>
        <v>https://stackoverflow.com/questions/19121381/</v>
      </c>
      <c r="C5546" s="1">
        <v>4.0</v>
      </c>
      <c r="D5546" s="4">
        <v>1.0</v>
      </c>
      <c r="E5546" s="1">
        <v>2.0</v>
      </c>
      <c r="F5546" s="1">
        <v>1.0</v>
      </c>
      <c r="G5546" s="2" t="s">
        <v>430</v>
      </c>
    </row>
    <row r="5547" ht="12.75" customHeight="1">
      <c r="A5547" t="s">
        <v>1740</v>
      </c>
      <c r="B5547" s="3" t="str">
        <f>HYPERLINK("https://stackoverflow.com/questions/23169726/")</f>
        <v>https://stackoverflow.com/questions/23169726/</v>
      </c>
      <c r="C5547" s="1">
        <v>5.0</v>
      </c>
      <c r="D5547" s="4">
        <v>1.0</v>
      </c>
      <c r="E5547" s="1">
        <v>4.0</v>
      </c>
      <c r="F5547" s="1">
        <v>4.0</v>
      </c>
      <c r="G5547" s="2" t="s">
        <v>1741</v>
      </c>
    </row>
    <row r="5548" ht="12.75" customHeight="1">
      <c r="A5548" t="s">
        <v>1740</v>
      </c>
      <c r="B5548" s="3" t="str">
        <f>HYPERLINK("https://stackoverflow.com/questions/30692454/")</f>
        <v>https://stackoverflow.com/questions/30692454/</v>
      </c>
      <c r="C5548" s="1">
        <v>5.0</v>
      </c>
      <c r="D5548" s="4">
        <v>1.0</v>
      </c>
      <c r="E5548" s="1">
        <v>4.0</v>
      </c>
      <c r="F5548" s="1">
        <v>4.0</v>
      </c>
      <c r="G5548" s="2" t="s">
        <v>1680</v>
      </c>
    </row>
    <row r="5549" ht="12.75" customHeight="1">
      <c r="A5549" t="s">
        <v>1740</v>
      </c>
      <c r="B5549" s="3" t="str">
        <f>HYPERLINK("https://stackoverflow.com/questions/32230758/")</f>
        <v>https://stackoverflow.com/questions/32230758/</v>
      </c>
      <c r="C5549" s="1">
        <v>5.0</v>
      </c>
      <c r="D5549" s="4">
        <v>1.0</v>
      </c>
      <c r="E5549" s="1">
        <v>4.0</v>
      </c>
      <c r="F5549" s="1">
        <v>4.0</v>
      </c>
      <c r="G5549" s="2" t="s">
        <v>1680</v>
      </c>
    </row>
    <row r="5550" ht="12.75" customHeight="1">
      <c r="A5550" t="s">
        <v>1740</v>
      </c>
      <c r="B5550" s="3" t="str">
        <f>HYPERLINK("https://stackoverflow.com/questions/37762644/")</f>
        <v>https://stackoverflow.com/questions/37762644/</v>
      </c>
      <c r="C5550" s="1">
        <v>5.0</v>
      </c>
      <c r="D5550" s="4">
        <v>1.0</v>
      </c>
      <c r="E5550" s="1">
        <v>4.0</v>
      </c>
      <c r="F5550" s="1">
        <v>4.0</v>
      </c>
      <c r="G5550" s="2"/>
    </row>
    <row r="5551" ht="12.75" customHeight="1">
      <c r="A5551" t="s">
        <v>1740</v>
      </c>
      <c r="B5551" s="3" t="str">
        <f>HYPERLINK("https://stackoverflow.com/questions/40031337/")</f>
        <v>https://stackoverflow.com/questions/40031337/</v>
      </c>
      <c r="C5551" s="1">
        <v>5.0</v>
      </c>
      <c r="D5551" s="4">
        <v>1.0</v>
      </c>
      <c r="E5551" s="1">
        <v>4.0</v>
      </c>
      <c r="F5551" s="1">
        <v>4.0</v>
      </c>
      <c r="G5551" s="2"/>
    </row>
    <row r="5552" ht="12.75" customHeight="1">
      <c r="A5552" t="s">
        <v>1742</v>
      </c>
      <c r="B5552" s="3" t="str">
        <f>HYPERLINK("https://stackoverflow.com/questions/4404149/")</f>
        <v>https://stackoverflow.com/questions/4404149/</v>
      </c>
      <c r="C5552" s="1">
        <v>3.0</v>
      </c>
      <c r="D5552" s="4">
        <v>1.0</v>
      </c>
      <c r="E5552" s="1">
        <v>3.0</v>
      </c>
      <c r="F5552" s="1">
        <v>1.0</v>
      </c>
      <c r="G5552" s="2"/>
    </row>
    <row r="5553" ht="12.75" customHeight="1">
      <c r="A5553" t="s">
        <v>1742</v>
      </c>
      <c r="B5553" s="3" t="str">
        <f>HYPERLINK("https://stackoverflow.com/questions/22533157/")</f>
        <v>https://stackoverflow.com/questions/22533157/</v>
      </c>
      <c r="C5553" s="1">
        <v>3.0</v>
      </c>
      <c r="D5553" s="4">
        <v>1.0</v>
      </c>
      <c r="E5553" s="1">
        <v>3.0</v>
      </c>
      <c r="F5553" s="1">
        <v>1.0</v>
      </c>
      <c r="G5553" s="2"/>
    </row>
    <row r="5554" ht="12.75" customHeight="1">
      <c r="A5554" t="s">
        <v>1743</v>
      </c>
      <c r="B5554" s="3" t="str">
        <f>HYPERLINK("https://stackoverflow.com/questions/4407173/")</f>
        <v>https://stackoverflow.com/questions/4407173/</v>
      </c>
      <c r="C5554" s="1">
        <v>1.0</v>
      </c>
      <c r="D5554" s="4">
        <v>1.0</v>
      </c>
      <c r="E5554" s="1">
        <v>1.0</v>
      </c>
      <c r="F5554" s="1">
        <v>1.0</v>
      </c>
      <c r="G5554" s="2"/>
    </row>
    <row r="5555" ht="12.75" customHeight="1">
      <c r="A5555" t="s">
        <v>1744</v>
      </c>
      <c r="B5555" s="3" t="str">
        <f>HYPERLINK("https://stackoverflow.com/questions/8304795/")</f>
        <v>https://stackoverflow.com/questions/8304795/</v>
      </c>
      <c r="C5555" s="1">
        <v>5.0</v>
      </c>
      <c r="D5555" s="4">
        <v>5.0</v>
      </c>
      <c r="E5555" s="1">
        <v>5.0</v>
      </c>
      <c r="F5555" s="1">
        <v>5.0</v>
      </c>
      <c r="G5555" s="2"/>
    </row>
    <row r="5556" ht="12.75" customHeight="1">
      <c r="A5556" t="s">
        <v>1744</v>
      </c>
      <c r="B5556" s="3" t="str">
        <f>HYPERLINK("https://stackoverflow.com/questions/16840396/")</f>
        <v>https://stackoverflow.com/questions/16840396/</v>
      </c>
      <c r="C5556" s="1">
        <v>5.0</v>
      </c>
      <c r="D5556" s="4">
        <v>5.0</v>
      </c>
      <c r="E5556" s="1">
        <v>5.0</v>
      </c>
      <c r="F5556" s="1">
        <v>5.0</v>
      </c>
      <c r="G5556" s="2"/>
    </row>
    <row r="5557" ht="12.75" customHeight="1">
      <c r="A5557" t="s">
        <v>1744</v>
      </c>
      <c r="B5557" s="3" t="str">
        <f>HYPERLINK("https://stackoverflow.com/questions/18547014/")</f>
        <v>https://stackoverflow.com/questions/18547014/</v>
      </c>
      <c r="C5557" s="1">
        <v>4.0</v>
      </c>
      <c r="D5557" s="4">
        <v>1.0</v>
      </c>
      <c r="E5557" s="1">
        <v>4.0</v>
      </c>
      <c r="F5557" s="1">
        <v>4.0</v>
      </c>
      <c r="G5557" s="2" t="s">
        <v>354</v>
      </c>
    </row>
    <row r="5558" ht="12.75" customHeight="1">
      <c r="A5558" t="s">
        <v>1744</v>
      </c>
      <c r="B5558" s="3" t="str">
        <f>HYPERLINK("https://stackoverflow.com/questions/19546722/")</f>
        <v>https://stackoverflow.com/questions/19546722/</v>
      </c>
      <c r="C5558" s="1">
        <v>5.0</v>
      </c>
      <c r="D5558" s="4">
        <v>5.0</v>
      </c>
      <c r="E5558" s="1">
        <v>5.0</v>
      </c>
      <c r="F5558" s="1">
        <v>5.0</v>
      </c>
      <c r="G5558" s="2"/>
    </row>
    <row r="5559" ht="12.75" customHeight="1">
      <c r="A5559" t="s">
        <v>1744</v>
      </c>
      <c r="B5559" s="3" t="str">
        <f>HYPERLINK("https://stackoverflow.com/questions/24437828/")</f>
        <v>https://stackoverflow.com/questions/24437828/</v>
      </c>
      <c r="C5559" s="1">
        <v>4.0</v>
      </c>
      <c r="D5559" s="4">
        <v>5.0</v>
      </c>
      <c r="E5559" s="1">
        <v>4.0</v>
      </c>
      <c r="F5559" s="1">
        <v>5.0</v>
      </c>
      <c r="G5559" s="2"/>
    </row>
    <row r="5560" ht="12.75" customHeight="1">
      <c r="A5560" t="s">
        <v>1744</v>
      </c>
      <c r="B5560" s="3" t="str">
        <f>HYPERLINK("https://stackoverflow.com/questions/39253962/")</f>
        <v>https://stackoverflow.com/questions/39253962/</v>
      </c>
      <c r="C5560" s="1">
        <v>4.0</v>
      </c>
      <c r="D5560" s="4">
        <v>5.0</v>
      </c>
      <c r="E5560" s="1">
        <v>4.0</v>
      </c>
      <c r="F5560" s="1">
        <v>5.0</v>
      </c>
      <c r="G5560" s="2"/>
    </row>
    <row r="5561" ht="12.75" customHeight="1">
      <c r="A5561" t="s">
        <v>1744</v>
      </c>
      <c r="B5561" s="3" t="str">
        <f>HYPERLINK("https://stackoverflow.com/questions/40091297/")</f>
        <v>https://stackoverflow.com/questions/40091297/</v>
      </c>
      <c r="C5561" s="1">
        <v>4.0</v>
      </c>
      <c r="D5561" s="4">
        <v>5.0</v>
      </c>
      <c r="E5561" s="1">
        <v>4.0</v>
      </c>
      <c r="F5561" s="1">
        <v>5.0</v>
      </c>
      <c r="G5561" s="2"/>
    </row>
    <row r="5562" ht="12.75" customHeight="1">
      <c r="A5562" t="s">
        <v>1744</v>
      </c>
      <c r="B5562" s="3" t="str">
        <f>HYPERLINK("https://stackoverflow.com/questions/42466431/")</f>
        <v>https://stackoverflow.com/questions/42466431/</v>
      </c>
      <c r="C5562" s="1">
        <v>5.0</v>
      </c>
      <c r="D5562" s="4">
        <v>5.0</v>
      </c>
      <c r="E5562" s="1">
        <v>5.0</v>
      </c>
      <c r="F5562" s="1">
        <v>5.0</v>
      </c>
      <c r="G5562" s="2"/>
    </row>
    <row r="5563" ht="12.75" customHeight="1">
      <c r="A5563" t="s">
        <v>1745</v>
      </c>
      <c r="B5563" s="3" t="str">
        <f>HYPERLINK("https://stackoverflow.com/questions/8439061/")</f>
        <v>https://stackoverflow.com/questions/8439061/</v>
      </c>
      <c r="C5563" s="1">
        <v>2.0</v>
      </c>
      <c r="D5563" s="4">
        <v>1.0</v>
      </c>
      <c r="E5563" s="1">
        <v>2.0</v>
      </c>
      <c r="F5563" s="1">
        <v>1.0</v>
      </c>
      <c r="G5563" s="2"/>
    </row>
    <row r="5564" ht="12.75" customHeight="1">
      <c r="A5564" t="s">
        <v>1745</v>
      </c>
      <c r="B5564" s="3" t="str">
        <f>HYPERLINK("https://stackoverflow.com/questions/30322167/")</f>
        <v>https://stackoverflow.com/questions/30322167/</v>
      </c>
      <c r="C5564" s="1">
        <v>2.0</v>
      </c>
      <c r="D5564" s="4">
        <v>1.0</v>
      </c>
      <c r="E5564" s="1">
        <v>2.0</v>
      </c>
      <c r="F5564" s="1">
        <v>1.0</v>
      </c>
      <c r="G5564" s="2"/>
    </row>
    <row r="5565" ht="12.75" customHeight="1">
      <c r="A5565" t="s">
        <v>1746</v>
      </c>
      <c r="B5565" s="3" t="str">
        <f>HYPERLINK("https://stackoverflow.com/questions/12788263/")</f>
        <v>https://stackoverflow.com/questions/12788263/</v>
      </c>
      <c r="C5565" s="1">
        <v>3.0</v>
      </c>
      <c r="D5565" s="4">
        <v>3.0</v>
      </c>
      <c r="E5565" s="1">
        <v>3.0</v>
      </c>
      <c r="F5565" s="1">
        <v>3.0</v>
      </c>
      <c r="G5565" s="2"/>
    </row>
    <row r="5566" ht="12.75" customHeight="1">
      <c r="A5566" t="s">
        <v>1746</v>
      </c>
      <c r="B5566" s="3" t="str">
        <f>HYPERLINK("https://stackoverflow.com/questions/27506436/")</f>
        <v>https://stackoverflow.com/questions/27506436/</v>
      </c>
      <c r="C5566" s="1">
        <v>5.0</v>
      </c>
      <c r="D5566" s="4">
        <v>5.0</v>
      </c>
      <c r="E5566" s="1">
        <v>5.0</v>
      </c>
      <c r="F5566" s="1">
        <v>5.0</v>
      </c>
      <c r="G5566" s="2"/>
    </row>
    <row r="5567" ht="12.75" customHeight="1">
      <c r="A5567" t="s">
        <v>1747</v>
      </c>
      <c r="B5567" s="3" t="str">
        <f>HYPERLINK("https://stackoverflow.com/questions/13553026/")</f>
        <v>https://stackoverflow.com/questions/13553026/</v>
      </c>
      <c r="C5567" s="1">
        <v>3.0</v>
      </c>
      <c r="D5567" s="4">
        <v>1.0</v>
      </c>
      <c r="E5567" s="1">
        <v>3.0</v>
      </c>
      <c r="F5567" s="1">
        <v>1.0</v>
      </c>
      <c r="G5567" s="2"/>
    </row>
    <row r="5568" ht="12.75" customHeight="1">
      <c r="A5568" t="s">
        <v>1747</v>
      </c>
      <c r="B5568" s="3" t="str">
        <f>HYPERLINK("https://stackoverflow.com/questions/13553089/")</f>
        <v>https://stackoverflow.com/questions/13553089/</v>
      </c>
      <c r="C5568" s="1">
        <v>3.0</v>
      </c>
      <c r="D5568" s="4">
        <v>1.0</v>
      </c>
      <c r="E5568" s="1">
        <v>3.0</v>
      </c>
      <c r="F5568" s="1">
        <v>1.0</v>
      </c>
      <c r="G5568" s="2"/>
    </row>
    <row r="5569" ht="12.75" customHeight="1">
      <c r="A5569" t="s">
        <v>1748</v>
      </c>
      <c r="B5569" s="3" t="str">
        <f>HYPERLINK("https://stackoverflow.com/questions/13756350/")</f>
        <v>https://stackoverflow.com/questions/13756350/</v>
      </c>
      <c r="C5569" s="1">
        <v>3.0</v>
      </c>
      <c r="D5569" s="4">
        <v>1.0</v>
      </c>
      <c r="E5569" s="1">
        <v>3.0</v>
      </c>
      <c r="F5569" s="1">
        <v>1.0</v>
      </c>
      <c r="G5569" s="2"/>
    </row>
    <row r="5570" ht="12.75" customHeight="1">
      <c r="A5570" t="s">
        <v>1748</v>
      </c>
      <c r="B5570" s="3" t="str">
        <f>HYPERLINK("https://stackoverflow.com/questions/13757282/")</f>
        <v>https://stackoverflow.com/questions/13757282/</v>
      </c>
      <c r="C5570" s="1">
        <v>3.0</v>
      </c>
      <c r="D5570" s="4">
        <v>1.0</v>
      </c>
      <c r="E5570" s="1">
        <v>3.0</v>
      </c>
      <c r="F5570" s="1">
        <v>1.0</v>
      </c>
      <c r="G5570" s="2"/>
    </row>
    <row r="5571" ht="12.75" customHeight="1">
      <c r="A5571" t="s">
        <v>1749</v>
      </c>
      <c r="B5571" s="3" t="str">
        <f>HYPERLINK("https://stackoverflow.com/questions/15995493/")</f>
        <v>https://stackoverflow.com/questions/15995493/</v>
      </c>
      <c r="C5571" s="1">
        <v>3.0</v>
      </c>
      <c r="D5571" s="4">
        <v>1.0</v>
      </c>
      <c r="E5571" s="1">
        <v>3.0</v>
      </c>
      <c r="F5571" s="1">
        <v>1.0</v>
      </c>
      <c r="G5571" s="2"/>
    </row>
    <row r="5572" ht="12.75" customHeight="1">
      <c r="A5572" t="s">
        <v>1749</v>
      </c>
      <c r="B5572" s="3" t="str">
        <f>HYPERLINK("https://stackoverflow.com/questions/15995501/")</f>
        <v>https://stackoverflow.com/questions/15995501/</v>
      </c>
      <c r="C5572" s="1">
        <v>3.0</v>
      </c>
      <c r="D5572" s="4">
        <v>1.0</v>
      </c>
      <c r="E5572" s="1">
        <v>3.0</v>
      </c>
      <c r="F5572" s="1">
        <v>1.0</v>
      </c>
      <c r="G5572" s="2"/>
    </row>
    <row r="5573" ht="12.75" customHeight="1">
      <c r="A5573" t="s">
        <v>1749</v>
      </c>
      <c r="B5573" s="3" t="str">
        <f>HYPERLINK("https://stackoverflow.com/questions/15995521/")</f>
        <v>https://stackoverflow.com/questions/15995521/</v>
      </c>
      <c r="C5573" s="1">
        <v>3.0</v>
      </c>
      <c r="D5573" s="4">
        <v>1.0</v>
      </c>
      <c r="E5573" s="1">
        <v>3.0</v>
      </c>
      <c r="F5573" s="1">
        <v>1.0</v>
      </c>
      <c r="G5573" s="2"/>
    </row>
    <row r="5574" ht="12.75" customHeight="1">
      <c r="A5574" t="s">
        <v>1749</v>
      </c>
      <c r="B5574" s="3" t="str">
        <f>HYPERLINK("https://stackoverflow.com/questions/34985766/")</f>
        <v>https://stackoverflow.com/questions/34985766/</v>
      </c>
      <c r="C5574" s="1">
        <v>3.0</v>
      </c>
      <c r="D5574" s="4">
        <v>1.0</v>
      </c>
      <c r="E5574" s="1">
        <v>3.0</v>
      </c>
      <c r="F5574" s="1">
        <v>1.0</v>
      </c>
      <c r="G5574" s="2"/>
    </row>
    <row r="5575" ht="12.75" customHeight="1">
      <c r="A5575" t="s">
        <v>1750</v>
      </c>
      <c r="B5575" s="3" t="str">
        <f>HYPERLINK("https://stackoverflow.com/questions/16521753/")</f>
        <v>https://stackoverflow.com/questions/16521753/</v>
      </c>
      <c r="C5575" s="1">
        <v>3.0</v>
      </c>
      <c r="D5575" s="4">
        <v>1.0</v>
      </c>
      <c r="E5575" s="1">
        <v>3.0</v>
      </c>
      <c r="F5575" s="1">
        <v>1.0</v>
      </c>
      <c r="G5575" s="2"/>
    </row>
    <row r="5576" ht="12.75" customHeight="1">
      <c r="A5576" t="s">
        <v>1750</v>
      </c>
      <c r="B5576" s="3" t="str">
        <f>HYPERLINK("https://stackoverflow.com/questions/16521787/")</f>
        <v>https://stackoverflow.com/questions/16521787/</v>
      </c>
      <c r="C5576" s="1">
        <v>3.0</v>
      </c>
      <c r="D5576" s="4">
        <v>1.0</v>
      </c>
      <c r="E5576" s="1">
        <v>3.0</v>
      </c>
      <c r="F5576" s="1">
        <v>1.0</v>
      </c>
      <c r="G5576" s="2"/>
    </row>
    <row r="5577" ht="12.75" customHeight="1">
      <c r="A5577" t="s">
        <v>1750</v>
      </c>
      <c r="B5577" s="3" t="str">
        <f>HYPERLINK("https://stackoverflow.com/questions/16521798/")</f>
        <v>https://stackoverflow.com/questions/16521798/</v>
      </c>
      <c r="C5577" s="1">
        <v>3.0</v>
      </c>
      <c r="D5577" s="4">
        <v>1.0</v>
      </c>
      <c r="E5577" s="1">
        <v>3.0</v>
      </c>
      <c r="F5577" s="1">
        <v>1.0</v>
      </c>
      <c r="G5577" s="2"/>
    </row>
    <row r="5578" ht="12.75" customHeight="1">
      <c r="A5578" t="s">
        <v>1751</v>
      </c>
      <c r="B5578" s="3" t="str">
        <f>HYPERLINK("https://stackoverflow.com/questions/19031350/")</f>
        <v>https://stackoverflow.com/questions/19031350/</v>
      </c>
      <c r="C5578" s="1">
        <v>2.0</v>
      </c>
      <c r="D5578" s="4">
        <v>1.0</v>
      </c>
      <c r="E5578" s="1">
        <v>2.0</v>
      </c>
      <c r="F5578" s="1">
        <v>1.0</v>
      </c>
      <c r="G5578" s="2"/>
    </row>
    <row r="5579" ht="12.75" customHeight="1">
      <c r="A5579" t="s">
        <v>1751</v>
      </c>
      <c r="B5579" s="3" t="str">
        <f>HYPERLINK("https://stackoverflow.com/questions/19031900/")</f>
        <v>https://stackoverflow.com/questions/19031900/</v>
      </c>
      <c r="C5579" s="1">
        <v>2.0</v>
      </c>
      <c r="D5579" s="4">
        <v>1.0</v>
      </c>
      <c r="E5579" s="1">
        <v>2.0</v>
      </c>
      <c r="F5579" s="1">
        <v>1.0</v>
      </c>
      <c r="G5579" s="2"/>
    </row>
    <row r="5580" ht="12.75" customHeight="1">
      <c r="A5580" t="s">
        <v>1751</v>
      </c>
      <c r="B5580" s="3" t="str">
        <f>HYPERLINK("https://stackoverflow.com/questions/19034666/")</f>
        <v>https://stackoverflow.com/questions/19034666/</v>
      </c>
      <c r="C5580" s="1">
        <v>2.0</v>
      </c>
      <c r="D5580" s="4">
        <v>1.0</v>
      </c>
      <c r="E5580" s="1">
        <v>2.0</v>
      </c>
      <c r="F5580" s="1">
        <v>1.0</v>
      </c>
      <c r="G5580" s="2"/>
    </row>
    <row r="5581" ht="12.75" customHeight="1">
      <c r="A5581" t="s">
        <v>1751</v>
      </c>
      <c r="B5581" s="3" t="str">
        <f>HYPERLINK("https://stackoverflow.com/questions/19086335/")</f>
        <v>https://stackoverflow.com/questions/19086335/</v>
      </c>
      <c r="C5581" s="1">
        <v>2.0</v>
      </c>
      <c r="D5581" s="4">
        <v>1.0</v>
      </c>
      <c r="E5581" s="1">
        <v>2.0</v>
      </c>
      <c r="F5581" s="1">
        <v>1.0</v>
      </c>
      <c r="G5581" s="2"/>
    </row>
    <row r="5582" ht="12.75" customHeight="1">
      <c r="A5582" t="s">
        <v>1751</v>
      </c>
      <c r="B5582" s="3" t="str">
        <f>HYPERLINK("https://stackoverflow.com/questions/21923297/")</f>
        <v>https://stackoverflow.com/questions/21923297/</v>
      </c>
      <c r="C5582" s="1">
        <v>2.0</v>
      </c>
      <c r="D5582" s="4">
        <v>1.0</v>
      </c>
      <c r="E5582" s="1">
        <v>2.0</v>
      </c>
      <c r="F5582" s="1">
        <v>1.0</v>
      </c>
      <c r="G5582" s="2"/>
    </row>
    <row r="5583" ht="12.75" customHeight="1">
      <c r="A5583" t="s">
        <v>1751</v>
      </c>
      <c r="B5583" s="3" t="str">
        <f>HYPERLINK("https://stackoverflow.com/questions/30943415/")</f>
        <v>https://stackoverflow.com/questions/30943415/</v>
      </c>
      <c r="C5583" s="1">
        <v>2.0</v>
      </c>
      <c r="D5583" s="4">
        <v>1.0</v>
      </c>
      <c r="E5583" s="1">
        <v>2.0</v>
      </c>
      <c r="F5583" s="1">
        <v>1.0</v>
      </c>
      <c r="G5583" s="2"/>
    </row>
    <row r="5584" ht="12.75" customHeight="1">
      <c r="A5584" t="s">
        <v>1751</v>
      </c>
      <c r="B5584" s="3" t="str">
        <f>HYPERLINK("https://stackoverflow.com/questions/36105483/")</f>
        <v>https://stackoverflow.com/questions/36105483/</v>
      </c>
      <c r="C5584" s="1">
        <v>2.0</v>
      </c>
      <c r="D5584" s="4">
        <v>1.0</v>
      </c>
      <c r="E5584" s="1">
        <v>2.0</v>
      </c>
      <c r="F5584" s="1">
        <v>1.0</v>
      </c>
      <c r="G5584" s="2"/>
    </row>
    <row r="5585" ht="12.75" customHeight="1">
      <c r="A5585" t="s">
        <v>1751</v>
      </c>
      <c r="B5585" s="3" t="str">
        <f>HYPERLINK("https://stackoverflow.com/questions/45825568/")</f>
        <v>https://stackoverflow.com/questions/45825568/</v>
      </c>
      <c r="C5585" s="1">
        <v>2.0</v>
      </c>
      <c r="D5585" s="4">
        <v>1.0</v>
      </c>
      <c r="E5585" s="1">
        <v>2.0</v>
      </c>
      <c r="F5585" s="1">
        <v>1.0</v>
      </c>
      <c r="G5585" s="2"/>
    </row>
    <row r="5586" ht="12.75" customHeight="1">
      <c r="A5586" t="s">
        <v>1752</v>
      </c>
      <c r="B5586" s="3" t="str">
        <f>HYPERLINK("https://stackoverflow.com/questions/34381644/")</f>
        <v>https://stackoverflow.com/questions/34381644/</v>
      </c>
      <c r="C5586" s="1">
        <v>5.0</v>
      </c>
      <c r="D5586" s="4">
        <v>3.0</v>
      </c>
      <c r="E5586" s="1">
        <v>4.0</v>
      </c>
      <c r="F5586" s="1">
        <v>4.0</v>
      </c>
      <c r="G5586" s="2" t="s">
        <v>1753</v>
      </c>
    </row>
    <row r="5587" ht="12.75" customHeight="1">
      <c r="A5587" t="s">
        <v>1754</v>
      </c>
      <c r="B5587" s="3" t="str">
        <f>HYPERLINK("https://stackoverflow.com/questions/22911823/")</f>
        <v>https://stackoverflow.com/questions/22911823/</v>
      </c>
      <c r="C5587" s="1">
        <v>3.0</v>
      </c>
      <c r="D5587" s="4">
        <v>1.0</v>
      </c>
      <c r="E5587" s="1">
        <v>3.0</v>
      </c>
      <c r="F5587" s="1">
        <v>1.0</v>
      </c>
      <c r="G5587" s="2"/>
    </row>
    <row r="5588" ht="12.75" customHeight="1">
      <c r="A5588" t="s">
        <v>1754</v>
      </c>
      <c r="B5588" s="3" t="str">
        <f>HYPERLINK("https://stackoverflow.com/questions/22911923/")</f>
        <v>https://stackoverflow.com/questions/22911923/</v>
      </c>
      <c r="C5588" s="1">
        <v>3.0</v>
      </c>
      <c r="D5588" s="4">
        <v>1.0</v>
      </c>
      <c r="E5588" s="1">
        <v>3.0</v>
      </c>
      <c r="F5588" s="1">
        <v>1.0</v>
      </c>
      <c r="G5588" s="2"/>
    </row>
    <row r="5589" ht="12.75" customHeight="1">
      <c r="A5589" t="s">
        <v>1754</v>
      </c>
      <c r="B5589" s="3" t="str">
        <f>HYPERLINK("https://stackoverflow.com/questions/22911932/")</f>
        <v>https://stackoverflow.com/questions/22911932/</v>
      </c>
      <c r="C5589" s="1">
        <v>3.0</v>
      </c>
      <c r="D5589" s="4">
        <v>1.0</v>
      </c>
      <c r="E5589" s="1">
        <v>3.0</v>
      </c>
      <c r="F5589" s="1">
        <v>1.0</v>
      </c>
      <c r="G5589" s="2"/>
    </row>
    <row r="5590" ht="12.75" customHeight="1">
      <c r="A5590" t="s">
        <v>1754</v>
      </c>
      <c r="B5590" s="3" t="str">
        <f>HYPERLINK("https://stackoverflow.com/questions/22912004/")</f>
        <v>https://stackoverflow.com/questions/22912004/</v>
      </c>
      <c r="C5590" s="1">
        <v>3.0</v>
      </c>
      <c r="D5590" s="4">
        <v>3.0</v>
      </c>
      <c r="E5590" s="1">
        <v>3.0</v>
      </c>
      <c r="F5590" s="1">
        <v>3.0</v>
      </c>
      <c r="G5590" s="2"/>
    </row>
    <row r="5591" ht="12.75" customHeight="1">
      <c r="A5591" t="s">
        <v>1755</v>
      </c>
      <c r="B5591" s="3" t="str">
        <f>HYPERLINK("https://stackoverflow.com/questions/24352786/")</f>
        <v>https://stackoverflow.com/questions/24352786/</v>
      </c>
      <c r="C5591" s="1">
        <v>5.0</v>
      </c>
      <c r="D5591" s="4">
        <v>5.0</v>
      </c>
      <c r="E5591" s="1">
        <v>5.0</v>
      </c>
      <c r="F5591" s="1">
        <v>5.0</v>
      </c>
      <c r="G5591" s="2"/>
    </row>
    <row r="5592" ht="12.75" customHeight="1">
      <c r="A5592" t="s">
        <v>1755</v>
      </c>
      <c r="B5592" s="3" t="str">
        <f>HYPERLINK("https://stackoverflow.com/questions/24352857/")</f>
        <v>https://stackoverflow.com/questions/24352857/</v>
      </c>
      <c r="C5592" s="1">
        <v>4.0</v>
      </c>
      <c r="D5592" s="4">
        <v>3.0</v>
      </c>
      <c r="E5592" s="1">
        <v>4.0</v>
      </c>
      <c r="F5592" s="1">
        <v>3.0</v>
      </c>
      <c r="G5592" s="2"/>
    </row>
    <row r="5593" ht="12.75" customHeight="1">
      <c r="A5593" t="s">
        <v>1755</v>
      </c>
      <c r="B5593" s="3" t="str">
        <f>HYPERLINK("https://stackoverflow.com/questions/24352858/")</f>
        <v>https://stackoverflow.com/questions/24352858/</v>
      </c>
      <c r="C5593" s="1">
        <v>3.0</v>
      </c>
      <c r="D5593" s="4">
        <v>1.0</v>
      </c>
      <c r="E5593" s="1">
        <v>3.0</v>
      </c>
      <c r="F5593" s="1">
        <v>1.0</v>
      </c>
      <c r="G5593" s="2"/>
    </row>
    <row r="5594" ht="12.75" customHeight="1">
      <c r="A5594" t="s">
        <v>1755</v>
      </c>
      <c r="B5594" s="3" t="str">
        <f>HYPERLINK("https://stackoverflow.com/questions/24352912/")</f>
        <v>https://stackoverflow.com/questions/24352912/</v>
      </c>
      <c r="C5594" s="1">
        <v>3.0</v>
      </c>
      <c r="D5594" s="4">
        <v>4.0</v>
      </c>
      <c r="E5594" s="1">
        <v>3.0</v>
      </c>
      <c r="F5594" s="1">
        <v>4.0</v>
      </c>
      <c r="G5594" s="2"/>
    </row>
    <row r="5595" ht="12.75" customHeight="1">
      <c r="A5595" t="s">
        <v>1755</v>
      </c>
      <c r="B5595" s="3" t="str">
        <f>HYPERLINK("https://stackoverflow.com/questions/24353276/")</f>
        <v>https://stackoverflow.com/questions/24353276/</v>
      </c>
      <c r="C5595" s="1">
        <v>3.0</v>
      </c>
      <c r="D5595" s="4">
        <v>1.0</v>
      </c>
      <c r="E5595" s="1">
        <v>3.0</v>
      </c>
      <c r="F5595" s="1">
        <v>1.0</v>
      </c>
      <c r="G5595" s="2"/>
    </row>
    <row r="5596" ht="12.75" customHeight="1">
      <c r="A5596" t="s">
        <v>1756</v>
      </c>
      <c r="B5596" s="3" t="str">
        <f>HYPERLINK("https://stackoverflow.com/questions/25562843/")</f>
        <v>https://stackoverflow.com/questions/25562843/</v>
      </c>
      <c r="C5596" s="1">
        <v>3.0</v>
      </c>
      <c r="D5596" s="4">
        <v>1.0</v>
      </c>
      <c r="E5596" s="1">
        <v>3.0</v>
      </c>
      <c r="F5596" s="1">
        <v>1.0</v>
      </c>
      <c r="G5596" s="2"/>
    </row>
    <row r="5597" ht="12.75" customHeight="1">
      <c r="A5597" t="s">
        <v>1757</v>
      </c>
      <c r="B5597" s="3" t="str">
        <f>HYPERLINK("https://stackoverflow.com/questions/25588376/")</f>
        <v>https://stackoverflow.com/questions/25588376/</v>
      </c>
      <c r="C5597" s="1">
        <v>3.0</v>
      </c>
      <c r="D5597" s="4">
        <v>3.0</v>
      </c>
      <c r="E5597" s="1">
        <v>3.0</v>
      </c>
      <c r="F5597" s="1">
        <v>3.0</v>
      </c>
      <c r="G5597" s="2"/>
    </row>
    <row r="5598" ht="12.75" customHeight="1">
      <c r="A5598" t="s">
        <v>1758</v>
      </c>
      <c r="B5598" s="3" t="str">
        <f>HYPERLINK("https://stackoverflow.com/questions/26331729/")</f>
        <v>https://stackoverflow.com/questions/26331729/</v>
      </c>
      <c r="C5598" s="1">
        <v>4.0</v>
      </c>
      <c r="D5598" s="4">
        <v>2.0</v>
      </c>
      <c r="E5598" s="1">
        <v>3.0</v>
      </c>
      <c r="F5598" s="1">
        <v>2.0</v>
      </c>
      <c r="G5598" s="2" t="s">
        <v>430</v>
      </c>
    </row>
    <row r="5599" ht="12.75" customHeight="1">
      <c r="A5599" t="s">
        <v>1759</v>
      </c>
      <c r="B5599" s="3" t="str">
        <f>HYPERLINK("https://stackoverflow.com/questions/32594496/")</f>
        <v>https://stackoverflow.com/questions/32594496/</v>
      </c>
      <c r="C5599" s="1">
        <v>3.0</v>
      </c>
      <c r="D5599" s="4">
        <v>1.0</v>
      </c>
      <c r="E5599" s="1">
        <v>3.0</v>
      </c>
      <c r="F5599" s="1">
        <v>1.0</v>
      </c>
      <c r="G5599" s="2"/>
    </row>
    <row r="5600" ht="12.75" customHeight="1">
      <c r="A5600" t="s">
        <v>1759</v>
      </c>
      <c r="B5600" s="3" t="str">
        <f>HYPERLINK("https://stackoverflow.com/questions/32594659/")</f>
        <v>https://stackoverflow.com/questions/32594659/</v>
      </c>
      <c r="C5600" s="1">
        <v>3.0</v>
      </c>
      <c r="D5600" s="4">
        <v>1.0</v>
      </c>
      <c r="E5600" s="1">
        <v>3.0</v>
      </c>
      <c r="F5600" s="1">
        <v>1.0</v>
      </c>
      <c r="G5600" s="2"/>
    </row>
    <row r="5601" ht="12.75" customHeight="1">
      <c r="A5601" t="s">
        <v>1760</v>
      </c>
      <c r="B5601" s="3" t="str">
        <f>HYPERLINK("https://stackoverflow.com/questions/35654455/")</f>
        <v>https://stackoverflow.com/questions/35654455/</v>
      </c>
      <c r="C5601" s="1">
        <v>4.0</v>
      </c>
      <c r="D5601" s="4">
        <v>1.0</v>
      </c>
      <c r="E5601" s="1">
        <v>3.0</v>
      </c>
      <c r="F5601" s="1">
        <v>1.0</v>
      </c>
      <c r="G5601" s="2" t="s">
        <v>430</v>
      </c>
    </row>
    <row r="5602" ht="12.75" customHeight="1">
      <c r="A5602" t="s">
        <v>1761</v>
      </c>
      <c r="B5602" s="3" t="str">
        <f>HYPERLINK("https://stackoverflow.com/questions/43701445/")</f>
        <v>https://stackoverflow.com/questions/43701445/</v>
      </c>
      <c r="C5602" s="1">
        <v>5.0</v>
      </c>
      <c r="D5602" s="4">
        <v>4.0</v>
      </c>
      <c r="E5602" s="1">
        <v>5.0</v>
      </c>
      <c r="F5602" s="1">
        <v>4.0</v>
      </c>
      <c r="G5602" s="2"/>
    </row>
    <row r="5603" ht="12.75" customHeight="1">
      <c r="A5603" t="s">
        <v>1761</v>
      </c>
      <c r="B5603" s="3" t="str">
        <f>HYPERLINK("https://stackoverflow.com/questions/43701574/")</f>
        <v>https://stackoverflow.com/questions/43701574/</v>
      </c>
      <c r="C5603" s="1">
        <v>3.0</v>
      </c>
      <c r="D5603" s="4">
        <v>4.0</v>
      </c>
      <c r="E5603" s="1">
        <v>3.0</v>
      </c>
      <c r="F5603" s="1">
        <v>4.0</v>
      </c>
      <c r="G5603" s="2"/>
    </row>
    <row r="5604" ht="12.75" customHeight="1">
      <c r="C5604" s="1"/>
      <c r="D5604" s="1"/>
      <c r="E5604" s="1"/>
      <c r="F5604" s="1"/>
      <c r="G5604" s="2"/>
    </row>
    <row r="5605" ht="12.75" customHeight="1">
      <c r="C5605" s="1"/>
      <c r="D5605" s="1"/>
      <c r="E5605" s="1"/>
      <c r="F5605" s="1"/>
      <c r="G5605" s="2"/>
    </row>
    <row r="5606" ht="12.75" customHeight="1">
      <c r="C5606" s="1"/>
      <c r="D5606" s="1"/>
      <c r="E5606" s="1"/>
      <c r="F5606" s="1"/>
      <c r="G5606" s="2"/>
    </row>
    <row r="5607" ht="12.75" customHeight="1">
      <c r="A5607" t="s">
        <v>1762</v>
      </c>
      <c r="C5607" s="1"/>
      <c r="D5607" s="1"/>
      <c r="E5607" s="1"/>
      <c r="F5607" s="1"/>
      <c r="G5607" s="2"/>
    </row>
    <row r="5608" ht="12.75" customHeight="1">
      <c r="C5608" s="1"/>
      <c r="D5608" s="1"/>
      <c r="E5608" s="1"/>
      <c r="F5608" s="1"/>
      <c r="G5608" s="2"/>
    </row>
    <row r="5609" ht="12.75" customHeight="1">
      <c r="A5609" t="s">
        <v>1763</v>
      </c>
      <c r="B5609" s="3" t="str">
        <f>HYPERLINK("https://stackoverflow.com/questions/671058/")</f>
        <v>https://stackoverflow.com/questions/671058/</v>
      </c>
      <c r="C5609" s="1">
        <v>2.0</v>
      </c>
      <c r="D5609" s="4">
        <v>1.0</v>
      </c>
      <c r="E5609" s="1">
        <v>2.0</v>
      </c>
      <c r="F5609" s="1">
        <v>1.0</v>
      </c>
      <c r="G5609" s="2"/>
    </row>
    <row r="5610" ht="12.75" customHeight="1">
      <c r="A5610" t="s">
        <v>1763</v>
      </c>
      <c r="B5610" s="3" t="str">
        <f>HYPERLINK("https://stackoverflow.com/questions/11387729/")</f>
        <v>https://stackoverflow.com/questions/11387729/</v>
      </c>
      <c r="C5610" s="1">
        <v>2.0</v>
      </c>
      <c r="D5610" s="4">
        <v>1.0</v>
      </c>
      <c r="E5610" s="1">
        <v>2.0</v>
      </c>
      <c r="F5610" s="1">
        <v>1.0</v>
      </c>
      <c r="G5610" s="2"/>
    </row>
    <row r="5611" ht="12.75" customHeight="1">
      <c r="A5611" t="s">
        <v>1763</v>
      </c>
      <c r="B5611" s="3" t="str">
        <f>HYPERLINK("https://stackoverflow.com/questions/23244210/")</f>
        <v>https://stackoverflow.com/questions/23244210/</v>
      </c>
      <c r="C5611" s="1">
        <v>3.0</v>
      </c>
      <c r="D5611" s="4">
        <v>1.0</v>
      </c>
      <c r="E5611" s="1">
        <v>3.0</v>
      </c>
      <c r="F5611" s="1">
        <v>1.0</v>
      </c>
      <c r="G5611" s="2"/>
    </row>
    <row r="5612" ht="12.75" customHeight="1">
      <c r="A5612" t="s">
        <v>1763</v>
      </c>
      <c r="B5612" s="3" t="str">
        <f>HYPERLINK("https://stackoverflow.com/questions/25407559/")</f>
        <v>https://stackoverflow.com/questions/25407559/</v>
      </c>
      <c r="C5612" s="1">
        <v>2.0</v>
      </c>
      <c r="D5612" s="4">
        <v>1.0</v>
      </c>
      <c r="E5612" s="1">
        <v>2.0</v>
      </c>
      <c r="F5612" s="1">
        <v>1.0</v>
      </c>
      <c r="G5612" s="2"/>
    </row>
    <row r="5613" ht="12.75" customHeight="1">
      <c r="A5613" t="s">
        <v>1764</v>
      </c>
      <c r="B5613" s="3" t="str">
        <f>HYPERLINK("https://stackoverflow.com/questions/1881761/")</f>
        <v>https://stackoverflow.com/questions/1881761/</v>
      </c>
      <c r="C5613" s="1">
        <v>2.0</v>
      </c>
      <c r="D5613" s="4">
        <v>1.0</v>
      </c>
      <c r="E5613" s="1">
        <v>2.0</v>
      </c>
      <c r="F5613" s="1">
        <v>1.0</v>
      </c>
      <c r="G5613" s="2"/>
    </row>
    <row r="5614" ht="12.75" customHeight="1">
      <c r="A5614" t="s">
        <v>1764</v>
      </c>
      <c r="B5614" s="3" t="str">
        <f>HYPERLINK("https://stackoverflow.com/questions/1881801/")</f>
        <v>https://stackoverflow.com/questions/1881801/</v>
      </c>
      <c r="C5614" s="1">
        <v>2.0</v>
      </c>
      <c r="D5614" s="4">
        <v>1.0</v>
      </c>
      <c r="E5614" s="1">
        <v>2.0</v>
      </c>
      <c r="F5614" s="1">
        <v>1.0</v>
      </c>
      <c r="G5614" s="2"/>
    </row>
    <row r="5615" ht="12.75" customHeight="1">
      <c r="A5615" t="s">
        <v>1764</v>
      </c>
      <c r="B5615" s="3" t="str">
        <f>HYPERLINK("https://stackoverflow.com/questions/1882629/")</f>
        <v>https://stackoverflow.com/questions/1882629/</v>
      </c>
      <c r="C5615" s="1">
        <v>2.0</v>
      </c>
      <c r="D5615" s="4">
        <v>1.0</v>
      </c>
      <c r="E5615" s="1">
        <v>2.0</v>
      </c>
      <c r="F5615" s="1">
        <v>1.0</v>
      </c>
      <c r="G5615" s="2"/>
    </row>
    <row r="5616" ht="12.75" customHeight="1">
      <c r="A5616" t="s">
        <v>1640</v>
      </c>
      <c r="B5616" s="3" t="str">
        <f>HYPERLINK("https://stackoverflow.com/questions/2491619/")</f>
        <v>https://stackoverflow.com/questions/2491619/</v>
      </c>
      <c r="C5616" s="1">
        <v>2.0</v>
      </c>
      <c r="D5616" s="4">
        <v>1.0</v>
      </c>
      <c r="E5616" s="1">
        <v>2.0</v>
      </c>
      <c r="F5616" s="1">
        <v>1.0</v>
      </c>
      <c r="G5616" s="2"/>
    </row>
    <row r="5617" ht="12.75" customHeight="1">
      <c r="A5617" t="s">
        <v>1640</v>
      </c>
      <c r="B5617" s="3" t="str">
        <f>HYPERLINK("https://stackoverflow.com/questions/2491754/")</f>
        <v>https://stackoverflow.com/questions/2491754/</v>
      </c>
      <c r="C5617" s="1">
        <v>4.0</v>
      </c>
      <c r="D5617" s="4">
        <v>4.0</v>
      </c>
      <c r="E5617" s="1">
        <v>4.0</v>
      </c>
      <c r="F5617" s="1">
        <v>4.0</v>
      </c>
      <c r="G5617" s="2"/>
    </row>
    <row r="5618" ht="12.75" customHeight="1">
      <c r="A5618" t="s">
        <v>1640</v>
      </c>
      <c r="B5618" s="3" t="str">
        <f>HYPERLINK("https://stackoverflow.com/questions/31997172/")</f>
        <v>https://stackoverflow.com/questions/31997172/</v>
      </c>
      <c r="C5618" s="1">
        <v>3.0</v>
      </c>
      <c r="D5618" s="4">
        <v>1.0</v>
      </c>
      <c r="E5618" s="1">
        <v>3.0</v>
      </c>
      <c r="F5618" s="1">
        <v>1.0</v>
      </c>
      <c r="G5618" s="2"/>
    </row>
    <row r="5619" ht="12.75" customHeight="1">
      <c r="A5619" t="s">
        <v>1765</v>
      </c>
      <c r="B5619" s="3" t="str">
        <f>HYPERLINK("https://stackoverflow.com/questions/2983861/")</f>
        <v>https://stackoverflow.com/questions/2983861/</v>
      </c>
      <c r="C5619" s="1">
        <v>3.0</v>
      </c>
      <c r="D5619" s="4">
        <v>1.0</v>
      </c>
      <c r="E5619" s="1">
        <v>3.0</v>
      </c>
      <c r="F5619" s="1">
        <v>1.0</v>
      </c>
      <c r="G5619" s="2"/>
    </row>
    <row r="5620" ht="12.75" customHeight="1">
      <c r="A5620" t="s">
        <v>1765</v>
      </c>
      <c r="B5620" s="3" t="str">
        <f>HYPERLINK("https://stackoverflow.com/questions/21561190/")</f>
        <v>https://stackoverflow.com/questions/21561190/</v>
      </c>
      <c r="C5620" s="1">
        <v>3.0</v>
      </c>
      <c r="D5620" s="4">
        <v>1.0</v>
      </c>
      <c r="E5620" s="1">
        <v>3.0</v>
      </c>
      <c r="F5620" s="1">
        <v>1.0</v>
      </c>
      <c r="G5620" s="2"/>
    </row>
    <row r="5621" ht="12.75" customHeight="1">
      <c r="A5621" t="s">
        <v>1765</v>
      </c>
      <c r="B5621" s="3" t="str">
        <f>HYPERLINK("https://stackoverflow.com/questions/31244515/")</f>
        <v>https://stackoverflow.com/questions/31244515/</v>
      </c>
      <c r="C5621" s="1">
        <v>3.0</v>
      </c>
      <c r="D5621" s="4">
        <v>1.0</v>
      </c>
      <c r="E5621" s="1">
        <v>3.0</v>
      </c>
      <c r="F5621" s="1">
        <v>1.0</v>
      </c>
      <c r="G5621" s="2"/>
    </row>
    <row r="5622" ht="12.75" customHeight="1">
      <c r="A5622" t="s">
        <v>1766</v>
      </c>
      <c r="B5622" s="3" t="str">
        <f>HYPERLINK("https://stackoverflow.com/questions/3194559/")</f>
        <v>https://stackoverflow.com/questions/3194559/</v>
      </c>
      <c r="C5622" s="1">
        <v>3.0</v>
      </c>
      <c r="D5622" s="4">
        <v>1.0</v>
      </c>
      <c r="E5622" s="1">
        <v>3.0</v>
      </c>
      <c r="F5622" s="1">
        <v>1.0</v>
      </c>
      <c r="G5622" s="2"/>
    </row>
    <row r="5623" ht="12.75" customHeight="1">
      <c r="A5623" t="s">
        <v>1766</v>
      </c>
      <c r="B5623" s="3" t="str">
        <f>HYPERLINK("https://stackoverflow.com/questions/3194586/")</f>
        <v>https://stackoverflow.com/questions/3194586/</v>
      </c>
      <c r="C5623" s="1">
        <v>3.0</v>
      </c>
      <c r="D5623" s="4">
        <v>1.0</v>
      </c>
      <c r="E5623" s="1">
        <v>3.0</v>
      </c>
      <c r="F5623" s="1">
        <v>1.0</v>
      </c>
      <c r="G5623" s="2"/>
    </row>
    <row r="5624" ht="12.75" customHeight="1">
      <c r="A5624" t="s">
        <v>1766</v>
      </c>
      <c r="B5624" s="3" t="str">
        <f>HYPERLINK("https://stackoverflow.com/questions/3194605/")</f>
        <v>https://stackoverflow.com/questions/3194605/</v>
      </c>
      <c r="C5624" s="1">
        <v>2.0</v>
      </c>
      <c r="D5624" s="4">
        <v>1.0</v>
      </c>
      <c r="E5624" s="1">
        <v>2.0</v>
      </c>
      <c r="F5624" s="1">
        <v>1.0</v>
      </c>
      <c r="G5624" s="2"/>
    </row>
    <row r="5625" ht="12.75" customHeight="1">
      <c r="A5625" t="s">
        <v>1766</v>
      </c>
      <c r="B5625" s="3" t="str">
        <f>HYPERLINK("https://stackoverflow.com/questions/3194618/")</f>
        <v>https://stackoverflow.com/questions/3194618/</v>
      </c>
      <c r="C5625" s="1">
        <v>2.0</v>
      </c>
      <c r="D5625" s="4">
        <v>1.0</v>
      </c>
      <c r="E5625" s="1">
        <v>2.0</v>
      </c>
      <c r="F5625" s="1">
        <v>1.0</v>
      </c>
      <c r="G5625" s="2"/>
    </row>
    <row r="5626" ht="12.75" customHeight="1">
      <c r="A5626" t="s">
        <v>1766</v>
      </c>
      <c r="B5626" s="3" t="str">
        <f>HYPERLINK("https://stackoverflow.com/questions/3196058/")</f>
        <v>https://stackoverflow.com/questions/3196058/</v>
      </c>
      <c r="C5626" s="1">
        <v>4.0</v>
      </c>
      <c r="D5626" s="4">
        <v>3.0</v>
      </c>
      <c r="E5626" s="1">
        <v>4.0</v>
      </c>
      <c r="F5626" s="1">
        <v>3.0</v>
      </c>
      <c r="G5626" s="2"/>
    </row>
    <row r="5627" ht="12.75" customHeight="1">
      <c r="A5627" t="s">
        <v>1766</v>
      </c>
      <c r="B5627" s="3" t="str">
        <f>HYPERLINK("https://stackoverflow.com/questions/37714219/")</f>
        <v>https://stackoverflow.com/questions/37714219/</v>
      </c>
      <c r="C5627" s="1">
        <v>3.0</v>
      </c>
      <c r="D5627" s="4">
        <v>1.0</v>
      </c>
      <c r="E5627" s="1">
        <v>3.0</v>
      </c>
      <c r="F5627" s="1">
        <v>1.0</v>
      </c>
      <c r="G5627" s="2"/>
    </row>
    <row r="5628" ht="12.75" customHeight="1">
      <c r="A5628" t="s">
        <v>1767</v>
      </c>
      <c r="B5628" s="3" t="str">
        <f>HYPERLINK("https://stackoverflow.com/questions/23456457/")</f>
        <v>https://stackoverflow.com/questions/23456457/</v>
      </c>
      <c r="C5628" s="1">
        <v>4.0</v>
      </c>
      <c r="D5628" s="4">
        <v>3.0</v>
      </c>
      <c r="E5628" s="1">
        <v>4.0</v>
      </c>
      <c r="F5628" s="1">
        <v>3.0</v>
      </c>
      <c r="G5628" s="2"/>
    </row>
    <row r="5629" ht="12.75" customHeight="1">
      <c r="A5629" t="s">
        <v>1768</v>
      </c>
      <c r="B5629" s="3" t="str">
        <f>HYPERLINK("https://stackoverflow.com/questions/5287423/")</f>
        <v>https://stackoverflow.com/questions/5287423/</v>
      </c>
      <c r="C5629" s="1">
        <v>3.0</v>
      </c>
      <c r="D5629" s="4">
        <v>1.0</v>
      </c>
      <c r="E5629" s="1">
        <v>3.0</v>
      </c>
      <c r="F5629" s="1">
        <v>1.0</v>
      </c>
      <c r="G5629" s="2"/>
    </row>
    <row r="5630" ht="12.75" customHeight="1">
      <c r="A5630" t="s">
        <v>1769</v>
      </c>
      <c r="B5630" s="3" t="str">
        <f>HYPERLINK("https://stackoverflow.com/questions/5915237/")</f>
        <v>https://stackoverflow.com/questions/5915237/</v>
      </c>
      <c r="C5630" s="1">
        <v>3.0</v>
      </c>
      <c r="D5630" s="4">
        <v>1.0</v>
      </c>
      <c r="E5630" s="1">
        <v>3.0</v>
      </c>
      <c r="F5630" s="1">
        <v>1.0</v>
      </c>
      <c r="G5630" s="2"/>
    </row>
    <row r="5631" ht="12.75" customHeight="1">
      <c r="A5631" t="s">
        <v>1769</v>
      </c>
      <c r="B5631" s="3" t="str">
        <f>HYPERLINK("https://stackoverflow.com/questions/5915306/")</f>
        <v>https://stackoverflow.com/questions/5915306/</v>
      </c>
      <c r="C5631" s="1">
        <v>4.0</v>
      </c>
      <c r="D5631" s="4">
        <v>5.0</v>
      </c>
      <c r="E5631" s="1">
        <v>4.0</v>
      </c>
      <c r="F5631" s="1">
        <v>5.0</v>
      </c>
      <c r="G5631" s="2"/>
    </row>
    <row r="5632" ht="12.75" customHeight="1">
      <c r="A5632" t="s">
        <v>1769</v>
      </c>
      <c r="B5632" s="3" t="str">
        <f>HYPERLINK("https://stackoverflow.com/questions/5915430/")</f>
        <v>https://stackoverflow.com/questions/5915430/</v>
      </c>
      <c r="C5632" s="1">
        <v>3.0</v>
      </c>
      <c r="D5632" s="4">
        <v>5.0</v>
      </c>
      <c r="E5632" s="1">
        <v>4.0</v>
      </c>
      <c r="F5632" s="1">
        <v>5.0</v>
      </c>
      <c r="G5632" s="2" t="s">
        <v>430</v>
      </c>
    </row>
    <row r="5633" ht="12.75" customHeight="1">
      <c r="A5633" t="s">
        <v>1770</v>
      </c>
      <c r="B5633" s="3" t="str">
        <f>HYPERLINK("https://stackoverflow.com/questions/6282289/")</f>
        <v>https://stackoverflow.com/questions/6282289/</v>
      </c>
      <c r="C5633" s="1">
        <v>3.0</v>
      </c>
      <c r="D5633" s="4">
        <v>1.0</v>
      </c>
      <c r="E5633" s="1">
        <v>3.0</v>
      </c>
      <c r="F5633" s="1">
        <v>1.0</v>
      </c>
      <c r="G5633" s="2"/>
    </row>
    <row r="5634" ht="12.75" customHeight="1">
      <c r="A5634" t="s">
        <v>1770</v>
      </c>
      <c r="B5634" s="3" t="str">
        <f>HYPERLINK("https://stackoverflow.com/questions/6282308/")</f>
        <v>https://stackoverflow.com/questions/6282308/</v>
      </c>
      <c r="C5634" s="1">
        <v>2.0</v>
      </c>
      <c r="D5634" s="4">
        <v>1.0</v>
      </c>
      <c r="E5634" s="1">
        <v>2.0</v>
      </c>
      <c r="F5634" s="1">
        <v>1.0</v>
      </c>
      <c r="G5634" s="2"/>
    </row>
    <row r="5635" ht="12.75" customHeight="1">
      <c r="A5635" t="s">
        <v>1771</v>
      </c>
      <c r="B5635" s="3" t="str">
        <f>HYPERLINK("https://stackoverflow.com/questions/6599279/")</f>
        <v>https://stackoverflow.com/questions/6599279/</v>
      </c>
      <c r="C5635" s="1">
        <v>2.0</v>
      </c>
      <c r="D5635" s="4">
        <v>1.0</v>
      </c>
      <c r="E5635" s="1">
        <v>2.0</v>
      </c>
      <c r="F5635" s="1">
        <v>1.0</v>
      </c>
      <c r="G5635" s="2"/>
    </row>
    <row r="5636" ht="12.75" customHeight="1">
      <c r="A5636" t="s">
        <v>1771</v>
      </c>
      <c r="B5636" s="3" t="str">
        <f>HYPERLINK("https://stackoverflow.com/questions/6599299/")</f>
        <v>https://stackoverflow.com/questions/6599299/</v>
      </c>
      <c r="C5636" s="1">
        <v>3.0</v>
      </c>
      <c r="D5636" s="4">
        <v>3.0</v>
      </c>
      <c r="E5636" s="1">
        <v>3.0</v>
      </c>
      <c r="F5636" s="1">
        <v>3.0</v>
      </c>
      <c r="G5636" s="2"/>
    </row>
    <row r="5637" ht="12.75" customHeight="1">
      <c r="A5637" t="s">
        <v>1771</v>
      </c>
      <c r="B5637" s="3" t="str">
        <f>HYPERLINK("https://stackoverflow.com/questions/6599544/")</f>
        <v>https://stackoverflow.com/questions/6599544/</v>
      </c>
      <c r="C5637" s="1">
        <v>4.0</v>
      </c>
      <c r="D5637" s="4">
        <v>3.0</v>
      </c>
      <c r="E5637" s="1">
        <v>4.0</v>
      </c>
      <c r="F5637" s="1">
        <v>3.0</v>
      </c>
      <c r="G5637" s="2"/>
    </row>
    <row r="5638" ht="12.75" customHeight="1">
      <c r="A5638" t="s">
        <v>1772</v>
      </c>
      <c r="B5638" s="3" t="str">
        <f>HYPERLINK("https://stackoverflow.com/questions/8581317/")</f>
        <v>https://stackoverflow.com/questions/8581317/</v>
      </c>
      <c r="C5638" s="1">
        <v>4.0</v>
      </c>
      <c r="D5638" s="4">
        <v>4.0</v>
      </c>
      <c r="E5638" s="1">
        <v>4.0</v>
      </c>
      <c r="F5638" s="1">
        <v>4.0</v>
      </c>
      <c r="G5638" s="2"/>
    </row>
    <row r="5639" ht="12.75" customHeight="1">
      <c r="A5639" t="s">
        <v>1772</v>
      </c>
      <c r="B5639" s="3" t="str">
        <f>HYPERLINK("https://stackoverflow.com/questions/8581560/")</f>
        <v>https://stackoverflow.com/questions/8581560/</v>
      </c>
      <c r="C5639" s="1">
        <v>4.0</v>
      </c>
      <c r="D5639" s="4">
        <v>4.0</v>
      </c>
      <c r="E5639" s="1">
        <v>4.0</v>
      </c>
      <c r="F5639" s="1">
        <v>4.0</v>
      </c>
      <c r="G5639" s="2"/>
    </row>
    <row r="5640" ht="12.75" customHeight="1">
      <c r="A5640" t="s">
        <v>1773</v>
      </c>
      <c r="B5640" s="3" t="str">
        <f>HYPERLINK("https://stackoverflow.com/questions/10630973/")</f>
        <v>https://stackoverflow.com/questions/10630973/</v>
      </c>
      <c r="C5640" s="1">
        <v>3.0</v>
      </c>
      <c r="D5640" s="4">
        <v>1.0</v>
      </c>
      <c r="E5640" s="1">
        <v>3.0</v>
      </c>
      <c r="F5640" s="1">
        <v>1.0</v>
      </c>
      <c r="G5640" s="2"/>
    </row>
    <row r="5641" ht="12.75" customHeight="1">
      <c r="A5641" t="s">
        <v>1773</v>
      </c>
      <c r="B5641" s="3" t="str">
        <f>HYPERLINK("https://stackoverflow.com/questions/10635688/")</f>
        <v>https://stackoverflow.com/questions/10635688/</v>
      </c>
      <c r="C5641" s="1">
        <v>4.0</v>
      </c>
      <c r="D5641" s="4">
        <v>5.0</v>
      </c>
      <c r="E5641" s="1">
        <v>4.0</v>
      </c>
      <c r="F5641" s="1">
        <v>5.0</v>
      </c>
      <c r="G5641" s="2"/>
    </row>
    <row r="5642" ht="12.75" customHeight="1">
      <c r="A5642" t="s">
        <v>1774</v>
      </c>
      <c r="B5642" s="3" t="str">
        <f>HYPERLINK("https://stackoverflow.com/questions/10961760/")</f>
        <v>https://stackoverflow.com/questions/10961760/</v>
      </c>
      <c r="C5642" s="1">
        <v>3.0</v>
      </c>
      <c r="D5642" s="4">
        <v>1.0</v>
      </c>
      <c r="E5642" s="1">
        <v>3.0</v>
      </c>
      <c r="F5642" s="1">
        <v>1.0</v>
      </c>
      <c r="G5642" s="2"/>
    </row>
    <row r="5643" ht="12.75" customHeight="1">
      <c r="A5643" t="s">
        <v>1774</v>
      </c>
      <c r="B5643" s="3" t="str">
        <f>HYPERLINK("https://stackoverflow.com/questions/10961767/")</f>
        <v>https://stackoverflow.com/questions/10961767/</v>
      </c>
      <c r="C5643" s="1">
        <v>3.0</v>
      </c>
      <c r="D5643" s="4">
        <v>1.0</v>
      </c>
      <c r="E5643" s="1">
        <v>3.0</v>
      </c>
      <c r="F5643" s="1">
        <v>1.0</v>
      </c>
      <c r="G5643" s="2"/>
    </row>
    <row r="5644" ht="12.75" customHeight="1">
      <c r="A5644" t="s">
        <v>1774</v>
      </c>
      <c r="B5644" s="3" t="str">
        <f>HYPERLINK("https://stackoverflow.com/questions/10961971/")</f>
        <v>https://stackoverflow.com/questions/10961971/</v>
      </c>
      <c r="C5644" s="1">
        <v>3.0</v>
      </c>
      <c r="D5644" s="4">
        <v>1.0</v>
      </c>
      <c r="E5644" s="1">
        <v>3.0</v>
      </c>
      <c r="F5644" s="1">
        <v>1.0</v>
      </c>
      <c r="G5644" s="2"/>
    </row>
    <row r="5645" ht="12.75" customHeight="1">
      <c r="A5645" t="s">
        <v>1774</v>
      </c>
      <c r="B5645" s="3" t="str">
        <f>HYPERLINK("https://stackoverflow.com/questions/10962613/")</f>
        <v>https://stackoverflow.com/questions/10962613/</v>
      </c>
      <c r="C5645" s="1">
        <v>3.0</v>
      </c>
      <c r="D5645" s="4">
        <v>2.0</v>
      </c>
      <c r="E5645" s="1">
        <v>3.0</v>
      </c>
      <c r="F5645" s="1">
        <v>2.0</v>
      </c>
      <c r="G5645" s="2"/>
    </row>
    <row r="5646" ht="12.75" customHeight="1">
      <c r="A5646" t="s">
        <v>1774</v>
      </c>
      <c r="B5646" s="3" t="str">
        <f>HYPERLINK("https://stackoverflow.com/questions/31951888/")</f>
        <v>https://stackoverflow.com/questions/31951888/</v>
      </c>
      <c r="C5646" s="1">
        <v>4.0</v>
      </c>
      <c r="D5646" s="4">
        <v>3.0</v>
      </c>
      <c r="E5646" s="1">
        <v>4.0</v>
      </c>
      <c r="F5646" s="1">
        <v>3.0</v>
      </c>
      <c r="G5646" s="2"/>
    </row>
    <row r="5647" ht="12.75" customHeight="1">
      <c r="A5647" t="s">
        <v>1774</v>
      </c>
      <c r="B5647" s="3" t="str">
        <f>HYPERLINK("https://stackoverflow.com/questions/44968798/")</f>
        <v>https://stackoverflow.com/questions/44968798/</v>
      </c>
      <c r="C5647" s="1">
        <v>3.0</v>
      </c>
      <c r="D5647" s="4">
        <v>1.0</v>
      </c>
      <c r="E5647" s="1">
        <v>3.0</v>
      </c>
      <c r="F5647" s="1">
        <v>1.0</v>
      </c>
      <c r="G5647" s="2"/>
    </row>
    <row r="5648" ht="12.75" customHeight="1">
      <c r="A5648" t="s">
        <v>1774</v>
      </c>
      <c r="B5648" s="3" t="str">
        <f>HYPERLINK("https://stackoverflow.com/questions/46462064/")</f>
        <v>https://stackoverflow.com/questions/46462064/</v>
      </c>
      <c r="C5648" s="1">
        <v>4.0</v>
      </c>
      <c r="D5648" s="4">
        <v>3.0</v>
      </c>
      <c r="E5648" s="1">
        <v>4.0</v>
      </c>
      <c r="F5648" s="1">
        <v>3.0</v>
      </c>
      <c r="G5648" s="2"/>
    </row>
    <row r="5649" ht="12.75" customHeight="1">
      <c r="A5649" t="s">
        <v>1775</v>
      </c>
      <c r="B5649" s="3" t="str">
        <f>HYPERLINK("https://stackoverflow.com/questions/11839988/")</f>
        <v>https://stackoverflow.com/questions/11839988/</v>
      </c>
      <c r="C5649" s="1">
        <v>3.0</v>
      </c>
      <c r="D5649" s="4">
        <v>3.0</v>
      </c>
      <c r="E5649" s="1">
        <v>3.0</v>
      </c>
      <c r="F5649" s="1">
        <v>3.0</v>
      </c>
      <c r="G5649" s="2"/>
    </row>
    <row r="5650" ht="12.75" customHeight="1">
      <c r="A5650" t="s">
        <v>1776</v>
      </c>
      <c r="B5650" s="3" t="str">
        <f>HYPERLINK("https://stackoverflow.com/questions/11911168/")</f>
        <v>https://stackoverflow.com/questions/11911168/</v>
      </c>
      <c r="C5650" s="1">
        <v>3.0</v>
      </c>
      <c r="D5650" s="4">
        <v>2.0</v>
      </c>
      <c r="E5650" s="1">
        <v>3.0</v>
      </c>
      <c r="F5650" s="1">
        <v>2.0</v>
      </c>
      <c r="G5650" s="2"/>
    </row>
    <row r="5651" ht="12.75" customHeight="1">
      <c r="A5651" t="s">
        <v>1776</v>
      </c>
      <c r="B5651" s="3" t="str">
        <f>HYPERLINK("https://stackoverflow.com/questions/11911606/")</f>
        <v>https://stackoverflow.com/questions/11911606/</v>
      </c>
      <c r="C5651" s="1">
        <v>3.0</v>
      </c>
      <c r="D5651" s="4">
        <v>2.0</v>
      </c>
      <c r="E5651" s="1">
        <v>3.0</v>
      </c>
      <c r="F5651" s="1">
        <v>2.0</v>
      </c>
      <c r="G5651" s="2"/>
    </row>
    <row r="5652" ht="12.75" customHeight="1">
      <c r="A5652" t="s">
        <v>1777</v>
      </c>
      <c r="B5652" s="3" t="str">
        <f>HYPERLINK("https://stackoverflow.com/questions/12688962/")</f>
        <v>https://stackoverflow.com/questions/12688962/</v>
      </c>
      <c r="C5652" s="1">
        <v>4.0</v>
      </c>
      <c r="D5652" s="4">
        <v>3.0</v>
      </c>
      <c r="E5652" s="1">
        <v>4.0</v>
      </c>
      <c r="F5652" s="1">
        <v>3.0</v>
      </c>
      <c r="G5652" s="2"/>
    </row>
    <row r="5653" ht="12.75" customHeight="1">
      <c r="A5653" t="s">
        <v>1778</v>
      </c>
      <c r="B5653" s="3" t="str">
        <f>HYPERLINK("https://stackoverflow.com/questions/16504182/")</f>
        <v>https://stackoverflow.com/questions/16504182/</v>
      </c>
      <c r="C5653" s="1">
        <v>3.0</v>
      </c>
      <c r="D5653" s="4">
        <v>1.0</v>
      </c>
      <c r="E5653" s="1">
        <v>3.0</v>
      </c>
      <c r="F5653" s="1">
        <v>1.0</v>
      </c>
      <c r="G5653" s="2"/>
    </row>
    <row r="5654" ht="12.75" customHeight="1">
      <c r="A5654" t="s">
        <v>1778</v>
      </c>
      <c r="B5654" s="3" t="str">
        <f>HYPERLINK("https://stackoverflow.com/questions/26872090/")</f>
        <v>https://stackoverflow.com/questions/26872090/</v>
      </c>
      <c r="C5654" s="1">
        <v>3.0</v>
      </c>
      <c r="D5654" s="4">
        <v>1.0</v>
      </c>
      <c r="E5654" s="1">
        <v>3.0</v>
      </c>
      <c r="F5654" s="1">
        <v>1.0</v>
      </c>
      <c r="G5654" s="2"/>
    </row>
    <row r="5655" ht="12.75" customHeight="1">
      <c r="A5655" t="s">
        <v>1779</v>
      </c>
      <c r="B5655" s="3" t="str">
        <f>HYPERLINK("https://stackoverflow.com/questions/19884300/")</f>
        <v>https://stackoverflow.com/questions/19884300/</v>
      </c>
      <c r="C5655" s="1">
        <v>2.0</v>
      </c>
      <c r="D5655" s="4">
        <v>1.0</v>
      </c>
      <c r="E5655" s="1">
        <v>2.0</v>
      </c>
      <c r="F5655" s="1">
        <v>1.0</v>
      </c>
      <c r="G5655" s="2"/>
    </row>
    <row r="5656" ht="12.75" customHeight="1">
      <c r="A5656" t="s">
        <v>1779</v>
      </c>
      <c r="B5656" s="3" t="str">
        <f>HYPERLINK("https://stackoverflow.com/questions/19884301/")</f>
        <v>https://stackoverflow.com/questions/19884301/</v>
      </c>
      <c r="C5656" s="1">
        <v>5.0</v>
      </c>
      <c r="D5656" s="4">
        <v>2.0</v>
      </c>
      <c r="E5656" s="1">
        <v>3.0</v>
      </c>
      <c r="F5656" s="1">
        <v>2.0</v>
      </c>
      <c r="G5656" s="2" t="s">
        <v>430</v>
      </c>
    </row>
    <row r="5657" ht="12.75" customHeight="1">
      <c r="A5657" t="s">
        <v>1780</v>
      </c>
      <c r="B5657" s="3" t="str">
        <f>HYPERLINK("https://stackoverflow.com/questions/19894653/")</f>
        <v>https://stackoverflow.com/questions/19894653/</v>
      </c>
      <c r="C5657" s="1">
        <v>3.0</v>
      </c>
      <c r="D5657" s="4">
        <v>1.0</v>
      </c>
      <c r="E5657" s="1">
        <v>3.0</v>
      </c>
      <c r="F5657" s="1">
        <v>1.0</v>
      </c>
      <c r="G5657" s="2"/>
    </row>
    <row r="5658" ht="12.75" customHeight="1">
      <c r="A5658" t="s">
        <v>1780</v>
      </c>
      <c r="B5658" s="3" t="str">
        <f>HYPERLINK("https://stackoverflow.com/questions/19894733/")</f>
        <v>https://stackoverflow.com/questions/19894733/</v>
      </c>
      <c r="C5658" s="1">
        <v>4.0</v>
      </c>
      <c r="D5658" s="4">
        <v>5.0</v>
      </c>
      <c r="E5658" s="1">
        <v>4.0</v>
      </c>
      <c r="F5658" s="1">
        <v>5.0</v>
      </c>
      <c r="G5658" s="2"/>
    </row>
    <row r="5659" ht="12.75" customHeight="1">
      <c r="A5659" t="s">
        <v>1780</v>
      </c>
      <c r="B5659" s="3" t="str">
        <f>HYPERLINK("https://stackoverflow.com/questions/19894828/")</f>
        <v>https://stackoverflow.com/questions/19894828/</v>
      </c>
      <c r="C5659" s="1">
        <v>4.0</v>
      </c>
      <c r="D5659" s="4">
        <v>5.0</v>
      </c>
      <c r="E5659" s="1">
        <v>4.0</v>
      </c>
      <c r="F5659" s="1">
        <v>5.0</v>
      </c>
      <c r="G5659" s="2"/>
    </row>
    <row r="5660" ht="12.75" customHeight="1">
      <c r="A5660" t="s">
        <v>1781</v>
      </c>
      <c r="B5660" s="3" t="str">
        <f>HYPERLINK("https://stackoverflow.com/questions/20528033/")</f>
        <v>https://stackoverflow.com/questions/20528033/</v>
      </c>
      <c r="C5660" s="1">
        <v>3.0</v>
      </c>
      <c r="D5660" s="4">
        <v>1.0</v>
      </c>
      <c r="E5660" s="1">
        <v>3.0</v>
      </c>
      <c r="F5660" s="1">
        <v>1.0</v>
      </c>
      <c r="G5660" s="2"/>
    </row>
    <row r="5661" ht="12.75" customHeight="1">
      <c r="A5661" t="s">
        <v>1781</v>
      </c>
      <c r="B5661" s="3" t="str">
        <f>HYPERLINK("https://stackoverflow.com/questions/20528423/")</f>
        <v>https://stackoverflow.com/questions/20528423/</v>
      </c>
      <c r="C5661" s="1">
        <v>4.0</v>
      </c>
      <c r="D5661" s="4">
        <v>4.0</v>
      </c>
      <c r="E5661" s="1">
        <v>4.0</v>
      </c>
      <c r="F5661" s="1">
        <v>4.0</v>
      </c>
      <c r="G5661" s="2"/>
    </row>
    <row r="5662" ht="12.75" customHeight="1">
      <c r="A5662" t="s">
        <v>1781</v>
      </c>
      <c r="B5662" s="3" t="str">
        <f>HYPERLINK("https://stackoverflow.com/questions/27338054/")</f>
        <v>https://stackoverflow.com/questions/27338054/</v>
      </c>
      <c r="C5662" s="1">
        <v>3.0</v>
      </c>
      <c r="D5662" s="4">
        <v>2.0</v>
      </c>
      <c r="E5662" s="1">
        <v>3.0</v>
      </c>
      <c r="F5662" s="1">
        <v>2.0</v>
      </c>
      <c r="G5662" s="2"/>
    </row>
    <row r="5663" ht="12.75" customHeight="1">
      <c r="A5663" t="s">
        <v>1782</v>
      </c>
      <c r="B5663" s="3" t="str">
        <f>HYPERLINK("https://stackoverflow.com/questions/22068995/")</f>
        <v>https://stackoverflow.com/questions/22068995/</v>
      </c>
      <c r="C5663" s="1">
        <v>2.0</v>
      </c>
      <c r="D5663" s="4">
        <v>1.0</v>
      </c>
      <c r="E5663" s="1">
        <v>2.0</v>
      </c>
      <c r="F5663" s="1">
        <v>1.0</v>
      </c>
      <c r="G5663" s="2"/>
    </row>
    <row r="5664" ht="12.75" customHeight="1">
      <c r="A5664" t="s">
        <v>1783</v>
      </c>
      <c r="B5664" s="3" t="str">
        <f>HYPERLINK("https://stackoverflow.com/questions/27474675/")</f>
        <v>https://stackoverflow.com/questions/27474675/</v>
      </c>
      <c r="C5664" s="1">
        <v>3.0</v>
      </c>
      <c r="D5664" s="4">
        <v>3.0</v>
      </c>
      <c r="E5664" s="1">
        <v>3.0</v>
      </c>
      <c r="F5664" s="1">
        <v>3.0</v>
      </c>
      <c r="G5664" s="2"/>
    </row>
    <row r="5665" ht="12.75" customHeight="1">
      <c r="A5665" t="s">
        <v>1783</v>
      </c>
      <c r="B5665" s="3" t="str">
        <f>HYPERLINK("https://stackoverflow.com/questions/27484555/")</f>
        <v>https://stackoverflow.com/questions/27484555/</v>
      </c>
      <c r="C5665" s="1">
        <v>3.0</v>
      </c>
      <c r="D5665" s="4">
        <v>3.0</v>
      </c>
      <c r="E5665" s="1">
        <v>3.0</v>
      </c>
      <c r="F5665" s="1">
        <v>3.0</v>
      </c>
      <c r="G5665" s="2"/>
    </row>
    <row r="5666" ht="12.75" customHeight="1">
      <c r="A5666" t="s">
        <v>1784</v>
      </c>
      <c r="B5666" s="3" t="str">
        <f>HYPERLINK("https://stackoverflow.com/questions/31945896/")</f>
        <v>https://stackoverflow.com/questions/31945896/</v>
      </c>
      <c r="C5666" s="1">
        <v>4.0</v>
      </c>
      <c r="D5666" s="4">
        <v>3.0</v>
      </c>
      <c r="E5666" s="1">
        <v>4.0</v>
      </c>
      <c r="F5666" s="1">
        <v>3.0</v>
      </c>
      <c r="G5666" s="2"/>
    </row>
    <row r="5667" ht="12.75" customHeight="1">
      <c r="A5667" t="s">
        <v>1784</v>
      </c>
      <c r="B5667" s="3" t="str">
        <f>HYPERLINK("https://stackoverflow.com/questions/32403727/")</f>
        <v>https://stackoverflow.com/questions/32403727/</v>
      </c>
      <c r="C5667" s="1">
        <v>3.0</v>
      </c>
      <c r="D5667" s="4">
        <v>3.0</v>
      </c>
      <c r="E5667" s="1">
        <v>3.0</v>
      </c>
      <c r="F5667" s="1">
        <v>3.0</v>
      </c>
      <c r="G5667" s="2"/>
    </row>
    <row r="5668" ht="12.75" customHeight="1">
      <c r="A5668" t="s">
        <v>1785</v>
      </c>
      <c r="B5668" s="3" t="str">
        <f>HYPERLINK("https://stackoverflow.com/questions/32278836/")</f>
        <v>https://stackoverflow.com/questions/32278836/</v>
      </c>
      <c r="C5668" s="1">
        <v>2.0</v>
      </c>
      <c r="D5668" s="4">
        <v>3.0</v>
      </c>
      <c r="E5668" s="1">
        <v>2.0</v>
      </c>
      <c r="F5668" s="1">
        <v>3.0</v>
      </c>
      <c r="G5668" s="2"/>
    </row>
    <row r="5669" ht="12.75" customHeight="1">
      <c r="A5669" t="s">
        <v>1786</v>
      </c>
      <c r="B5669" s="3" t="str">
        <f>HYPERLINK("https://stackoverflow.com/questions/33969743/")</f>
        <v>https://stackoverflow.com/questions/33969743/</v>
      </c>
      <c r="C5669" s="1">
        <v>3.0</v>
      </c>
      <c r="D5669" s="4">
        <v>3.0</v>
      </c>
      <c r="E5669" s="1">
        <v>3.0</v>
      </c>
      <c r="F5669" s="1">
        <v>3.0</v>
      </c>
      <c r="G5669" s="2"/>
    </row>
    <row r="5670" ht="12.75" customHeight="1">
      <c r="A5670" t="s">
        <v>1787</v>
      </c>
      <c r="B5670" s="3" t="str">
        <f>HYPERLINK("https://stackoverflow.com/questions/49530380/")</f>
        <v>https://stackoverflow.com/questions/49530380/</v>
      </c>
      <c r="C5670" s="1">
        <v>3.0</v>
      </c>
      <c r="D5670" s="4">
        <v>3.0</v>
      </c>
      <c r="E5670" s="1">
        <v>3.0</v>
      </c>
      <c r="F5670" s="1">
        <v>3.0</v>
      </c>
      <c r="G5670" s="2"/>
    </row>
    <row r="5671" ht="12.75" customHeight="1">
      <c r="C5671" s="1"/>
      <c r="D5671" s="1"/>
      <c r="E5671" s="1"/>
      <c r="F5671" s="1"/>
      <c r="G5671" s="2"/>
    </row>
    <row r="5672" ht="12.75" customHeight="1">
      <c r="C5672" s="1"/>
      <c r="D5672" s="1"/>
      <c r="E5672" s="1"/>
      <c r="F5672" s="1"/>
      <c r="G5672" s="2"/>
    </row>
    <row r="5673" ht="12.75" customHeight="1">
      <c r="C5673" s="1"/>
      <c r="D5673" s="1"/>
      <c r="E5673" s="1"/>
      <c r="F5673" s="1"/>
      <c r="G5673" s="2"/>
    </row>
    <row r="5674" ht="12.75" customHeight="1">
      <c r="A5674" t="s">
        <v>1788</v>
      </c>
      <c r="C5674" s="1"/>
      <c r="D5674" s="1"/>
      <c r="E5674" s="1"/>
      <c r="F5674" s="1"/>
      <c r="G5674" s="2"/>
    </row>
    <row r="5675" ht="12.75" customHeight="1">
      <c r="C5675" s="1"/>
      <c r="D5675" s="1"/>
      <c r="E5675" s="1"/>
      <c r="F5675" s="1"/>
      <c r="G5675" s="2"/>
    </row>
    <row r="5676" ht="12.75" customHeight="1">
      <c r="A5676" t="s">
        <v>1577</v>
      </c>
      <c r="B5676" s="3" t="str">
        <f>HYPERLINK("https://stackoverflow.com/questions/1625263/")</f>
        <v>https://stackoverflow.com/questions/1625263/</v>
      </c>
      <c r="C5676" s="1">
        <v>4.0</v>
      </c>
      <c r="D5676" s="4">
        <v>4.0</v>
      </c>
      <c r="E5676" s="1">
        <v>4.0</v>
      </c>
      <c r="F5676" s="1">
        <v>4.0</v>
      </c>
      <c r="G5676" s="2"/>
    </row>
    <row r="5677" ht="12.75" customHeight="1">
      <c r="A5677" t="s">
        <v>1577</v>
      </c>
      <c r="B5677" s="3" t="str">
        <f>HYPERLINK("https://stackoverflow.com/questions/1625266/")</f>
        <v>https://stackoverflow.com/questions/1625266/</v>
      </c>
      <c r="C5677" s="1">
        <v>5.0</v>
      </c>
      <c r="D5677" s="4">
        <v>1.0</v>
      </c>
      <c r="E5677" s="1">
        <v>5.0</v>
      </c>
      <c r="F5677" s="1">
        <v>5.0</v>
      </c>
      <c r="G5677" s="2" t="s">
        <v>406</v>
      </c>
    </row>
    <row r="5678" ht="12.75" customHeight="1">
      <c r="A5678" t="s">
        <v>1577</v>
      </c>
      <c r="B5678" s="3" t="str">
        <f>HYPERLINK("https://stackoverflow.com/questions/4346077/")</f>
        <v>https://stackoverflow.com/questions/4346077/</v>
      </c>
      <c r="C5678" s="1">
        <v>5.0</v>
      </c>
      <c r="D5678" s="4">
        <v>1.0</v>
      </c>
      <c r="E5678" s="1">
        <v>4.0</v>
      </c>
      <c r="F5678" s="1">
        <v>4.0</v>
      </c>
      <c r="G5678" s="2" t="s">
        <v>1789</v>
      </c>
    </row>
    <row r="5679" ht="12.75" customHeight="1">
      <c r="A5679" t="s">
        <v>1577</v>
      </c>
      <c r="B5679" s="3" t="str">
        <f>HYPERLINK("https://stackoverflow.com/questions/13858341/")</f>
        <v>https://stackoverflow.com/questions/13858341/</v>
      </c>
      <c r="C5679" s="1">
        <v>3.0</v>
      </c>
      <c r="D5679" s="4">
        <v>1.0</v>
      </c>
      <c r="E5679" s="1">
        <v>3.0</v>
      </c>
      <c r="F5679" s="1">
        <v>1.0</v>
      </c>
      <c r="G5679" s="2"/>
    </row>
    <row r="5680" ht="12.75" customHeight="1">
      <c r="A5680" t="s">
        <v>1577</v>
      </c>
      <c r="B5680" s="3" t="str">
        <f>HYPERLINK("https://stackoverflow.com/questions/14198380/")</f>
        <v>https://stackoverflow.com/questions/14198380/</v>
      </c>
      <c r="C5680" s="1">
        <v>4.0</v>
      </c>
      <c r="D5680" s="4">
        <v>5.0</v>
      </c>
      <c r="E5680" s="1">
        <v>4.0</v>
      </c>
      <c r="F5680" s="1">
        <v>5.0</v>
      </c>
      <c r="G5680" s="2"/>
    </row>
    <row r="5681" ht="12.75" customHeight="1">
      <c r="A5681" t="s">
        <v>1577</v>
      </c>
      <c r="B5681" s="3" t="str">
        <f>HYPERLINK("https://stackoverflow.com/questions/15053443/")</f>
        <v>https://stackoverflow.com/questions/15053443/</v>
      </c>
      <c r="C5681" s="1">
        <v>5.0</v>
      </c>
      <c r="D5681" s="4">
        <v>5.0</v>
      </c>
      <c r="E5681" s="1">
        <v>5.0</v>
      </c>
      <c r="F5681" s="1">
        <v>5.0</v>
      </c>
      <c r="G5681" s="2"/>
    </row>
    <row r="5682" ht="12.75" customHeight="1">
      <c r="A5682" t="s">
        <v>1577</v>
      </c>
      <c r="B5682" s="3" t="str">
        <f>HYPERLINK("https://stackoverflow.com/questions/16925756/")</f>
        <v>https://stackoverflow.com/questions/16925756/</v>
      </c>
      <c r="C5682" s="1">
        <v>4.0</v>
      </c>
      <c r="D5682" s="4">
        <v>1.0</v>
      </c>
      <c r="E5682" s="1">
        <v>4.0</v>
      </c>
      <c r="F5682" s="1">
        <v>4.0</v>
      </c>
      <c r="G5682" s="2" t="s">
        <v>1680</v>
      </c>
    </row>
    <row r="5683" ht="12.75" customHeight="1">
      <c r="A5683" t="s">
        <v>1577</v>
      </c>
      <c r="B5683" s="3" t="str">
        <f>HYPERLINK("https://stackoverflow.com/questions/17172730/")</f>
        <v>https://stackoverflow.com/questions/17172730/</v>
      </c>
      <c r="C5683" s="1">
        <v>3.0</v>
      </c>
      <c r="D5683" s="4">
        <v>1.0</v>
      </c>
      <c r="E5683" s="1">
        <v>3.0</v>
      </c>
      <c r="F5683" s="1">
        <v>1.0</v>
      </c>
      <c r="G5683" s="2"/>
    </row>
    <row r="5684" ht="12.75" customHeight="1">
      <c r="A5684" t="s">
        <v>1577</v>
      </c>
      <c r="B5684" s="3" t="str">
        <f>HYPERLINK("https://stackoverflow.com/questions/17765712/")</f>
        <v>https://stackoverflow.com/questions/17765712/</v>
      </c>
      <c r="C5684" s="1">
        <v>4.0</v>
      </c>
      <c r="D5684" s="4">
        <v>1.0</v>
      </c>
      <c r="E5684" s="1">
        <v>4.0</v>
      </c>
      <c r="F5684" s="1">
        <v>4.0</v>
      </c>
      <c r="G5684" s="2" t="s">
        <v>1790</v>
      </c>
    </row>
    <row r="5685" ht="12.75" customHeight="1">
      <c r="A5685" t="s">
        <v>1577</v>
      </c>
      <c r="B5685" s="3" t="str">
        <f>HYPERLINK("https://stackoverflow.com/questions/18746974/")</f>
        <v>https://stackoverflow.com/questions/18746974/</v>
      </c>
      <c r="C5685" s="1">
        <v>5.0</v>
      </c>
      <c r="D5685" s="4">
        <v>5.0</v>
      </c>
      <c r="E5685" s="1">
        <v>5.0</v>
      </c>
      <c r="F5685" s="1">
        <v>5.0</v>
      </c>
      <c r="G5685" s="2"/>
    </row>
    <row r="5686" ht="12.75" customHeight="1">
      <c r="A5686" t="s">
        <v>1577</v>
      </c>
      <c r="B5686" s="3" t="str">
        <f>HYPERLINK("https://stackoverflow.com/questions/20881066/")</f>
        <v>https://stackoverflow.com/questions/20881066/</v>
      </c>
      <c r="C5686" s="1">
        <v>3.0</v>
      </c>
      <c r="D5686" s="4">
        <v>1.0</v>
      </c>
      <c r="E5686" s="1">
        <v>3.0</v>
      </c>
      <c r="F5686" s="1">
        <v>1.0</v>
      </c>
      <c r="G5686" s="2"/>
    </row>
    <row r="5687" ht="12.75" customHeight="1">
      <c r="A5687" t="s">
        <v>1577</v>
      </c>
      <c r="B5687" s="3" t="str">
        <f>HYPERLINK("https://stackoverflow.com/questions/22609585/")</f>
        <v>https://stackoverflow.com/questions/22609585/</v>
      </c>
      <c r="C5687" s="1">
        <v>5.0</v>
      </c>
      <c r="D5687" s="4">
        <v>1.0</v>
      </c>
      <c r="E5687" s="1">
        <v>3.0</v>
      </c>
      <c r="F5687" s="1">
        <v>1.0</v>
      </c>
      <c r="G5687" s="2" t="s">
        <v>1220</v>
      </c>
    </row>
    <row r="5688" ht="12.75" customHeight="1">
      <c r="A5688" t="s">
        <v>1577</v>
      </c>
      <c r="B5688" s="3" t="str">
        <f>HYPERLINK("https://stackoverflow.com/questions/24476105/")</f>
        <v>https://stackoverflow.com/questions/24476105/</v>
      </c>
      <c r="C5688" s="1">
        <v>3.0</v>
      </c>
      <c r="D5688" s="4">
        <v>1.0</v>
      </c>
      <c r="E5688" s="1">
        <v>3.0</v>
      </c>
      <c r="F5688" s="1">
        <v>1.0</v>
      </c>
      <c r="G5688" s="2"/>
    </row>
    <row r="5689" ht="12.75" customHeight="1">
      <c r="A5689" t="s">
        <v>1577</v>
      </c>
      <c r="B5689" s="3" t="str">
        <f>HYPERLINK("https://stackoverflow.com/questions/25424148/")</f>
        <v>https://stackoverflow.com/questions/25424148/</v>
      </c>
      <c r="C5689" s="1">
        <v>4.0</v>
      </c>
      <c r="D5689" s="4">
        <v>1.0</v>
      </c>
      <c r="E5689" s="1">
        <v>4.0</v>
      </c>
      <c r="F5689" s="1">
        <v>4.0</v>
      </c>
      <c r="G5689" s="2" t="s">
        <v>1680</v>
      </c>
    </row>
    <row r="5690" ht="12.75" customHeight="1">
      <c r="A5690" t="s">
        <v>1577</v>
      </c>
      <c r="B5690" s="3" t="str">
        <f>HYPERLINK("https://stackoverflow.com/questions/29456593/")</f>
        <v>https://stackoverflow.com/questions/29456593/</v>
      </c>
      <c r="C5690" s="1">
        <v>4.0</v>
      </c>
      <c r="D5690" s="4">
        <v>1.0</v>
      </c>
      <c r="E5690" s="1">
        <v>4.0</v>
      </c>
      <c r="F5690" s="1">
        <v>4.0</v>
      </c>
      <c r="G5690" s="2" t="s">
        <v>1680</v>
      </c>
    </row>
    <row r="5691" ht="12.75" customHeight="1">
      <c r="A5691" t="s">
        <v>1577</v>
      </c>
      <c r="B5691" s="3" t="str">
        <f>HYPERLINK("https://stackoverflow.com/questions/29721174/")</f>
        <v>https://stackoverflow.com/questions/29721174/</v>
      </c>
      <c r="C5691" s="1">
        <v>4.0</v>
      </c>
      <c r="D5691" s="4">
        <v>5.0</v>
      </c>
      <c r="E5691" s="1">
        <v>4.0</v>
      </c>
      <c r="F5691" s="1">
        <v>5.0</v>
      </c>
      <c r="G5691" s="2"/>
    </row>
    <row r="5692" ht="12.75" customHeight="1">
      <c r="A5692" t="s">
        <v>1577</v>
      </c>
      <c r="B5692" s="3" t="str">
        <f>HYPERLINK("https://stackoverflow.com/questions/30480913/")</f>
        <v>https://stackoverflow.com/questions/30480913/</v>
      </c>
      <c r="C5692" s="1">
        <v>5.0</v>
      </c>
      <c r="D5692" s="4">
        <v>1.0</v>
      </c>
      <c r="E5692" s="1">
        <v>5.0</v>
      </c>
      <c r="F5692" s="1">
        <v>5.0</v>
      </c>
      <c r="G5692" s="2" t="s">
        <v>1791</v>
      </c>
    </row>
    <row r="5693" ht="12.75" customHeight="1">
      <c r="A5693" t="s">
        <v>1577</v>
      </c>
      <c r="B5693" s="3" t="str">
        <f>HYPERLINK("https://stackoverflow.com/questions/30975514/")</f>
        <v>https://stackoverflow.com/questions/30975514/</v>
      </c>
      <c r="C5693" s="1">
        <v>4.0</v>
      </c>
      <c r="D5693" s="4">
        <v>1.0</v>
      </c>
      <c r="E5693" s="1">
        <v>4.0</v>
      </c>
      <c r="F5693" s="1">
        <v>5.0</v>
      </c>
      <c r="G5693" s="2" t="s">
        <v>1792</v>
      </c>
    </row>
    <row r="5694" ht="12.75" customHeight="1">
      <c r="A5694" t="s">
        <v>1577</v>
      </c>
      <c r="B5694" s="3" t="str">
        <f>HYPERLINK("https://stackoverflow.com/questions/31702114/")</f>
        <v>https://stackoverflow.com/questions/31702114/</v>
      </c>
      <c r="C5694" s="1">
        <v>3.0</v>
      </c>
      <c r="D5694" s="4">
        <v>1.0</v>
      </c>
      <c r="E5694" s="1">
        <v>3.0</v>
      </c>
      <c r="F5694" s="1">
        <v>1.0</v>
      </c>
      <c r="G5694" s="2"/>
    </row>
    <row r="5695" ht="12.75" customHeight="1">
      <c r="A5695" t="s">
        <v>1577</v>
      </c>
      <c r="B5695" s="3" t="str">
        <f>HYPERLINK("https://stackoverflow.com/questions/31862318/")</f>
        <v>https://stackoverflow.com/questions/31862318/</v>
      </c>
      <c r="C5695" s="1">
        <v>4.0</v>
      </c>
      <c r="D5695" s="4">
        <v>1.0</v>
      </c>
      <c r="E5695" s="1">
        <v>5.0</v>
      </c>
      <c r="F5695" s="1">
        <v>5.0</v>
      </c>
      <c r="G5695" s="2" t="s">
        <v>231</v>
      </c>
    </row>
    <row r="5696" ht="12.75" customHeight="1">
      <c r="A5696" t="s">
        <v>1577</v>
      </c>
      <c r="B5696" s="3" t="str">
        <f>HYPERLINK("https://stackoverflow.com/questions/31872259/")</f>
        <v>https://stackoverflow.com/questions/31872259/</v>
      </c>
      <c r="C5696" s="1">
        <v>4.0</v>
      </c>
      <c r="D5696" s="4">
        <v>1.0</v>
      </c>
      <c r="E5696" s="1">
        <v>4.0</v>
      </c>
      <c r="F5696" s="1">
        <v>4.0</v>
      </c>
      <c r="G5696" s="2" t="s">
        <v>972</v>
      </c>
    </row>
    <row r="5697" ht="12.75" customHeight="1">
      <c r="A5697" t="s">
        <v>1577</v>
      </c>
      <c r="B5697" s="3" t="str">
        <f>HYPERLINK("https://stackoverflow.com/questions/34479060/")</f>
        <v>https://stackoverflow.com/questions/34479060/</v>
      </c>
      <c r="C5697" s="1">
        <v>4.0</v>
      </c>
      <c r="D5697" s="4">
        <v>1.0</v>
      </c>
      <c r="E5697" s="1">
        <v>5.0</v>
      </c>
      <c r="F5697" s="1">
        <v>5.0</v>
      </c>
      <c r="G5697" s="2" t="s">
        <v>1793</v>
      </c>
    </row>
    <row r="5698" ht="12.75" customHeight="1">
      <c r="A5698" t="s">
        <v>1577</v>
      </c>
      <c r="B5698" s="3" t="str">
        <f>HYPERLINK("https://stackoverflow.com/questions/39573904/")</f>
        <v>https://stackoverflow.com/questions/39573904/</v>
      </c>
      <c r="C5698" s="1">
        <v>3.0</v>
      </c>
      <c r="D5698" s="4">
        <v>3.0</v>
      </c>
      <c r="E5698" s="1">
        <v>3.0</v>
      </c>
      <c r="F5698" s="1">
        <v>3.0</v>
      </c>
      <c r="G5698" s="2"/>
    </row>
    <row r="5699" ht="12.75" customHeight="1">
      <c r="A5699" t="s">
        <v>1577</v>
      </c>
      <c r="B5699" s="3" t="str">
        <f>HYPERLINK("https://stackoverflow.com/questions/42252722/")</f>
        <v>https://stackoverflow.com/questions/42252722/</v>
      </c>
      <c r="C5699" s="1">
        <v>5.0</v>
      </c>
      <c r="D5699" s="4">
        <v>5.0</v>
      </c>
      <c r="E5699" s="1">
        <v>5.0</v>
      </c>
      <c r="F5699" s="1">
        <v>5.0</v>
      </c>
      <c r="G5699" s="2"/>
    </row>
    <row r="5700" ht="12.75" customHeight="1">
      <c r="A5700" t="s">
        <v>1577</v>
      </c>
      <c r="B5700" s="3" t="str">
        <f>HYPERLINK("https://stackoverflow.com/questions/44301865/")</f>
        <v>https://stackoverflow.com/questions/44301865/</v>
      </c>
      <c r="C5700" s="1">
        <v>4.0</v>
      </c>
      <c r="D5700" s="4">
        <v>1.0</v>
      </c>
      <c r="E5700" s="1">
        <v>4.0</v>
      </c>
      <c r="F5700" s="1">
        <v>4.0</v>
      </c>
      <c r="G5700" s="2" t="s">
        <v>1794</v>
      </c>
    </row>
    <row r="5701" ht="12.75" customHeight="1">
      <c r="A5701" t="s">
        <v>1577</v>
      </c>
      <c r="B5701" s="3" t="str">
        <f>HYPERLINK("https://stackoverflow.com/questions/48700320/")</f>
        <v>https://stackoverflow.com/questions/48700320/</v>
      </c>
      <c r="C5701" s="1">
        <v>4.0</v>
      </c>
      <c r="D5701" s="4">
        <v>1.0</v>
      </c>
      <c r="E5701" s="1">
        <v>4.0</v>
      </c>
      <c r="F5701" s="1">
        <v>4.0</v>
      </c>
      <c r="G5701" s="2" t="s">
        <v>1680</v>
      </c>
    </row>
    <row r="5702" ht="12.75" customHeight="1">
      <c r="A5702" t="s">
        <v>1795</v>
      </c>
      <c r="B5702" s="3" t="str">
        <f>HYPERLINK("https://stackoverflow.com/questions/3918541/")</f>
        <v>https://stackoverflow.com/questions/3918541/</v>
      </c>
      <c r="C5702" s="1">
        <v>2.0</v>
      </c>
      <c r="D5702" s="4">
        <v>1.0</v>
      </c>
      <c r="E5702" s="1">
        <v>2.0</v>
      </c>
      <c r="F5702" s="1">
        <v>1.0</v>
      </c>
      <c r="G5702" s="2"/>
    </row>
    <row r="5703" ht="12.75" customHeight="1">
      <c r="A5703" t="s">
        <v>1580</v>
      </c>
      <c r="B5703" s="3" t="str">
        <f>HYPERLINK("https://stackoverflow.com/questions/4614244/")</f>
        <v>https://stackoverflow.com/questions/4614244/</v>
      </c>
      <c r="C5703" s="1">
        <v>3.0</v>
      </c>
      <c r="D5703" s="4">
        <v>1.0</v>
      </c>
      <c r="E5703" s="1">
        <v>3.0</v>
      </c>
      <c r="F5703" s="1">
        <v>1.0</v>
      </c>
      <c r="G5703" s="2"/>
    </row>
    <row r="5704" ht="12.75" customHeight="1">
      <c r="A5704" t="s">
        <v>1580</v>
      </c>
      <c r="B5704" s="3" t="str">
        <f>HYPERLINK("https://stackoverflow.com/questions/4614261/")</f>
        <v>https://stackoverflow.com/questions/4614261/</v>
      </c>
      <c r="C5704" s="1">
        <v>4.0</v>
      </c>
      <c r="D5704" s="4">
        <v>1.0</v>
      </c>
      <c r="E5704" s="1">
        <v>4.0</v>
      </c>
      <c r="F5704" s="1">
        <v>4.0</v>
      </c>
      <c r="G5704" s="2" t="s">
        <v>1680</v>
      </c>
    </row>
    <row r="5705" ht="12.75" customHeight="1">
      <c r="A5705" t="s">
        <v>1580</v>
      </c>
      <c r="B5705" s="3" t="str">
        <f>HYPERLINK("https://stackoverflow.com/questions/4614273/")</f>
        <v>https://stackoverflow.com/questions/4614273/</v>
      </c>
      <c r="C5705" s="1">
        <v>3.0</v>
      </c>
      <c r="D5705" s="4">
        <v>1.0</v>
      </c>
      <c r="E5705" s="1">
        <v>3.0</v>
      </c>
      <c r="F5705" s="1">
        <v>1.0</v>
      </c>
      <c r="G5705" s="2"/>
    </row>
    <row r="5706" ht="12.75" customHeight="1">
      <c r="A5706" t="s">
        <v>1580</v>
      </c>
      <c r="B5706" s="3" t="str">
        <f>HYPERLINK("https://stackoverflow.com/questions/9377891/")</f>
        <v>https://stackoverflow.com/questions/9377891/</v>
      </c>
      <c r="C5706" s="1">
        <v>3.0</v>
      </c>
      <c r="D5706" s="4">
        <v>1.0</v>
      </c>
      <c r="E5706" s="1">
        <v>3.0</v>
      </c>
      <c r="F5706" s="1">
        <v>1.0</v>
      </c>
      <c r="G5706" s="2"/>
    </row>
    <row r="5707" ht="12.75" customHeight="1">
      <c r="A5707" t="s">
        <v>1580</v>
      </c>
      <c r="B5707" s="3" t="str">
        <f>HYPERLINK("https://stackoverflow.com/questions/9858601/")</f>
        <v>https://stackoverflow.com/questions/9858601/</v>
      </c>
      <c r="C5707" s="1">
        <v>5.0</v>
      </c>
      <c r="D5707" s="4">
        <v>5.0</v>
      </c>
      <c r="E5707" s="1">
        <v>5.0</v>
      </c>
      <c r="F5707" s="1">
        <v>5.0</v>
      </c>
      <c r="G5707" s="2"/>
    </row>
    <row r="5708" ht="12.75" customHeight="1">
      <c r="A5708" t="s">
        <v>1580</v>
      </c>
      <c r="B5708" s="3" t="str">
        <f>HYPERLINK("https://stackoverflow.com/questions/27610707/")</f>
        <v>https://stackoverflow.com/questions/27610707/</v>
      </c>
      <c r="C5708" s="1">
        <v>5.0</v>
      </c>
      <c r="D5708" s="4">
        <v>5.0</v>
      </c>
      <c r="E5708" s="1">
        <v>5.0</v>
      </c>
      <c r="F5708" s="1">
        <v>5.0</v>
      </c>
      <c r="G5708" s="2"/>
    </row>
    <row r="5709" ht="12.75" customHeight="1">
      <c r="A5709" t="s">
        <v>1580</v>
      </c>
      <c r="B5709" s="3" t="str">
        <f>HYPERLINK("https://stackoverflow.com/questions/37674446/")</f>
        <v>https://stackoverflow.com/questions/37674446/</v>
      </c>
      <c r="C5709" s="1">
        <v>4.0</v>
      </c>
      <c r="D5709" s="4">
        <v>1.0</v>
      </c>
      <c r="E5709" s="1">
        <v>4.0</v>
      </c>
      <c r="F5709" s="1">
        <v>4.0</v>
      </c>
      <c r="G5709" s="2" t="s">
        <v>1796</v>
      </c>
    </row>
    <row r="5710" ht="12.75" customHeight="1">
      <c r="A5710" t="s">
        <v>1581</v>
      </c>
      <c r="B5710" s="3" t="str">
        <f>HYPERLINK("https://stackoverflow.com/questions/8210660/")</f>
        <v>https://stackoverflow.com/questions/8210660/</v>
      </c>
      <c r="C5710" s="1">
        <v>3.0</v>
      </c>
      <c r="D5710" s="4">
        <v>5.0</v>
      </c>
      <c r="E5710" s="1">
        <v>5.0</v>
      </c>
      <c r="F5710" s="1">
        <v>5.0</v>
      </c>
      <c r="G5710" s="2" t="s">
        <v>430</v>
      </c>
    </row>
    <row r="5711" ht="12.75" customHeight="1">
      <c r="A5711" t="s">
        <v>1581</v>
      </c>
      <c r="B5711" s="3" t="str">
        <f>HYPERLINK("https://stackoverflow.com/questions/8210662/")</f>
        <v>https://stackoverflow.com/questions/8210662/</v>
      </c>
      <c r="C5711" s="1">
        <v>3.0</v>
      </c>
      <c r="D5711" s="4">
        <v>5.0</v>
      </c>
      <c r="E5711" s="1">
        <v>5.0</v>
      </c>
      <c r="F5711" s="1">
        <v>5.0</v>
      </c>
      <c r="G5711" s="2" t="s">
        <v>430</v>
      </c>
    </row>
    <row r="5712" ht="12.75" customHeight="1">
      <c r="A5712" t="s">
        <v>1581</v>
      </c>
      <c r="B5712" s="3" t="str">
        <f>HYPERLINK("https://stackoverflow.com/questions/8210682/")</f>
        <v>https://stackoverflow.com/questions/8210682/</v>
      </c>
      <c r="C5712" s="1">
        <v>3.0</v>
      </c>
      <c r="D5712" s="4">
        <v>5.0</v>
      </c>
      <c r="E5712" s="1">
        <v>5.0</v>
      </c>
      <c r="F5712" s="1">
        <v>5.0</v>
      </c>
      <c r="G5712" s="2" t="s">
        <v>430</v>
      </c>
    </row>
    <row r="5713" ht="12.75" customHeight="1">
      <c r="A5713" t="s">
        <v>1581</v>
      </c>
      <c r="B5713" s="3" t="str">
        <f>HYPERLINK("https://stackoverflow.com/questions/25696878/")</f>
        <v>https://stackoverflow.com/questions/25696878/</v>
      </c>
      <c r="C5713" s="1">
        <v>5.0</v>
      </c>
      <c r="D5713" s="4">
        <v>5.0</v>
      </c>
      <c r="E5713" s="1">
        <v>5.0</v>
      </c>
      <c r="F5713" s="1">
        <v>5.0</v>
      </c>
      <c r="G5713" s="2"/>
    </row>
    <row r="5714" ht="12.75" customHeight="1">
      <c r="A5714" t="s">
        <v>1797</v>
      </c>
      <c r="B5714" s="3" t="str">
        <f>HYPERLINK("https://stackoverflow.com/questions/8477090/")</f>
        <v>https://stackoverflow.com/questions/8477090/</v>
      </c>
      <c r="C5714" s="1">
        <v>3.0</v>
      </c>
      <c r="D5714" s="4">
        <v>1.0</v>
      </c>
      <c r="E5714" s="1">
        <v>3.0</v>
      </c>
      <c r="F5714" s="1">
        <v>1.0</v>
      </c>
      <c r="G5714" s="2"/>
    </row>
    <row r="5715" ht="12.75" customHeight="1">
      <c r="A5715" t="s">
        <v>1798</v>
      </c>
      <c r="B5715" s="3" t="str">
        <f>HYPERLINK("https://stackoverflow.com/questions/9199351/")</f>
        <v>https://stackoverflow.com/questions/9199351/</v>
      </c>
      <c r="C5715" s="1">
        <v>2.0</v>
      </c>
      <c r="D5715" s="4">
        <v>1.0</v>
      </c>
      <c r="E5715" s="1">
        <v>2.0</v>
      </c>
      <c r="F5715" s="1">
        <v>1.0</v>
      </c>
      <c r="G5715" s="2"/>
    </row>
    <row r="5716" ht="12.75" customHeight="1">
      <c r="A5716" t="s">
        <v>1798</v>
      </c>
      <c r="B5716" s="3" t="str">
        <f>HYPERLINK("https://stackoverflow.com/questions/9199412/")</f>
        <v>https://stackoverflow.com/questions/9199412/</v>
      </c>
      <c r="C5716" s="1">
        <v>2.0</v>
      </c>
      <c r="D5716" s="4">
        <v>1.0</v>
      </c>
      <c r="E5716" s="1">
        <v>2.0</v>
      </c>
      <c r="F5716" s="1">
        <v>1.0</v>
      </c>
      <c r="G5716" s="2"/>
    </row>
    <row r="5717" ht="12.75" customHeight="1">
      <c r="A5717" t="s">
        <v>1798</v>
      </c>
      <c r="B5717" s="3" t="str">
        <f>HYPERLINK("https://stackoverflow.com/questions/9199636/")</f>
        <v>https://stackoverflow.com/questions/9199636/</v>
      </c>
      <c r="C5717" s="1">
        <v>2.0</v>
      </c>
      <c r="D5717" s="4">
        <v>5.0</v>
      </c>
      <c r="E5717" s="1">
        <v>4.0</v>
      </c>
      <c r="F5717" s="1">
        <v>5.0</v>
      </c>
      <c r="G5717" s="2" t="s">
        <v>430</v>
      </c>
    </row>
    <row r="5718" ht="12.75" customHeight="1">
      <c r="A5718" t="s">
        <v>1799</v>
      </c>
      <c r="B5718" s="3" t="str">
        <f>HYPERLINK("https://stackoverflow.com/questions/9919216/")</f>
        <v>https://stackoverflow.com/questions/9919216/</v>
      </c>
      <c r="C5718" s="1">
        <v>5.0</v>
      </c>
      <c r="D5718" s="4">
        <v>5.0</v>
      </c>
      <c r="E5718" s="1">
        <v>5.0</v>
      </c>
      <c r="F5718" s="1">
        <v>5.0</v>
      </c>
      <c r="G5718" s="2"/>
    </row>
    <row r="5719" ht="12.75" customHeight="1">
      <c r="A5719" t="s">
        <v>1799</v>
      </c>
      <c r="B5719" s="3" t="str">
        <f>HYPERLINK("https://stackoverflow.com/questions/9919496/")</f>
        <v>https://stackoverflow.com/questions/9919496/</v>
      </c>
      <c r="C5719" s="1">
        <v>5.0</v>
      </c>
      <c r="D5719" s="4">
        <v>5.0</v>
      </c>
      <c r="E5719" s="1">
        <v>5.0</v>
      </c>
      <c r="F5719" s="1">
        <v>5.0</v>
      </c>
      <c r="G5719" s="2"/>
    </row>
    <row r="5720" ht="12.75" customHeight="1">
      <c r="A5720" t="s">
        <v>1800</v>
      </c>
      <c r="B5720" s="3" t="str">
        <f>HYPERLINK("https://stackoverflow.com/questions/9961316/")</f>
        <v>https://stackoverflow.com/questions/9961316/</v>
      </c>
      <c r="C5720" s="1">
        <v>3.0</v>
      </c>
      <c r="D5720" s="4">
        <v>5.0</v>
      </c>
      <c r="E5720" s="1">
        <v>5.0</v>
      </c>
      <c r="F5720" s="1">
        <v>5.0</v>
      </c>
      <c r="G5720" s="2" t="s">
        <v>430</v>
      </c>
    </row>
    <row r="5721" ht="12.75" customHeight="1">
      <c r="A5721" t="s">
        <v>1800</v>
      </c>
      <c r="B5721" s="3" t="str">
        <f>HYPERLINK("https://stackoverflow.com/questions/9961346/")</f>
        <v>https://stackoverflow.com/questions/9961346/</v>
      </c>
      <c r="C5721" s="1">
        <v>5.0</v>
      </c>
      <c r="D5721" s="4">
        <v>1.0</v>
      </c>
      <c r="E5721" s="1">
        <v>5.0</v>
      </c>
      <c r="F5721" s="1">
        <v>5.0</v>
      </c>
      <c r="G5721" s="2" t="s">
        <v>406</v>
      </c>
    </row>
    <row r="5722" ht="12.75" customHeight="1">
      <c r="A5722" t="s">
        <v>1800</v>
      </c>
      <c r="B5722" s="3" t="str">
        <f>HYPERLINK("https://stackoverflow.com/questions/24742364/")</f>
        <v>https://stackoverflow.com/questions/24742364/</v>
      </c>
      <c r="C5722" s="1">
        <v>3.0</v>
      </c>
      <c r="D5722" s="4">
        <v>1.0</v>
      </c>
      <c r="E5722" s="1">
        <v>3.0</v>
      </c>
      <c r="F5722" s="1">
        <v>1.0</v>
      </c>
      <c r="G5722" s="2"/>
    </row>
    <row r="5723" ht="12.75" customHeight="1">
      <c r="A5723" t="s">
        <v>1800</v>
      </c>
      <c r="B5723" s="3" t="str">
        <f>HYPERLINK("https://stackoverflow.com/questions/24761512/")</f>
        <v>https://stackoverflow.com/questions/24761512/</v>
      </c>
      <c r="C5723" s="1">
        <v>3.0</v>
      </c>
      <c r="D5723" s="4">
        <v>1.0</v>
      </c>
      <c r="E5723" s="1">
        <v>3.0</v>
      </c>
      <c r="F5723" s="1">
        <v>1.0</v>
      </c>
      <c r="G5723" s="2"/>
    </row>
    <row r="5724" ht="12.75" customHeight="1">
      <c r="A5724" t="s">
        <v>1800</v>
      </c>
      <c r="B5724" s="3" t="str">
        <f>HYPERLINK("https://stackoverflow.com/questions/29985036/")</f>
        <v>https://stackoverflow.com/questions/29985036/</v>
      </c>
      <c r="C5724" s="1">
        <v>5.0</v>
      </c>
      <c r="D5724" s="4">
        <v>1.0</v>
      </c>
      <c r="E5724" s="1">
        <v>5.0</v>
      </c>
      <c r="F5724" s="1">
        <v>5.0</v>
      </c>
      <c r="G5724" s="2" t="s">
        <v>302</v>
      </c>
    </row>
    <row r="5725" ht="12.75" customHeight="1">
      <c r="A5725" t="s">
        <v>1801</v>
      </c>
      <c r="B5725" s="3" t="str">
        <f>HYPERLINK("https://stackoverflow.com/questions/10852932/")</f>
        <v>https://stackoverflow.com/questions/10852932/</v>
      </c>
      <c r="C5725" s="1">
        <v>3.0</v>
      </c>
      <c r="D5725" s="4">
        <v>3.0</v>
      </c>
      <c r="E5725" s="1">
        <v>3.0</v>
      </c>
      <c r="F5725" s="1">
        <v>3.0</v>
      </c>
      <c r="G5725" s="2"/>
    </row>
    <row r="5726" ht="12.75" customHeight="1">
      <c r="A5726" t="s">
        <v>1801</v>
      </c>
      <c r="B5726" s="3" t="str">
        <f>HYPERLINK("https://stackoverflow.com/questions/37908393/")</f>
        <v>https://stackoverflow.com/questions/37908393/</v>
      </c>
      <c r="C5726" s="1">
        <v>3.0</v>
      </c>
      <c r="D5726" s="4">
        <v>1.0</v>
      </c>
      <c r="E5726" s="1">
        <v>3.0</v>
      </c>
      <c r="F5726" s="1">
        <v>1.0</v>
      </c>
      <c r="G5726" s="2"/>
    </row>
    <row r="5727" ht="12.75" customHeight="1">
      <c r="A5727" t="s">
        <v>1802</v>
      </c>
      <c r="B5727" s="3" t="str">
        <f>HYPERLINK("https://stackoverflow.com/questions/11496730/")</f>
        <v>https://stackoverflow.com/questions/11496730/</v>
      </c>
      <c r="C5727" s="1">
        <v>3.0</v>
      </c>
      <c r="D5727" s="4">
        <v>3.0</v>
      </c>
      <c r="E5727" s="1">
        <v>3.0</v>
      </c>
      <c r="F5727" s="1">
        <v>3.0</v>
      </c>
      <c r="G5727" s="2"/>
    </row>
    <row r="5728" ht="12.75" customHeight="1">
      <c r="A5728" t="s">
        <v>1802</v>
      </c>
      <c r="B5728" s="3" t="str">
        <f>HYPERLINK("https://stackoverflow.com/questions/11496738/")</f>
        <v>https://stackoverflow.com/questions/11496738/</v>
      </c>
      <c r="C5728" s="1">
        <v>3.0</v>
      </c>
      <c r="D5728" s="4">
        <v>3.0</v>
      </c>
      <c r="E5728" s="1">
        <v>3.0</v>
      </c>
      <c r="F5728" s="1">
        <v>3.0</v>
      </c>
      <c r="G5728" s="2"/>
    </row>
    <row r="5729" ht="12.75" customHeight="1">
      <c r="A5729" t="s">
        <v>1802</v>
      </c>
      <c r="B5729" s="3" t="str">
        <f>HYPERLINK("https://stackoverflow.com/questions/11496769/")</f>
        <v>https://stackoverflow.com/questions/11496769/</v>
      </c>
      <c r="C5729" s="1">
        <v>5.0</v>
      </c>
      <c r="D5729" s="4">
        <v>5.0</v>
      </c>
      <c r="E5729" s="1">
        <v>5.0</v>
      </c>
      <c r="F5729" s="1">
        <v>5.0</v>
      </c>
      <c r="G5729" s="2"/>
    </row>
    <row r="5730" ht="12.75" customHeight="1">
      <c r="A5730" t="s">
        <v>1802</v>
      </c>
      <c r="B5730" s="3" t="str">
        <f>HYPERLINK("https://stackoverflow.com/questions/12793098/")</f>
        <v>https://stackoverflow.com/questions/12793098/</v>
      </c>
      <c r="C5730" s="1">
        <v>5.0</v>
      </c>
      <c r="D5730" s="4">
        <v>5.0</v>
      </c>
      <c r="E5730" s="1">
        <v>5.0</v>
      </c>
      <c r="F5730" s="1">
        <v>5.0</v>
      </c>
      <c r="G5730" s="2"/>
    </row>
    <row r="5731" ht="12.75" customHeight="1">
      <c r="A5731" t="s">
        <v>1803</v>
      </c>
      <c r="B5731" s="3" t="str">
        <f>HYPERLINK("https://stackoverflow.com/questions/14443733/")</f>
        <v>https://stackoverflow.com/questions/14443733/</v>
      </c>
      <c r="C5731" s="1">
        <v>3.0</v>
      </c>
      <c r="D5731" s="4">
        <v>5.0</v>
      </c>
      <c r="E5731" s="1">
        <v>5.0</v>
      </c>
      <c r="F5731" s="1">
        <v>5.0</v>
      </c>
      <c r="G5731" s="2" t="s">
        <v>430</v>
      </c>
    </row>
    <row r="5732" ht="12.75" customHeight="1">
      <c r="A5732" t="s">
        <v>1803</v>
      </c>
      <c r="B5732" s="3" t="str">
        <f>HYPERLINK("https://stackoverflow.com/questions/14443768/")</f>
        <v>https://stackoverflow.com/questions/14443768/</v>
      </c>
      <c r="C5732" s="1">
        <v>3.0</v>
      </c>
      <c r="D5732" s="4">
        <v>5.0</v>
      </c>
      <c r="E5732" s="1">
        <v>5.0</v>
      </c>
      <c r="F5732" s="1">
        <v>5.0</v>
      </c>
      <c r="G5732" s="2" t="s">
        <v>1680</v>
      </c>
    </row>
    <row r="5733" ht="12.75" customHeight="1">
      <c r="A5733" t="s">
        <v>1804</v>
      </c>
      <c r="B5733" s="3" t="str">
        <f>HYPERLINK("https://stackoverflow.com/questions/15393727/")</f>
        <v>https://stackoverflow.com/questions/15393727/</v>
      </c>
      <c r="C5733" s="1">
        <v>2.0</v>
      </c>
      <c r="D5733" s="4">
        <v>2.0</v>
      </c>
      <c r="E5733" s="1">
        <v>2.0</v>
      </c>
      <c r="F5733" s="1">
        <v>2.0</v>
      </c>
      <c r="G5733" s="2"/>
    </row>
    <row r="5734" ht="12.75" customHeight="1">
      <c r="A5734" t="s">
        <v>1804</v>
      </c>
      <c r="B5734" s="3" t="str">
        <f>HYPERLINK("https://stackoverflow.com/questions/15393732/")</f>
        <v>https://stackoverflow.com/questions/15393732/</v>
      </c>
      <c r="C5734" s="1">
        <v>3.0</v>
      </c>
      <c r="D5734" s="4">
        <v>2.0</v>
      </c>
      <c r="E5734" s="1">
        <v>3.0</v>
      </c>
      <c r="F5734" s="1">
        <v>2.0</v>
      </c>
      <c r="G5734" s="2"/>
    </row>
    <row r="5735" ht="12.75" customHeight="1">
      <c r="A5735" t="s">
        <v>1805</v>
      </c>
      <c r="B5735" s="3" t="str">
        <f>HYPERLINK("https://stackoverflow.com/questions/15726985/")</f>
        <v>https://stackoverflow.com/questions/15726985/</v>
      </c>
      <c r="C5735" s="1">
        <v>4.0</v>
      </c>
      <c r="D5735" s="4">
        <v>3.0</v>
      </c>
      <c r="E5735" s="1">
        <v>4.0</v>
      </c>
      <c r="F5735" s="1">
        <v>3.0</v>
      </c>
      <c r="G5735" s="2"/>
    </row>
    <row r="5736" ht="12.75" customHeight="1">
      <c r="A5736" t="s">
        <v>1805</v>
      </c>
      <c r="B5736" s="3" t="str">
        <f>HYPERLINK("https://stackoverflow.com/questions/15727263/")</f>
        <v>https://stackoverflow.com/questions/15727263/</v>
      </c>
      <c r="C5736" s="1">
        <v>4.0</v>
      </c>
      <c r="D5736" s="4">
        <v>5.0</v>
      </c>
      <c r="E5736" s="1">
        <v>4.0</v>
      </c>
      <c r="F5736" s="1">
        <v>5.0</v>
      </c>
      <c r="G5736" s="2"/>
    </row>
    <row r="5737" ht="12.75" customHeight="1">
      <c r="A5737" t="s">
        <v>1806</v>
      </c>
      <c r="B5737" s="3" t="str">
        <f>HYPERLINK("https://stackoverflow.com/questions/16135866/")</f>
        <v>https://stackoverflow.com/questions/16135866/</v>
      </c>
      <c r="C5737" s="1">
        <v>4.0</v>
      </c>
      <c r="D5737" s="4">
        <v>1.0</v>
      </c>
      <c r="E5737" s="1">
        <v>4.0</v>
      </c>
      <c r="F5737" s="1">
        <v>4.0</v>
      </c>
      <c r="G5737" s="2" t="s">
        <v>1807</v>
      </c>
    </row>
    <row r="5738" ht="12.75" customHeight="1">
      <c r="A5738" t="s">
        <v>1806</v>
      </c>
      <c r="B5738" s="3" t="str">
        <f>HYPERLINK("https://stackoverflow.com/questions/16135988/")</f>
        <v>https://stackoverflow.com/questions/16135988/</v>
      </c>
      <c r="C5738" s="1">
        <v>5.0</v>
      </c>
      <c r="D5738" s="4">
        <v>1.0</v>
      </c>
      <c r="E5738" s="1">
        <v>3.0</v>
      </c>
      <c r="F5738" s="1">
        <v>1.0</v>
      </c>
      <c r="G5738" s="2" t="s">
        <v>1220</v>
      </c>
    </row>
    <row r="5739" ht="12.75" customHeight="1">
      <c r="A5739" t="s">
        <v>1808</v>
      </c>
      <c r="B5739" s="3" t="str">
        <f>HYPERLINK("https://stackoverflow.com/questions/18258223/")</f>
        <v>https://stackoverflow.com/questions/18258223/</v>
      </c>
      <c r="C5739" s="1">
        <v>3.0</v>
      </c>
      <c r="D5739" s="4">
        <v>1.0</v>
      </c>
      <c r="E5739" s="1">
        <v>3.0</v>
      </c>
      <c r="F5739" s="1">
        <v>1.0</v>
      </c>
      <c r="G5739" s="2"/>
    </row>
    <row r="5740" ht="12.75" customHeight="1">
      <c r="A5740" t="s">
        <v>1809</v>
      </c>
      <c r="B5740" s="3" t="str">
        <f>HYPERLINK("https://stackoverflow.com/questions/20154437/")</f>
        <v>https://stackoverflow.com/questions/20154437/</v>
      </c>
      <c r="C5740" s="1">
        <v>3.0</v>
      </c>
      <c r="D5740" s="4">
        <v>1.0</v>
      </c>
      <c r="E5740" s="1">
        <v>3.0</v>
      </c>
      <c r="F5740" s="1">
        <v>1.0</v>
      </c>
      <c r="G5740" s="2"/>
    </row>
    <row r="5741" ht="12.75" customHeight="1">
      <c r="A5741" t="s">
        <v>1810</v>
      </c>
      <c r="B5741" s="3" t="str">
        <f>HYPERLINK("https://stackoverflow.com/questions/25298788/")</f>
        <v>https://stackoverflow.com/questions/25298788/</v>
      </c>
      <c r="C5741" s="1">
        <v>5.0</v>
      </c>
      <c r="D5741" s="4">
        <v>5.0</v>
      </c>
      <c r="E5741" s="1">
        <v>5.0</v>
      </c>
      <c r="F5741" s="1">
        <v>5.0</v>
      </c>
      <c r="G5741" s="2"/>
    </row>
    <row r="5742" ht="12.75" customHeight="1">
      <c r="A5742" t="s">
        <v>1811</v>
      </c>
      <c r="B5742" s="3" t="str">
        <f>HYPERLINK("https://stackoverflow.com/questions/31376173/")</f>
        <v>https://stackoverflow.com/questions/31376173/</v>
      </c>
      <c r="C5742" s="1">
        <v>3.0</v>
      </c>
      <c r="D5742" s="4">
        <v>1.0</v>
      </c>
      <c r="E5742" s="1">
        <v>3.0</v>
      </c>
      <c r="F5742" s="1">
        <v>1.0</v>
      </c>
      <c r="G5742" s="2"/>
    </row>
    <row r="5743" ht="12.75" customHeight="1">
      <c r="A5743" t="s">
        <v>1812</v>
      </c>
      <c r="B5743" s="3" t="str">
        <f>HYPERLINK("https://stackoverflow.com/questions/35530884/")</f>
        <v>https://stackoverflow.com/questions/35530884/</v>
      </c>
      <c r="C5743" s="1">
        <v>3.0</v>
      </c>
      <c r="D5743" s="4">
        <v>1.0</v>
      </c>
      <c r="E5743" s="1">
        <v>3.0</v>
      </c>
      <c r="F5743" s="1">
        <v>1.0</v>
      </c>
      <c r="G5743" s="2"/>
    </row>
    <row r="5744" ht="12.75" customHeight="1">
      <c r="C5744" s="1"/>
      <c r="D5744" s="1"/>
      <c r="E5744" s="1"/>
      <c r="F5744" s="1"/>
      <c r="G5744" s="2"/>
    </row>
    <row r="5745" ht="12.75" customHeight="1">
      <c r="C5745" s="1"/>
      <c r="D5745" s="1"/>
      <c r="E5745" s="1"/>
      <c r="F5745" s="1"/>
      <c r="G5745" s="2"/>
    </row>
    <row r="5746" ht="12.75" customHeight="1">
      <c r="C5746" s="1"/>
      <c r="D5746" s="1"/>
      <c r="E5746" s="1"/>
      <c r="F5746" s="1"/>
      <c r="G5746" s="2"/>
    </row>
    <row r="5747" ht="12.75" customHeight="1">
      <c r="A5747" t="s">
        <v>1813</v>
      </c>
      <c r="C5747" s="1"/>
      <c r="D5747" s="1"/>
      <c r="E5747" s="1"/>
      <c r="F5747" s="1"/>
      <c r="G5747" s="2"/>
    </row>
    <row r="5748" ht="12.75" customHeight="1">
      <c r="C5748" s="1"/>
      <c r="D5748" s="1"/>
      <c r="E5748" s="1"/>
      <c r="F5748" s="1"/>
      <c r="G5748" s="2"/>
    </row>
    <row r="5749" ht="12.75" customHeight="1">
      <c r="A5749" t="s">
        <v>1814</v>
      </c>
      <c r="B5749" s="3" t="str">
        <f>HYPERLINK("https://stackoverflow.com/questions/54696/")</f>
        <v>https://stackoverflow.com/questions/54696/</v>
      </c>
      <c r="C5749" s="1">
        <v>2.0</v>
      </c>
      <c r="D5749" s="4">
        <v>1.0</v>
      </c>
      <c r="E5749" s="1">
        <v>2.0</v>
      </c>
      <c r="F5749" s="1">
        <v>1.0</v>
      </c>
      <c r="G5749" s="2"/>
    </row>
    <row r="5750" ht="12.75" customHeight="1">
      <c r="A5750" t="s">
        <v>1814</v>
      </c>
      <c r="B5750" s="3" t="str">
        <f>HYPERLINK("https://stackoverflow.com/questions/54950/")</f>
        <v>https://stackoverflow.com/questions/54950/</v>
      </c>
      <c r="C5750" s="1">
        <v>2.0</v>
      </c>
      <c r="D5750" s="4">
        <v>1.0</v>
      </c>
      <c r="E5750" s="1">
        <v>2.0</v>
      </c>
      <c r="F5750" s="1">
        <v>1.0</v>
      </c>
      <c r="G5750" s="2"/>
    </row>
    <row r="5751" ht="12.75" customHeight="1">
      <c r="A5751" t="s">
        <v>1814</v>
      </c>
      <c r="B5751" s="3" t="str">
        <f>HYPERLINK("https://stackoverflow.com/questions/9463010/")</f>
        <v>https://stackoverflow.com/questions/9463010/</v>
      </c>
      <c r="C5751" s="1">
        <v>2.0</v>
      </c>
      <c r="D5751" s="4">
        <v>1.0</v>
      </c>
      <c r="E5751" s="1">
        <v>2.0</v>
      </c>
      <c r="F5751" s="1">
        <v>1.0</v>
      </c>
      <c r="G5751" s="2"/>
    </row>
    <row r="5752" ht="12.75" customHeight="1">
      <c r="A5752" t="s">
        <v>1814</v>
      </c>
      <c r="B5752" s="3" t="str">
        <f>HYPERLINK("https://stackoverflow.com/questions/35390242/")</f>
        <v>https://stackoverflow.com/questions/35390242/</v>
      </c>
      <c r="C5752" s="1">
        <v>2.0</v>
      </c>
      <c r="D5752" s="4">
        <v>1.0</v>
      </c>
      <c r="E5752" s="1">
        <v>2.0</v>
      </c>
      <c r="F5752" s="1">
        <v>1.0</v>
      </c>
      <c r="G5752" s="2"/>
    </row>
    <row r="5753" ht="12.75" customHeight="1">
      <c r="A5753" t="s">
        <v>1814</v>
      </c>
      <c r="B5753" s="3" t="str">
        <f>HYPERLINK("https://stackoverflow.com/questions/41634959/")</f>
        <v>https://stackoverflow.com/questions/41634959/</v>
      </c>
      <c r="C5753" s="1">
        <v>3.0</v>
      </c>
      <c r="D5753" s="4">
        <v>1.0</v>
      </c>
      <c r="E5753" s="1">
        <v>3.0</v>
      </c>
      <c r="F5753" s="1">
        <v>1.0</v>
      </c>
      <c r="G5753" s="2"/>
    </row>
    <row r="5754" ht="12.75" customHeight="1">
      <c r="A5754" t="s">
        <v>1814</v>
      </c>
      <c r="B5754" s="3" t="str">
        <f>HYPERLINK("https://stackoverflow.com/questions/45068036/")</f>
        <v>https://stackoverflow.com/questions/45068036/</v>
      </c>
      <c r="C5754" s="1">
        <v>2.0</v>
      </c>
      <c r="D5754" s="4">
        <v>1.0</v>
      </c>
      <c r="E5754" s="1">
        <v>2.0</v>
      </c>
      <c r="F5754" s="1">
        <v>1.0</v>
      </c>
      <c r="G5754" s="2"/>
    </row>
    <row r="5755" ht="12.75" customHeight="1">
      <c r="A5755" t="s">
        <v>1815</v>
      </c>
      <c r="B5755" s="3" t="str">
        <f>HYPERLINK("https://stackoverflow.com/questions/80809/")</f>
        <v>https://stackoverflow.com/questions/80809/</v>
      </c>
      <c r="C5755" s="1">
        <v>3.0</v>
      </c>
      <c r="D5755" s="4">
        <v>1.0</v>
      </c>
      <c r="E5755" s="1">
        <v>3.0</v>
      </c>
      <c r="F5755" s="1">
        <v>1.0</v>
      </c>
      <c r="G5755" s="2"/>
    </row>
    <row r="5756" ht="12.75" customHeight="1">
      <c r="A5756" t="s">
        <v>1815</v>
      </c>
      <c r="B5756" s="3" t="str">
        <f>HYPERLINK("https://stackoverflow.com/questions/80828/")</f>
        <v>https://stackoverflow.com/questions/80828/</v>
      </c>
      <c r="C5756" s="1">
        <v>3.0</v>
      </c>
      <c r="D5756" s="4">
        <v>1.0</v>
      </c>
      <c r="E5756" s="1">
        <v>3.0</v>
      </c>
      <c r="F5756" s="1">
        <v>1.0</v>
      </c>
      <c r="G5756" s="2"/>
    </row>
    <row r="5757" ht="12.75" customHeight="1">
      <c r="A5757" t="s">
        <v>1815</v>
      </c>
      <c r="B5757" s="3" t="str">
        <f>HYPERLINK("https://stackoverflow.com/questions/80874/")</f>
        <v>https://stackoverflow.com/questions/80874/</v>
      </c>
      <c r="C5757" s="1">
        <v>3.0</v>
      </c>
      <c r="D5757" s="4">
        <v>1.0</v>
      </c>
      <c r="E5757" s="1">
        <v>3.0</v>
      </c>
      <c r="F5757" s="1">
        <v>1.0</v>
      </c>
      <c r="G5757" s="2"/>
    </row>
    <row r="5758" ht="12.75" customHeight="1">
      <c r="A5758" t="s">
        <v>1815</v>
      </c>
      <c r="B5758" s="3" t="str">
        <f>HYPERLINK("https://stackoverflow.com/questions/18563922/")</f>
        <v>https://stackoverflow.com/questions/18563922/</v>
      </c>
      <c r="C5758" s="1">
        <v>3.0</v>
      </c>
      <c r="D5758" s="4">
        <v>1.0</v>
      </c>
      <c r="E5758" s="1">
        <v>3.0</v>
      </c>
      <c r="F5758" s="1">
        <v>1.0</v>
      </c>
      <c r="G5758" s="2"/>
    </row>
    <row r="5759" ht="12.75" customHeight="1">
      <c r="A5759" t="s">
        <v>1815</v>
      </c>
      <c r="B5759" s="3" t="str">
        <f>HYPERLINK("https://stackoverflow.com/questions/38182852/")</f>
        <v>https://stackoverflow.com/questions/38182852/</v>
      </c>
      <c r="C5759" s="1">
        <v>4.0</v>
      </c>
      <c r="D5759" s="4">
        <v>1.0</v>
      </c>
      <c r="E5759" s="1">
        <v>4.0</v>
      </c>
      <c r="F5759" s="1">
        <v>4.0</v>
      </c>
      <c r="G5759" s="2" t="s">
        <v>1816</v>
      </c>
    </row>
    <row r="5760" ht="12.75" customHeight="1">
      <c r="A5760" t="s">
        <v>1817</v>
      </c>
      <c r="B5760" s="3" t="str">
        <f>HYPERLINK("https://stackoverflow.com/questions/3042463/")</f>
        <v>https://stackoverflow.com/questions/3042463/</v>
      </c>
      <c r="C5760" s="1">
        <v>2.0</v>
      </c>
      <c r="D5760" s="4">
        <v>1.0</v>
      </c>
      <c r="E5760" s="1">
        <v>2.0</v>
      </c>
      <c r="F5760" s="1">
        <v>1.0</v>
      </c>
      <c r="G5760" s="2"/>
    </row>
    <row r="5761" ht="12.75" customHeight="1">
      <c r="A5761" t="s">
        <v>1817</v>
      </c>
      <c r="B5761" s="3" t="str">
        <f>HYPERLINK("https://stackoverflow.com/questions/18880485/")</f>
        <v>https://stackoverflow.com/questions/18880485/</v>
      </c>
      <c r="C5761" s="1">
        <v>2.0</v>
      </c>
      <c r="D5761" s="4">
        <v>1.0</v>
      </c>
      <c r="E5761" s="1">
        <v>2.0</v>
      </c>
      <c r="F5761" s="1">
        <v>1.0</v>
      </c>
      <c r="G5761" s="2"/>
    </row>
    <row r="5762" ht="12.75" customHeight="1">
      <c r="A5762" t="s">
        <v>1817</v>
      </c>
      <c r="B5762" s="3" t="str">
        <f>HYPERLINK("https://stackoverflow.com/questions/35284729/")</f>
        <v>https://stackoverflow.com/questions/35284729/</v>
      </c>
      <c r="C5762" s="1">
        <v>2.0</v>
      </c>
      <c r="D5762" s="4">
        <v>1.0</v>
      </c>
      <c r="E5762" s="1">
        <v>2.0</v>
      </c>
      <c r="F5762" s="1">
        <v>1.0</v>
      </c>
      <c r="G5762" s="2"/>
    </row>
    <row r="5763" ht="12.75" customHeight="1">
      <c r="A5763" t="s">
        <v>1817</v>
      </c>
      <c r="B5763" s="3" t="str">
        <f>HYPERLINK("https://stackoverflow.com/questions/38268609/")</f>
        <v>https://stackoverflow.com/questions/38268609/</v>
      </c>
      <c r="C5763" s="1">
        <v>2.0</v>
      </c>
      <c r="D5763" s="4">
        <v>1.0</v>
      </c>
      <c r="E5763" s="1">
        <v>2.0</v>
      </c>
      <c r="F5763" s="1">
        <v>1.0</v>
      </c>
      <c r="G5763" s="2"/>
    </row>
    <row r="5764" ht="12.75" customHeight="1">
      <c r="A5764" t="s">
        <v>1817</v>
      </c>
      <c r="B5764" s="3" t="str">
        <f>HYPERLINK("https://stackoverflow.com/questions/42984176/")</f>
        <v>https://stackoverflow.com/questions/42984176/</v>
      </c>
      <c r="C5764" s="1">
        <v>2.0</v>
      </c>
      <c r="D5764" s="4">
        <v>1.0</v>
      </c>
      <c r="E5764" s="1">
        <v>2.0</v>
      </c>
      <c r="F5764" s="1">
        <v>1.0</v>
      </c>
      <c r="G5764" s="2"/>
    </row>
    <row r="5765" ht="12.75" customHeight="1">
      <c r="A5765" t="s">
        <v>1763</v>
      </c>
      <c r="B5765" s="3" t="str">
        <f>HYPERLINK("https://stackoverflow.com/questions/671058/")</f>
        <v>https://stackoverflow.com/questions/671058/</v>
      </c>
      <c r="C5765" s="1">
        <v>2.0</v>
      </c>
      <c r="D5765" s="4">
        <v>1.0</v>
      </c>
      <c r="E5765" s="1">
        <v>2.0</v>
      </c>
      <c r="F5765" s="1">
        <v>1.0</v>
      </c>
      <c r="G5765" s="2"/>
    </row>
    <row r="5766" ht="12.75" customHeight="1">
      <c r="A5766" t="s">
        <v>1763</v>
      </c>
      <c r="B5766" s="3" t="str">
        <f>HYPERLINK("https://stackoverflow.com/questions/11387729/")</f>
        <v>https://stackoverflow.com/questions/11387729/</v>
      </c>
      <c r="C5766" s="1">
        <v>2.0</v>
      </c>
      <c r="D5766" s="4">
        <v>1.0</v>
      </c>
      <c r="E5766" s="1">
        <v>2.0</v>
      </c>
      <c r="F5766" s="1">
        <v>1.0</v>
      </c>
      <c r="G5766" s="2"/>
    </row>
    <row r="5767" ht="12.75" customHeight="1">
      <c r="A5767" t="s">
        <v>1763</v>
      </c>
      <c r="B5767" s="3" t="str">
        <f>HYPERLINK("https://stackoverflow.com/questions/23244210/")</f>
        <v>https://stackoverflow.com/questions/23244210/</v>
      </c>
      <c r="C5767" s="1">
        <v>2.0</v>
      </c>
      <c r="D5767" s="4">
        <v>1.0</v>
      </c>
      <c r="E5767" s="1">
        <v>2.0</v>
      </c>
      <c r="F5767" s="1">
        <v>1.0</v>
      </c>
      <c r="G5767" s="2"/>
    </row>
    <row r="5768" ht="12.75" customHeight="1">
      <c r="A5768" t="s">
        <v>1763</v>
      </c>
      <c r="B5768" s="3" t="str">
        <f>HYPERLINK("https://stackoverflow.com/questions/25407559/")</f>
        <v>https://stackoverflow.com/questions/25407559/</v>
      </c>
      <c r="C5768" s="1">
        <v>2.0</v>
      </c>
      <c r="D5768" s="4">
        <v>1.0</v>
      </c>
      <c r="E5768" s="1">
        <v>2.0</v>
      </c>
      <c r="F5768" s="1">
        <v>1.0</v>
      </c>
      <c r="G5768" s="2"/>
    </row>
    <row r="5769" ht="12.75" customHeight="1">
      <c r="A5769" t="s">
        <v>542</v>
      </c>
      <c r="B5769" s="3" t="str">
        <f>HYPERLINK("https://stackoverflow.com/questions/833775/")</f>
        <v>https://stackoverflow.com/questions/833775/</v>
      </c>
      <c r="C5769" s="1">
        <v>1.0</v>
      </c>
      <c r="D5769" s="4">
        <v>1.0</v>
      </c>
      <c r="E5769" s="1">
        <v>1.0</v>
      </c>
      <c r="F5769" s="1">
        <v>1.0</v>
      </c>
      <c r="G5769" s="2"/>
    </row>
    <row r="5770" ht="12.75" customHeight="1">
      <c r="A5770" t="s">
        <v>542</v>
      </c>
      <c r="B5770" s="3" t="str">
        <f>HYPERLINK("https://stackoverflow.com/questions/833781/")</f>
        <v>https://stackoverflow.com/questions/833781/</v>
      </c>
      <c r="C5770" s="1">
        <v>1.0</v>
      </c>
      <c r="D5770" s="4">
        <v>1.0</v>
      </c>
      <c r="E5770" s="1">
        <v>1.0</v>
      </c>
      <c r="F5770" s="1">
        <v>1.0</v>
      </c>
      <c r="G5770" s="2"/>
    </row>
    <row r="5771" ht="12.75" customHeight="1">
      <c r="A5771" t="s">
        <v>542</v>
      </c>
      <c r="B5771" s="3" t="str">
        <f>HYPERLINK("https://stackoverflow.com/questions/833795/")</f>
        <v>https://stackoverflow.com/questions/833795/</v>
      </c>
      <c r="C5771" s="1">
        <v>1.0</v>
      </c>
      <c r="D5771" s="4">
        <v>1.0</v>
      </c>
      <c r="E5771" s="1">
        <v>1.0</v>
      </c>
      <c r="F5771" s="1">
        <v>1.0</v>
      </c>
      <c r="G5771" s="2"/>
    </row>
    <row r="5772" ht="12.75" customHeight="1">
      <c r="A5772" t="s">
        <v>542</v>
      </c>
      <c r="B5772" s="3" t="str">
        <f>HYPERLINK("https://stackoverflow.com/questions/834172/")</f>
        <v>https://stackoverflow.com/questions/834172/</v>
      </c>
      <c r="C5772" s="1">
        <v>1.0</v>
      </c>
      <c r="D5772" s="4">
        <v>1.0</v>
      </c>
      <c r="E5772" s="1">
        <v>1.0</v>
      </c>
      <c r="F5772" s="1">
        <v>1.0</v>
      </c>
      <c r="G5772" s="2"/>
    </row>
    <row r="5773" ht="12.75" customHeight="1">
      <c r="A5773" t="s">
        <v>542</v>
      </c>
      <c r="B5773" s="3" t="str">
        <f>HYPERLINK("https://stackoverflow.com/questions/11481537/")</f>
        <v>https://stackoverflow.com/questions/11481537/</v>
      </c>
      <c r="C5773" s="1">
        <v>1.0</v>
      </c>
      <c r="D5773" s="4">
        <v>1.0</v>
      </c>
      <c r="E5773" s="1">
        <v>1.0</v>
      </c>
      <c r="F5773" s="1">
        <v>1.0</v>
      </c>
      <c r="G5773" s="2"/>
    </row>
    <row r="5774" ht="12.75" customHeight="1">
      <c r="A5774" t="s">
        <v>542</v>
      </c>
      <c r="B5774" s="3" t="str">
        <f>HYPERLINK("https://stackoverflow.com/questions/22592227/")</f>
        <v>https://stackoverflow.com/questions/22592227/</v>
      </c>
      <c r="C5774" s="1">
        <v>1.0</v>
      </c>
      <c r="D5774" s="4">
        <v>1.0</v>
      </c>
      <c r="E5774" s="1">
        <v>1.0</v>
      </c>
      <c r="F5774" s="1">
        <v>1.0</v>
      </c>
      <c r="G5774" s="2"/>
    </row>
    <row r="5775" ht="12.75" customHeight="1">
      <c r="A5775" t="s">
        <v>542</v>
      </c>
      <c r="B5775" s="3" t="str">
        <f>HYPERLINK("https://stackoverflow.com/questions/22595033/")</f>
        <v>https://stackoverflow.com/questions/22595033/</v>
      </c>
      <c r="C5775" s="1">
        <v>1.0</v>
      </c>
      <c r="D5775" s="4">
        <v>1.0</v>
      </c>
      <c r="E5775" s="1">
        <v>1.0</v>
      </c>
      <c r="F5775" s="1">
        <v>1.0</v>
      </c>
      <c r="G5775" s="2"/>
    </row>
    <row r="5776" ht="12.75" customHeight="1">
      <c r="A5776" t="s">
        <v>542</v>
      </c>
      <c r="B5776" s="3" t="str">
        <f>HYPERLINK("https://stackoverflow.com/questions/24331406/")</f>
        <v>https://stackoverflow.com/questions/24331406/</v>
      </c>
      <c r="C5776" s="1">
        <v>1.0</v>
      </c>
      <c r="D5776" s="4">
        <v>1.0</v>
      </c>
      <c r="E5776" s="1">
        <v>1.0</v>
      </c>
      <c r="F5776" s="1">
        <v>1.0</v>
      </c>
      <c r="G5776" s="2"/>
    </row>
    <row r="5777" ht="12.75" customHeight="1">
      <c r="A5777" t="s">
        <v>542</v>
      </c>
      <c r="B5777" s="3" t="str">
        <f>HYPERLINK("https://stackoverflow.com/questions/33161459/")</f>
        <v>https://stackoverflow.com/questions/33161459/</v>
      </c>
      <c r="C5777" s="1">
        <v>1.0</v>
      </c>
      <c r="D5777" s="4">
        <v>1.0</v>
      </c>
      <c r="E5777" s="1">
        <v>1.0</v>
      </c>
      <c r="F5777" s="1">
        <v>1.0</v>
      </c>
      <c r="G5777" s="2"/>
    </row>
    <row r="5778" ht="12.75" customHeight="1">
      <c r="A5778" t="s">
        <v>542</v>
      </c>
      <c r="B5778" s="3" t="str">
        <f>HYPERLINK("https://stackoverflow.com/questions/35959683/")</f>
        <v>https://stackoverflow.com/questions/35959683/</v>
      </c>
      <c r="C5778" s="1">
        <v>1.0</v>
      </c>
      <c r="D5778" s="4">
        <v>1.0</v>
      </c>
      <c r="E5778" s="1">
        <v>1.0</v>
      </c>
      <c r="F5778" s="1">
        <v>1.0</v>
      </c>
      <c r="G5778" s="2"/>
    </row>
    <row r="5779" ht="12.75" customHeight="1">
      <c r="A5779" t="s">
        <v>542</v>
      </c>
      <c r="B5779" s="3" t="str">
        <f>HYPERLINK("https://stackoverflow.com/questions/36568355/")</f>
        <v>https://stackoverflow.com/questions/36568355/</v>
      </c>
      <c r="C5779" s="1">
        <v>1.0</v>
      </c>
      <c r="D5779" s="4">
        <v>1.0</v>
      </c>
      <c r="E5779" s="1">
        <v>1.0</v>
      </c>
      <c r="F5779" s="1">
        <v>1.0</v>
      </c>
      <c r="G5779" s="2"/>
    </row>
    <row r="5780" ht="12.75" customHeight="1">
      <c r="A5780" t="s">
        <v>1818</v>
      </c>
      <c r="B5780" s="3" t="str">
        <f>HYPERLINK("https://stackoverflow.com/questions/861403/")</f>
        <v>https://stackoverflow.com/questions/861403/</v>
      </c>
      <c r="C5780" s="1">
        <v>3.0</v>
      </c>
      <c r="D5780" s="4">
        <v>1.0</v>
      </c>
      <c r="E5780" s="1">
        <v>3.0</v>
      </c>
      <c r="F5780" s="1">
        <v>1.0</v>
      </c>
      <c r="G5780" s="2"/>
    </row>
    <row r="5781" ht="12.75" customHeight="1">
      <c r="A5781" t="s">
        <v>1818</v>
      </c>
      <c r="B5781" s="3" t="str">
        <f>HYPERLINK("https://stackoverflow.com/questions/46370554/")</f>
        <v>https://stackoverflow.com/questions/46370554/</v>
      </c>
      <c r="C5781" s="1">
        <v>3.0</v>
      </c>
      <c r="D5781" s="4">
        <v>1.0</v>
      </c>
      <c r="E5781" s="1">
        <v>3.0</v>
      </c>
      <c r="F5781" s="1">
        <v>1.0</v>
      </c>
      <c r="G5781" s="2"/>
    </row>
    <row r="5782" ht="12.75" customHeight="1">
      <c r="A5782" t="s">
        <v>1819</v>
      </c>
      <c r="B5782" s="3" t="str">
        <f>HYPERLINK("https://stackoverflow.com/questions/1069091/")</f>
        <v>https://stackoverflow.com/questions/1069091/</v>
      </c>
      <c r="C5782" s="1">
        <v>1.0</v>
      </c>
      <c r="D5782" s="4">
        <v>1.0</v>
      </c>
      <c r="E5782" s="1">
        <v>1.0</v>
      </c>
      <c r="F5782" s="1">
        <v>1.0</v>
      </c>
      <c r="G5782" s="2"/>
    </row>
    <row r="5783" ht="12.75" customHeight="1">
      <c r="A5783" t="s">
        <v>1819</v>
      </c>
      <c r="B5783" s="3" t="str">
        <f>HYPERLINK("https://stackoverflow.com/questions/1069098/")</f>
        <v>https://stackoverflow.com/questions/1069098/</v>
      </c>
      <c r="C5783" s="1">
        <v>1.0</v>
      </c>
      <c r="D5783" s="4">
        <v>1.0</v>
      </c>
      <c r="E5783" s="1">
        <v>1.0</v>
      </c>
      <c r="F5783" s="1">
        <v>1.0</v>
      </c>
      <c r="G5783" s="2"/>
    </row>
    <row r="5784" ht="12.75" customHeight="1">
      <c r="A5784" t="s">
        <v>1819</v>
      </c>
      <c r="B5784" s="3" t="str">
        <f>HYPERLINK("https://stackoverflow.com/questions/1069150/")</f>
        <v>https://stackoverflow.com/questions/1069150/</v>
      </c>
      <c r="C5784" s="1">
        <v>1.0</v>
      </c>
      <c r="D5784" s="4">
        <v>1.0</v>
      </c>
      <c r="E5784" s="1">
        <v>1.0</v>
      </c>
      <c r="F5784" s="1">
        <v>1.0</v>
      </c>
      <c r="G5784" s="2"/>
    </row>
    <row r="5785" ht="12.75" customHeight="1">
      <c r="A5785" t="s">
        <v>1819</v>
      </c>
      <c r="B5785" s="3" t="str">
        <f>HYPERLINK("https://stackoverflow.com/questions/1069342/")</f>
        <v>https://stackoverflow.com/questions/1069342/</v>
      </c>
      <c r="C5785" s="1">
        <v>1.0</v>
      </c>
      <c r="D5785" s="4">
        <v>1.0</v>
      </c>
      <c r="E5785" s="1">
        <v>1.0</v>
      </c>
      <c r="F5785" s="1">
        <v>1.0</v>
      </c>
      <c r="G5785" s="2"/>
    </row>
    <row r="5786" ht="12.75" customHeight="1">
      <c r="A5786" t="s">
        <v>1819</v>
      </c>
      <c r="B5786" s="3" t="str">
        <f>HYPERLINK("https://stackoverflow.com/questions/6983897/")</f>
        <v>https://stackoverflow.com/questions/6983897/</v>
      </c>
      <c r="C5786" s="1">
        <v>1.0</v>
      </c>
      <c r="D5786" s="4">
        <v>1.0</v>
      </c>
      <c r="E5786" s="1">
        <v>1.0</v>
      </c>
      <c r="F5786" s="1">
        <v>1.0</v>
      </c>
      <c r="G5786" s="2"/>
    </row>
    <row r="5787" ht="12.75" customHeight="1">
      <c r="A5787" t="s">
        <v>1819</v>
      </c>
      <c r="B5787" s="3" t="str">
        <f>HYPERLINK("https://stackoverflow.com/questions/10379993/")</f>
        <v>https://stackoverflow.com/questions/10379993/</v>
      </c>
      <c r="C5787" s="1">
        <v>1.0</v>
      </c>
      <c r="D5787" s="4">
        <v>1.0</v>
      </c>
      <c r="E5787" s="1">
        <v>1.0</v>
      </c>
      <c r="F5787" s="1">
        <v>1.0</v>
      </c>
      <c r="G5787" s="2"/>
    </row>
    <row r="5788" ht="12.75" customHeight="1">
      <c r="A5788" t="s">
        <v>1819</v>
      </c>
      <c r="B5788" s="3" t="str">
        <f>HYPERLINK("https://stackoverflow.com/questions/10475298/")</f>
        <v>https://stackoverflow.com/questions/10475298/</v>
      </c>
      <c r="C5788" s="1">
        <v>1.0</v>
      </c>
      <c r="D5788" s="4">
        <v>1.0</v>
      </c>
      <c r="E5788" s="1">
        <v>1.0</v>
      </c>
      <c r="F5788" s="1">
        <v>1.0</v>
      </c>
      <c r="G5788" s="2"/>
    </row>
    <row r="5789" ht="12.75" customHeight="1">
      <c r="A5789" t="s">
        <v>1819</v>
      </c>
      <c r="B5789" s="3" t="str">
        <f>HYPERLINK("https://stackoverflow.com/questions/10620951/")</f>
        <v>https://stackoverflow.com/questions/10620951/</v>
      </c>
      <c r="C5789" s="1">
        <v>1.0</v>
      </c>
      <c r="D5789" s="4">
        <v>1.0</v>
      </c>
      <c r="E5789" s="1">
        <v>1.0</v>
      </c>
      <c r="F5789" s="1">
        <v>1.0</v>
      </c>
      <c r="G5789" s="2"/>
    </row>
    <row r="5790" ht="12.75" customHeight="1">
      <c r="A5790" t="s">
        <v>1819</v>
      </c>
      <c r="B5790" s="3" t="str">
        <f>HYPERLINK("https://stackoverflow.com/questions/21161610/")</f>
        <v>https://stackoverflow.com/questions/21161610/</v>
      </c>
      <c r="C5790" s="1">
        <v>1.0</v>
      </c>
      <c r="D5790" s="4">
        <v>1.0</v>
      </c>
      <c r="E5790" s="1">
        <v>1.0</v>
      </c>
      <c r="F5790" s="1">
        <v>1.0</v>
      </c>
      <c r="G5790" s="2"/>
    </row>
    <row r="5791" ht="12.75" customHeight="1">
      <c r="A5791" t="s">
        <v>1819</v>
      </c>
      <c r="B5791" s="3" t="str">
        <f>HYPERLINK("https://stackoverflow.com/questions/21988208/")</f>
        <v>https://stackoverflow.com/questions/21988208/</v>
      </c>
      <c r="C5791" s="1">
        <v>1.0</v>
      </c>
      <c r="D5791" s="4">
        <v>1.0</v>
      </c>
      <c r="E5791" s="1">
        <v>1.0</v>
      </c>
      <c r="F5791" s="1">
        <v>1.0</v>
      </c>
      <c r="G5791" s="2"/>
    </row>
    <row r="5792" ht="12.75" customHeight="1">
      <c r="A5792" t="s">
        <v>1819</v>
      </c>
      <c r="B5792" s="3" t="str">
        <f>HYPERLINK("https://stackoverflow.com/questions/27778010/")</f>
        <v>https://stackoverflow.com/questions/27778010/</v>
      </c>
      <c r="C5792" s="1">
        <v>1.0</v>
      </c>
      <c r="D5792" s="4">
        <v>1.0</v>
      </c>
      <c r="E5792" s="1">
        <v>1.0</v>
      </c>
      <c r="F5792" s="1">
        <v>1.0</v>
      </c>
      <c r="G5792" s="2"/>
    </row>
    <row r="5793" ht="12.75" customHeight="1">
      <c r="A5793" t="s">
        <v>1819</v>
      </c>
      <c r="B5793" s="3" t="str">
        <f>HYPERLINK("https://stackoverflow.com/questions/31581611/")</f>
        <v>https://stackoverflow.com/questions/31581611/</v>
      </c>
      <c r="C5793" s="1">
        <v>1.0</v>
      </c>
      <c r="D5793" s="4">
        <v>1.0</v>
      </c>
      <c r="E5793" s="1">
        <v>1.0</v>
      </c>
      <c r="F5793" s="1">
        <v>1.0</v>
      </c>
      <c r="G5793" s="2"/>
    </row>
    <row r="5794" ht="12.75" customHeight="1">
      <c r="A5794" t="s">
        <v>1819</v>
      </c>
      <c r="B5794" s="3" t="str">
        <f>HYPERLINK("https://stackoverflow.com/questions/42518450/")</f>
        <v>https://stackoverflow.com/questions/42518450/</v>
      </c>
      <c r="C5794" s="1">
        <v>1.0</v>
      </c>
      <c r="D5794" s="4">
        <v>1.0</v>
      </c>
      <c r="E5794" s="1">
        <v>1.0</v>
      </c>
      <c r="F5794" s="1">
        <v>1.0</v>
      </c>
      <c r="G5794" s="2"/>
    </row>
    <row r="5795" ht="12.75" customHeight="1">
      <c r="A5795" t="s">
        <v>1819</v>
      </c>
      <c r="B5795" s="3" t="str">
        <f>HYPERLINK("https://stackoverflow.com/questions/43030391/")</f>
        <v>https://stackoverflow.com/questions/43030391/</v>
      </c>
      <c r="C5795" s="1">
        <v>1.0</v>
      </c>
      <c r="D5795" s="4">
        <v>1.0</v>
      </c>
      <c r="E5795" s="1">
        <v>1.0</v>
      </c>
      <c r="F5795" s="1">
        <v>1.0</v>
      </c>
      <c r="G5795" s="2"/>
    </row>
    <row r="5796" ht="12.75" customHeight="1">
      <c r="A5796" t="s">
        <v>1819</v>
      </c>
      <c r="B5796" s="3" t="str">
        <f>HYPERLINK("https://stackoverflow.com/questions/45156178/")</f>
        <v>https://stackoverflow.com/questions/45156178/</v>
      </c>
      <c r="C5796" s="1">
        <v>1.0</v>
      </c>
      <c r="D5796" s="4">
        <v>1.0</v>
      </c>
      <c r="E5796" s="1">
        <v>1.0</v>
      </c>
      <c r="F5796" s="1">
        <v>1.0</v>
      </c>
      <c r="G5796" s="2"/>
    </row>
    <row r="5797" ht="12.75" customHeight="1">
      <c r="A5797" t="s">
        <v>1819</v>
      </c>
      <c r="B5797" s="3" t="str">
        <f>HYPERLINK("https://stackoverflow.com/questions/45844179/")</f>
        <v>https://stackoverflow.com/questions/45844179/</v>
      </c>
      <c r="C5797" s="1">
        <v>1.0</v>
      </c>
      <c r="D5797" s="4">
        <v>1.0</v>
      </c>
      <c r="E5797" s="1">
        <v>1.0</v>
      </c>
      <c r="F5797" s="1">
        <v>1.0</v>
      </c>
      <c r="G5797" s="2"/>
    </row>
    <row r="5798" ht="12.75" customHeight="1">
      <c r="A5798" t="s">
        <v>1820</v>
      </c>
      <c r="B5798" s="3" t="str">
        <f>HYPERLINK("https://stackoverflow.com/questions/1323419/")</f>
        <v>https://stackoverflow.com/questions/1323419/</v>
      </c>
      <c r="C5798" s="1">
        <v>2.0</v>
      </c>
      <c r="D5798" s="4">
        <v>1.0</v>
      </c>
      <c r="E5798" s="1">
        <v>2.0</v>
      </c>
      <c r="F5798" s="1">
        <v>1.0</v>
      </c>
      <c r="G5798" s="2"/>
    </row>
    <row r="5799" ht="12.75" customHeight="1">
      <c r="A5799" t="s">
        <v>1820</v>
      </c>
      <c r="B5799" s="3" t="str">
        <f>HYPERLINK("https://stackoverflow.com/questions/1323480/")</f>
        <v>https://stackoverflow.com/questions/1323480/</v>
      </c>
      <c r="C5799" s="1">
        <v>4.0</v>
      </c>
      <c r="D5799" s="4">
        <v>1.0</v>
      </c>
      <c r="E5799" s="1">
        <v>4.0</v>
      </c>
      <c r="F5799" s="1">
        <v>4.0</v>
      </c>
      <c r="G5799" s="2" t="s">
        <v>406</v>
      </c>
    </row>
    <row r="5800" ht="12.75" customHeight="1">
      <c r="A5800" t="s">
        <v>1820</v>
      </c>
      <c r="B5800" s="3" t="str">
        <f>HYPERLINK("https://stackoverflow.com/questions/1323632/")</f>
        <v>https://stackoverflow.com/questions/1323632/</v>
      </c>
      <c r="C5800" s="1">
        <v>4.0</v>
      </c>
      <c r="D5800" s="4">
        <v>3.0</v>
      </c>
      <c r="E5800" s="1">
        <v>4.0</v>
      </c>
      <c r="F5800" s="1">
        <v>3.0</v>
      </c>
      <c r="G5800" s="2"/>
    </row>
    <row r="5801" ht="12.75" customHeight="1">
      <c r="A5801" t="s">
        <v>1820</v>
      </c>
      <c r="B5801" s="3" t="str">
        <f>HYPERLINK("https://stackoverflow.com/questions/3018672/")</f>
        <v>https://stackoverflow.com/questions/3018672/</v>
      </c>
      <c r="C5801" s="1">
        <v>5.0</v>
      </c>
      <c r="D5801" s="4">
        <v>1.0</v>
      </c>
      <c r="E5801" s="1">
        <v>4.0</v>
      </c>
      <c r="F5801" s="1">
        <v>4.0</v>
      </c>
      <c r="G5801" s="2" t="s">
        <v>406</v>
      </c>
    </row>
    <row r="5802" ht="12.75" customHeight="1">
      <c r="A5802" t="s">
        <v>1820</v>
      </c>
      <c r="B5802" s="3" t="str">
        <f>HYPERLINK("https://stackoverflow.com/questions/17612657/")</f>
        <v>https://stackoverflow.com/questions/17612657/</v>
      </c>
      <c r="C5802" s="1">
        <v>3.0</v>
      </c>
      <c r="D5802" s="4">
        <v>1.0</v>
      </c>
      <c r="E5802" s="1">
        <v>3.0</v>
      </c>
      <c r="F5802" s="1">
        <v>1.0</v>
      </c>
      <c r="G5802" s="2"/>
    </row>
    <row r="5803" ht="12.75" customHeight="1">
      <c r="A5803" t="s">
        <v>1820</v>
      </c>
      <c r="B5803" s="3" t="str">
        <f>HYPERLINK("https://stackoverflow.com/questions/37262115/")</f>
        <v>https://stackoverflow.com/questions/37262115/</v>
      </c>
      <c r="C5803" s="1">
        <v>5.0</v>
      </c>
      <c r="D5803" s="4">
        <v>1.0</v>
      </c>
      <c r="E5803" s="1">
        <v>4.0</v>
      </c>
      <c r="F5803" s="1">
        <v>4.0</v>
      </c>
      <c r="G5803" s="2" t="s">
        <v>1680</v>
      </c>
    </row>
    <row r="5804" ht="12.75" customHeight="1">
      <c r="A5804" t="s">
        <v>1820</v>
      </c>
      <c r="B5804" s="3" t="str">
        <f>HYPERLINK("https://stackoverflow.com/questions/38675496/")</f>
        <v>https://stackoverflow.com/questions/38675496/</v>
      </c>
      <c r="C5804" s="1">
        <v>5.0</v>
      </c>
      <c r="D5804" s="4">
        <v>1.0</v>
      </c>
      <c r="E5804" s="1">
        <v>5.0</v>
      </c>
      <c r="F5804" s="1">
        <v>5.0</v>
      </c>
      <c r="G5804" s="2" t="s">
        <v>1680</v>
      </c>
    </row>
    <row r="5805" ht="12.75" customHeight="1">
      <c r="A5805" t="s">
        <v>1821</v>
      </c>
      <c r="B5805" s="3" t="str">
        <f>HYPERLINK("https://stackoverflow.com/questions/1922300/")</f>
        <v>https://stackoverflow.com/questions/1922300/</v>
      </c>
      <c r="C5805" s="1">
        <v>5.0</v>
      </c>
      <c r="D5805" s="4">
        <v>2.0</v>
      </c>
      <c r="E5805" s="1">
        <v>5.0</v>
      </c>
      <c r="F5805" s="1">
        <v>5.0</v>
      </c>
      <c r="G5805" s="2" t="s">
        <v>1822</v>
      </c>
    </row>
    <row r="5806" ht="12.75" customHeight="1">
      <c r="A5806" t="s">
        <v>1821</v>
      </c>
      <c r="B5806" s="3" t="str">
        <f>HYPERLINK("https://stackoverflow.com/questions/1922348/")</f>
        <v>https://stackoverflow.com/questions/1922348/</v>
      </c>
      <c r="C5806" s="1">
        <v>4.0</v>
      </c>
      <c r="D5806" s="4">
        <v>2.0</v>
      </c>
      <c r="E5806" s="1">
        <v>3.0</v>
      </c>
      <c r="F5806" s="1">
        <v>2.0</v>
      </c>
      <c r="G5806" s="2" t="s">
        <v>430</v>
      </c>
    </row>
    <row r="5807" ht="12.75" customHeight="1">
      <c r="A5807" t="s">
        <v>1821</v>
      </c>
      <c r="B5807" s="3" t="str">
        <f>HYPERLINK("https://stackoverflow.com/questions/37362606/")</f>
        <v>https://stackoverflow.com/questions/37362606/</v>
      </c>
      <c r="C5807" s="1">
        <v>4.0</v>
      </c>
      <c r="D5807" s="4">
        <v>3.0</v>
      </c>
      <c r="E5807" s="1">
        <v>4.0</v>
      </c>
      <c r="F5807" s="1">
        <v>3.0</v>
      </c>
      <c r="G5807" s="2"/>
    </row>
    <row r="5808" ht="12.75" customHeight="1">
      <c r="A5808" t="s">
        <v>1823</v>
      </c>
      <c r="B5808" s="3" t="str">
        <f>HYPERLINK("https://stackoverflow.com/questions/1980858/")</f>
        <v>https://stackoverflow.com/questions/1980858/</v>
      </c>
      <c r="C5808" s="1">
        <v>4.0</v>
      </c>
      <c r="D5808" s="4">
        <v>1.0</v>
      </c>
      <c r="E5808" s="1">
        <v>3.0</v>
      </c>
      <c r="F5808" s="1">
        <v>2.0</v>
      </c>
      <c r="G5808" s="2"/>
    </row>
    <row r="5809" ht="12.75" customHeight="1">
      <c r="A5809" t="s">
        <v>1823</v>
      </c>
      <c r="B5809" s="3" t="str">
        <f>HYPERLINK("https://stackoverflow.com/questions/1980928/")</f>
        <v>https://stackoverflow.com/questions/1980928/</v>
      </c>
      <c r="C5809" s="1">
        <v>4.0</v>
      </c>
      <c r="D5809" s="4">
        <v>1.0</v>
      </c>
      <c r="E5809" s="1">
        <v>3.0</v>
      </c>
      <c r="F5809" s="1">
        <v>2.0</v>
      </c>
      <c r="G5809" s="2"/>
    </row>
    <row r="5810" ht="12.75" customHeight="1">
      <c r="A5810" t="s">
        <v>1823</v>
      </c>
      <c r="B5810" s="3" t="str">
        <f>HYPERLINK("https://stackoverflow.com/questions/33487224/")</f>
        <v>https://stackoverflow.com/questions/33487224/</v>
      </c>
      <c r="C5810" s="1">
        <v>3.0</v>
      </c>
      <c r="D5810" s="4">
        <v>1.0</v>
      </c>
      <c r="E5810" s="1">
        <v>3.0</v>
      </c>
      <c r="F5810" s="1">
        <v>1.0</v>
      </c>
      <c r="G5810" s="2"/>
    </row>
    <row r="5811" ht="12.75" customHeight="1">
      <c r="A5811" t="s">
        <v>1823</v>
      </c>
      <c r="B5811" s="3" t="str">
        <f>HYPERLINK("https://stackoverflow.com/questions/36723383/")</f>
        <v>https://stackoverflow.com/questions/36723383/</v>
      </c>
      <c r="C5811" s="1">
        <v>3.0</v>
      </c>
      <c r="D5811" s="4">
        <v>1.0</v>
      </c>
      <c r="E5811" s="1">
        <v>3.0</v>
      </c>
      <c r="F5811" s="1">
        <v>1.0</v>
      </c>
      <c r="G5811" s="2"/>
    </row>
    <row r="5812" ht="12.75" customHeight="1">
      <c r="A5812" t="s">
        <v>1824</v>
      </c>
      <c r="B5812" s="3" t="str">
        <f>HYPERLINK("https://stackoverflow.com/questions/3294313/")</f>
        <v>https://stackoverflow.com/questions/3294313/</v>
      </c>
      <c r="C5812" s="1">
        <v>3.0</v>
      </c>
      <c r="D5812" s="4">
        <v>1.0</v>
      </c>
      <c r="E5812" s="1">
        <v>3.0</v>
      </c>
      <c r="F5812" s="1">
        <v>1.0</v>
      </c>
      <c r="G5812" s="2"/>
    </row>
    <row r="5813" ht="12.75" customHeight="1">
      <c r="A5813" t="s">
        <v>1824</v>
      </c>
      <c r="B5813" s="3" t="str">
        <f>HYPERLINK("https://stackoverflow.com/questions/18337222/")</f>
        <v>https://stackoverflow.com/questions/18337222/</v>
      </c>
      <c r="C5813" s="1">
        <v>3.0</v>
      </c>
      <c r="D5813" s="4">
        <v>1.0</v>
      </c>
      <c r="E5813" s="1">
        <v>3.0</v>
      </c>
      <c r="F5813" s="1">
        <v>1.0</v>
      </c>
      <c r="G5813" s="2"/>
    </row>
    <row r="5814" ht="12.75" customHeight="1">
      <c r="A5814" t="s">
        <v>1825</v>
      </c>
      <c r="B5814" s="3" t="str">
        <f>HYPERLINK("https://stackoverflow.com/questions/4759606/")</f>
        <v>https://stackoverflow.com/questions/4759606/</v>
      </c>
      <c r="C5814" s="1">
        <v>3.0</v>
      </c>
      <c r="D5814" s="4">
        <v>1.0</v>
      </c>
      <c r="E5814" s="1">
        <v>3.0</v>
      </c>
      <c r="F5814" s="1">
        <v>1.0</v>
      </c>
      <c r="G5814" s="2"/>
    </row>
    <row r="5815" ht="12.75" customHeight="1">
      <c r="A5815" t="s">
        <v>1825</v>
      </c>
      <c r="B5815" s="3" t="str">
        <f>HYPERLINK("https://stackoverflow.com/questions/34525706/")</f>
        <v>https://stackoverflow.com/questions/34525706/</v>
      </c>
      <c r="C5815" s="1">
        <v>3.0</v>
      </c>
      <c r="D5815" s="4">
        <v>1.0</v>
      </c>
      <c r="E5815" s="1">
        <v>3.0</v>
      </c>
      <c r="F5815" s="1">
        <v>1.0</v>
      </c>
      <c r="G5815" s="2"/>
    </row>
    <row r="5816" ht="12.75" customHeight="1">
      <c r="A5816" t="s">
        <v>1826</v>
      </c>
      <c r="B5816" s="3" t="str">
        <f>HYPERLINK("https://stackoverflow.com/questions/5175758/")</f>
        <v>https://stackoverflow.com/questions/5175758/</v>
      </c>
      <c r="C5816" s="1">
        <v>1.0</v>
      </c>
      <c r="D5816" s="4">
        <v>1.0</v>
      </c>
      <c r="E5816" s="1">
        <v>1.0</v>
      </c>
      <c r="F5816" s="1">
        <v>1.0</v>
      </c>
      <c r="G5816" s="2"/>
    </row>
    <row r="5817" ht="12.75" customHeight="1">
      <c r="A5817" t="s">
        <v>1826</v>
      </c>
      <c r="B5817" s="3" t="str">
        <f>HYPERLINK("https://stackoverflow.com/questions/5175975/")</f>
        <v>https://stackoverflow.com/questions/5175975/</v>
      </c>
      <c r="C5817" s="1">
        <v>1.0</v>
      </c>
      <c r="D5817" s="4">
        <v>1.0</v>
      </c>
      <c r="E5817" s="1">
        <v>1.0</v>
      </c>
      <c r="F5817" s="1">
        <v>1.0</v>
      </c>
      <c r="G5817" s="2"/>
    </row>
    <row r="5818" ht="12.75" customHeight="1">
      <c r="A5818" t="s">
        <v>1826</v>
      </c>
      <c r="B5818" s="3" t="str">
        <f>HYPERLINK("https://stackoverflow.com/questions/6953926/")</f>
        <v>https://stackoverflow.com/questions/6953926/</v>
      </c>
      <c r="C5818" s="1">
        <v>1.0</v>
      </c>
      <c r="D5818" s="4">
        <v>1.0</v>
      </c>
      <c r="E5818" s="1">
        <v>1.0</v>
      </c>
      <c r="F5818" s="1">
        <v>1.0</v>
      </c>
      <c r="G5818" s="2"/>
    </row>
    <row r="5819" ht="12.75" customHeight="1">
      <c r="A5819" t="s">
        <v>1826</v>
      </c>
      <c r="B5819" s="3" t="str">
        <f>HYPERLINK("https://stackoverflow.com/questions/15474891/")</f>
        <v>https://stackoverflow.com/questions/15474891/</v>
      </c>
      <c r="C5819" s="1">
        <v>1.0</v>
      </c>
      <c r="D5819" s="4">
        <v>1.0</v>
      </c>
      <c r="E5819" s="1">
        <v>1.0</v>
      </c>
      <c r="F5819" s="1">
        <v>1.0</v>
      </c>
      <c r="G5819" s="2"/>
    </row>
    <row r="5820" ht="12.75" customHeight="1">
      <c r="A5820" t="s">
        <v>1826</v>
      </c>
      <c r="B5820" s="3" t="str">
        <f>HYPERLINK("https://stackoverflow.com/questions/17040841/")</f>
        <v>https://stackoverflow.com/questions/17040841/</v>
      </c>
      <c r="C5820" s="1">
        <v>1.0</v>
      </c>
      <c r="D5820" s="4">
        <v>1.0</v>
      </c>
      <c r="E5820" s="1">
        <v>1.0</v>
      </c>
      <c r="F5820" s="1">
        <v>1.0</v>
      </c>
      <c r="G5820" s="2"/>
    </row>
    <row r="5821" ht="12.75" customHeight="1">
      <c r="A5821" t="s">
        <v>1826</v>
      </c>
      <c r="B5821" s="3" t="str">
        <f>HYPERLINK("https://stackoverflow.com/questions/19218035/")</f>
        <v>https://stackoverflow.com/questions/19218035/</v>
      </c>
      <c r="C5821" s="1">
        <v>1.0</v>
      </c>
      <c r="D5821" s="4">
        <v>1.0</v>
      </c>
      <c r="E5821" s="1">
        <v>1.0</v>
      </c>
      <c r="F5821" s="1">
        <v>1.0</v>
      </c>
      <c r="G5821" s="2"/>
    </row>
    <row r="5822" ht="12.75" customHeight="1">
      <c r="A5822" t="s">
        <v>1826</v>
      </c>
      <c r="B5822" s="3" t="str">
        <f>HYPERLINK("https://stackoverflow.com/questions/20333576/")</f>
        <v>https://stackoverflow.com/questions/20333576/</v>
      </c>
      <c r="C5822" s="1">
        <v>1.0</v>
      </c>
      <c r="D5822" s="4">
        <v>1.0</v>
      </c>
      <c r="E5822" s="1">
        <v>1.0</v>
      </c>
      <c r="F5822" s="1">
        <v>1.0</v>
      </c>
      <c r="G5822" s="2"/>
    </row>
    <row r="5823" ht="12.75" customHeight="1">
      <c r="A5823" t="s">
        <v>1826</v>
      </c>
      <c r="B5823" s="3" t="str">
        <f>HYPERLINK("https://stackoverflow.com/questions/26225884/")</f>
        <v>https://stackoverflow.com/questions/26225884/</v>
      </c>
      <c r="C5823" s="1">
        <v>1.0</v>
      </c>
      <c r="D5823" s="4">
        <v>1.0</v>
      </c>
      <c r="E5823" s="1">
        <v>1.0</v>
      </c>
      <c r="F5823" s="1">
        <v>1.0</v>
      </c>
      <c r="G5823" s="2"/>
    </row>
    <row r="5824" ht="12.75" customHeight="1">
      <c r="A5824" t="s">
        <v>1826</v>
      </c>
      <c r="B5824" s="3" t="str">
        <f>HYPERLINK("https://stackoverflow.com/questions/26678331/")</f>
        <v>https://stackoverflow.com/questions/26678331/</v>
      </c>
      <c r="C5824" s="1">
        <v>1.0</v>
      </c>
      <c r="D5824" s="4">
        <v>1.0</v>
      </c>
      <c r="E5824" s="1">
        <v>1.0</v>
      </c>
      <c r="F5824" s="1">
        <v>1.0</v>
      </c>
      <c r="G5824" s="2"/>
    </row>
    <row r="5825" ht="12.75" customHeight="1">
      <c r="A5825" t="s">
        <v>1826</v>
      </c>
      <c r="B5825" s="3" t="str">
        <f>HYPERLINK("https://stackoverflow.com/questions/26776016/")</f>
        <v>https://stackoverflow.com/questions/26776016/</v>
      </c>
      <c r="C5825" s="1">
        <v>1.0</v>
      </c>
      <c r="D5825" s="4">
        <v>1.0</v>
      </c>
      <c r="E5825" s="1">
        <v>1.0</v>
      </c>
      <c r="F5825" s="1">
        <v>1.0</v>
      </c>
      <c r="G5825" s="2"/>
    </row>
    <row r="5826" ht="12.75" customHeight="1">
      <c r="A5826" t="s">
        <v>1826</v>
      </c>
      <c r="B5826" s="3" t="str">
        <f>HYPERLINK("https://stackoverflow.com/questions/32720392/")</f>
        <v>https://stackoverflow.com/questions/32720392/</v>
      </c>
      <c r="C5826" s="1">
        <v>1.0</v>
      </c>
      <c r="D5826" s="4">
        <v>1.0</v>
      </c>
      <c r="E5826" s="1">
        <v>1.0</v>
      </c>
      <c r="F5826" s="1">
        <v>1.0</v>
      </c>
      <c r="G5826" s="2"/>
    </row>
    <row r="5827" ht="12.75" customHeight="1">
      <c r="A5827" t="s">
        <v>1826</v>
      </c>
      <c r="B5827" s="3" t="str">
        <f>HYPERLINK("https://stackoverflow.com/questions/36803397/")</f>
        <v>https://stackoverflow.com/questions/36803397/</v>
      </c>
      <c r="C5827" s="1">
        <v>1.0</v>
      </c>
      <c r="D5827" s="4">
        <v>1.0</v>
      </c>
      <c r="E5827" s="1">
        <v>1.0</v>
      </c>
      <c r="F5827" s="1">
        <v>1.0</v>
      </c>
      <c r="G5827" s="2"/>
    </row>
    <row r="5828" ht="12.75" customHeight="1">
      <c r="A5828" t="s">
        <v>1826</v>
      </c>
      <c r="B5828" s="3" t="str">
        <f>HYPERLINK("https://stackoverflow.com/questions/37537115/")</f>
        <v>https://stackoverflow.com/questions/37537115/</v>
      </c>
      <c r="C5828" s="1">
        <v>1.0</v>
      </c>
      <c r="D5828" s="4">
        <v>1.0</v>
      </c>
      <c r="E5828" s="1">
        <v>1.0</v>
      </c>
      <c r="F5828" s="1">
        <v>1.0</v>
      </c>
      <c r="G5828" s="2"/>
    </row>
    <row r="5829" ht="12.75" customHeight="1">
      <c r="A5829" t="s">
        <v>1826</v>
      </c>
      <c r="B5829" s="3" t="str">
        <f>HYPERLINK("https://stackoverflow.com/questions/39379431/")</f>
        <v>https://stackoverflow.com/questions/39379431/</v>
      </c>
      <c r="C5829" s="1">
        <v>1.0</v>
      </c>
      <c r="D5829" s="4">
        <v>1.0</v>
      </c>
      <c r="E5829" s="1">
        <v>1.0</v>
      </c>
      <c r="F5829" s="1">
        <v>1.0</v>
      </c>
      <c r="G5829" s="2"/>
    </row>
    <row r="5830" ht="12.75" customHeight="1">
      <c r="A5830" t="s">
        <v>1826</v>
      </c>
      <c r="B5830" s="3" t="str">
        <f>HYPERLINK("https://stackoverflow.com/questions/46317969/")</f>
        <v>https://stackoverflow.com/questions/46317969/</v>
      </c>
      <c r="C5830" s="1">
        <v>1.0</v>
      </c>
      <c r="D5830" s="4">
        <v>1.0</v>
      </c>
      <c r="E5830" s="1">
        <v>1.0</v>
      </c>
      <c r="F5830" s="1">
        <v>1.0</v>
      </c>
      <c r="G5830" s="2"/>
    </row>
    <row r="5831" ht="12.75" customHeight="1">
      <c r="A5831" t="s">
        <v>1826</v>
      </c>
      <c r="B5831" s="3" t="str">
        <f>HYPERLINK("https://stackoverflow.com/questions/48721617/")</f>
        <v>https://stackoverflow.com/questions/48721617/</v>
      </c>
      <c r="C5831" s="1">
        <v>1.0</v>
      </c>
      <c r="D5831" s="4">
        <v>1.0</v>
      </c>
      <c r="E5831" s="1">
        <v>1.0</v>
      </c>
      <c r="F5831" s="1">
        <v>1.0</v>
      </c>
      <c r="G5831" s="2"/>
    </row>
    <row r="5832" ht="12.75" customHeight="1">
      <c r="A5832" t="s">
        <v>1827</v>
      </c>
      <c r="B5832" s="3" t="str">
        <f>HYPERLINK("https://stackoverflow.com/questions/5550799/")</f>
        <v>https://stackoverflow.com/questions/5550799/</v>
      </c>
      <c r="C5832" s="1">
        <v>1.0</v>
      </c>
      <c r="D5832" s="4">
        <v>1.0</v>
      </c>
      <c r="E5832" s="1">
        <v>1.0</v>
      </c>
      <c r="F5832" s="1">
        <v>1.0</v>
      </c>
      <c r="G5832" s="2"/>
    </row>
    <row r="5833" ht="12.75" customHeight="1">
      <c r="A5833" t="s">
        <v>1828</v>
      </c>
      <c r="B5833" s="3" t="str">
        <f>HYPERLINK("https://stackoverflow.com/questions/9963498/")</f>
        <v>https://stackoverflow.com/questions/9963498/</v>
      </c>
      <c r="C5833" s="1">
        <v>4.0</v>
      </c>
      <c r="D5833" s="4">
        <v>1.0</v>
      </c>
      <c r="E5833" s="1">
        <v>4.0</v>
      </c>
      <c r="F5833" s="1">
        <v>4.0</v>
      </c>
      <c r="G5833" s="2" t="s">
        <v>302</v>
      </c>
    </row>
    <row r="5834" ht="12.75" customHeight="1">
      <c r="A5834" t="s">
        <v>1828</v>
      </c>
      <c r="B5834" s="3" t="str">
        <f>HYPERLINK("https://stackoverflow.com/questions/9963593/")</f>
        <v>https://stackoverflow.com/questions/9963593/</v>
      </c>
      <c r="C5834" s="1">
        <v>3.0</v>
      </c>
      <c r="D5834" s="4">
        <v>5.0</v>
      </c>
      <c r="E5834" s="1">
        <v>3.0</v>
      </c>
      <c r="F5834" s="1">
        <v>3.0</v>
      </c>
      <c r="G5834" s="2" t="s">
        <v>1829</v>
      </c>
    </row>
    <row r="5835" ht="12.75" customHeight="1">
      <c r="A5835" t="s">
        <v>1828</v>
      </c>
      <c r="B5835" s="3" t="str">
        <f>HYPERLINK("https://stackoverflow.com/questions/37362251/")</f>
        <v>https://stackoverflow.com/questions/37362251/</v>
      </c>
      <c r="C5835" s="1">
        <v>4.0</v>
      </c>
      <c r="D5835" s="4">
        <v>1.0</v>
      </c>
      <c r="E5835" s="1">
        <v>4.0</v>
      </c>
      <c r="F5835" s="1">
        <v>4.0</v>
      </c>
      <c r="G5835" s="2" t="s">
        <v>1830</v>
      </c>
    </row>
    <row r="5836" ht="12.75" customHeight="1">
      <c r="A5836" t="s">
        <v>1831</v>
      </c>
      <c r="B5836" s="3" t="str">
        <f>HYPERLINK("https://stackoverflow.com/questions/11537026/")</f>
        <v>https://stackoverflow.com/questions/11537026/</v>
      </c>
      <c r="C5836" s="1">
        <v>5.0</v>
      </c>
      <c r="D5836" s="4">
        <v>1.0</v>
      </c>
      <c r="E5836" s="1">
        <v>5.0</v>
      </c>
      <c r="F5836" s="1">
        <v>5.0</v>
      </c>
      <c r="G5836" s="2" t="s">
        <v>1680</v>
      </c>
    </row>
    <row r="5837" ht="12.75" customHeight="1">
      <c r="A5837" t="s">
        <v>1832</v>
      </c>
      <c r="B5837" s="3" t="str">
        <f>HYPERLINK("https://stackoverflow.com/questions/14791190/")</f>
        <v>https://stackoverflow.com/questions/14791190/</v>
      </c>
      <c r="C5837" s="1">
        <v>3.0</v>
      </c>
      <c r="D5837" s="4">
        <v>1.0</v>
      </c>
      <c r="E5837" s="1">
        <v>3.0</v>
      </c>
      <c r="F5837" s="1">
        <v>1.0</v>
      </c>
      <c r="G5837" s="2"/>
    </row>
    <row r="5838" ht="12.75" customHeight="1">
      <c r="A5838" t="s">
        <v>1833</v>
      </c>
      <c r="B5838" s="3" t="str">
        <f>HYPERLINK("https://stackoverflow.com/questions/50363287/")</f>
        <v>https://stackoverflow.com/questions/50363287/</v>
      </c>
      <c r="C5838" s="1">
        <v>5.0</v>
      </c>
      <c r="D5838" s="4">
        <v>1.0</v>
      </c>
      <c r="E5838" s="1">
        <v>4.0</v>
      </c>
      <c r="F5838" s="1">
        <v>4.0</v>
      </c>
      <c r="G5838" s="2" t="s">
        <v>1680</v>
      </c>
    </row>
    <row r="5839" ht="12.75" customHeight="1">
      <c r="A5839" t="s">
        <v>1833</v>
      </c>
      <c r="B5839" s="3" t="str">
        <f>HYPERLINK("https://stackoverflow.com/questions/50363299/")</f>
        <v>https://stackoverflow.com/questions/50363299/</v>
      </c>
      <c r="C5839" s="1">
        <v>4.0</v>
      </c>
      <c r="D5839" s="4">
        <v>5.0</v>
      </c>
      <c r="E5839" s="1">
        <v>4.0</v>
      </c>
      <c r="F5839" s="1">
        <v>5.0</v>
      </c>
      <c r="G5839" s="2"/>
    </row>
    <row r="5840" ht="12.75" customHeight="1">
      <c r="A5840" t="s">
        <v>1833</v>
      </c>
      <c r="B5840" s="3" t="str">
        <f>HYPERLINK("https://stackoverflow.com/questions/50363306/")</f>
        <v>https://stackoverflow.com/questions/50363306/</v>
      </c>
      <c r="C5840" s="1">
        <v>4.0</v>
      </c>
      <c r="D5840" s="4">
        <v>1.0</v>
      </c>
      <c r="E5840" s="1">
        <v>4.0</v>
      </c>
      <c r="F5840" s="1">
        <v>4.0</v>
      </c>
      <c r="G5840" s="2" t="s">
        <v>1680</v>
      </c>
    </row>
    <row r="5841" ht="12.75" customHeight="1">
      <c r="C5841" s="1"/>
      <c r="D5841" s="1"/>
      <c r="E5841" s="1"/>
      <c r="F5841" s="1"/>
      <c r="G5841" s="2"/>
    </row>
    <row r="5842" ht="12.75" customHeight="1">
      <c r="C5842" s="1"/>
      <c r="D5842" s="1"/>
      <c r="E5842" s="1"/>
      <c r="F5842" s="1"/>
      <c r="G5842" s="2"/>
    </row>
    <row r="5843" ht="12.75" customHeight="1">
      <c r="C5843" s="1"/>
      <c r="D5843" s="1"/>
      <c r="E5843" s="1"/>
      <c r="F5843" s="1"/>
      <c r="G5843" s="2"/>
    </row>
    <row r="5844" ht="12.75" customHeight="1">
      <c r="A5844" t="s">
        <v>1834</v>
      </c>
      <c r="C5844" s="1"/>
      <c r="D5844" s="1"/>
      <c r="E5844" s="1"/>
      <c r="F5844" s="1"/>
      <c r="G5844" s="2"/>
    </row>
    <row r="5845" ht="12.75" customHeight="1">
      <c r="C5845" s="1"/>
      <c r="D5845" s="1"/>
      <c r="E5845" s="1"/>
      <c r="F5845" s="1"/>
      <c r="G5845" s="2"/>
    </row>
    <row r="5846" ht="12.75" customHeight="1">
      <c r="A5846" t="s">
        <v>1835</v>
      </c>
      <c r="B5846" s="3" t="str">
        <f>HYPERLINK("https://stackoverflow.com/questions/581716/")</f>
        <v>https://stackoverflow.com/questions/581716/</v>
      </c>
      <c r="C5846" s="1">
        <v>3.0</v>
      </c>
      <c r="D5846" s="4">
        <v>1.0</v>
      </c>
      <c r="E5846" s="1">
        <v>3.0</v>
      </c>
      <c r="F5846" s="1">
        <v>1.0</v>
      </c>
      <c r="G5846" s="2"/>
    </row>
    <row r="5847" ht="12.75" customHeight="1">
      <c r="A5847" t="s">
        <v>1836</v>
      </c>
      <c r="B5847" s="3" t="str">
        <f>HYPERLINK("https://stackoverflow.com/questions/740301/")</f>
        <v>https://stackoverflow.com/questions/740301/</v>
      </c>
      <c r="C5847" s="1">
        <v>2.0</v>
      </c>
      <c r="D5847" s="4">
        <v>1.0</v>
      </c>
      <c r="E5847" s="1">
        <v>2.0</v>
      </c>
      <c r="F5847" s="1">
        <v>1.0</v>
      </c>
      <c r="G5847" s="2"/>
    </row>
    <row r="5848" ht="12.75" customHeight="1">
      <c r="A5848" t="s">
        <v>1836</v>
      </c>
      <c r="B5848" s="3" t="str">
        <f>HYPERLINK("https://stackoverflow.com/questions/740305/")</f>
        <v>https://stackoverflow.com/questions/740305/</v>
      </c>
      <c r="C5848" s="1">
        <v>2.0</v>
      </c>
      <c r="D5848" s="4">
        <v>1.0</v>
      </c>
      <c r="E5848" s="1">
        <v>2.0</v>
      </c>
      <c r="F5848" s="1">
        <v>1.0</v>
      </c>
      <c r="G5848" s="2"/>
    </row>
    <row r="5849" ht="12.75" customHeight="1">
      <c r="A5849" t="s">
        <v>1836</v>
      </c>
      <c r="B5849" s="3" t="str">
        <f>HYPERLINK("https://stackoverflow.com/questions/740306/")</f>
        <v>https://stackoverflow.com/questions/740306/</v>
      </c>
      <c r="C5849" s="1">
        <v>2.0</v>
      </c>
      <c r="D5849" s="4">
        <v>1.0</v>
      </c>
      <c r="E5849" s="1">
        <v>2.0</v>
      </c>
      <c r="F5849" s="1">
        <v>1.0</v>
      </c>
      <c r="G5849" s="2"/>
    </row>
    <row r="5850" ht="12.75" customHeight="1">
      <c r="A5850" t="s">
        <v>1836</v>
      </c>
      <c r="B5850" s="3" t="str">
        <f>HYPERLINK("https://stackoverflow.com/questions/740351/")</f>
        <v>https://stackoverflow.com/questions/740351/</v>
      </c>
      <c r="C5850" s="1">
        <v>2.0</v>
      </c>
      <c r="D5850" s="4">
        <v>1.0</v>
      </c>
      <c r="E5850" s="1">
        <v>2.0</v>
      </c>
      <c r="F5850" s="1">
        <v>1.0</v>
      </c>
      <c r="G5850" s="2"/>
    </row>
    <row r="5851" ht="12.75" customHeight="1">
      <c r="A5851" t="s">
        <v>1836</v>
      </c>
      <c r="B5851" s="3" t="str">
        <f>HYPERLINK("https://stackoverflow.com/questions/3020477/")</f>
        <v>https://stackoverflow.com/questions/3020477/</v>
      </c>
      <c r="C5851" s="1">
        <v>2.0</v>
      </c>
      <c r="D5851" s="4">
        <v>1.0</v>
      </c>
      <c r="E5851" s="1">
        <v>2.0</v>
      </c>
      <c r="F5851" s="1">
        <v>1.0</v>
      </c>
      <c r="G5851" s="2"/>
    </row>
    <row r="5852" ht="12.75" customHeight="1">
      <c r="A5852" t="s">
        <v>1836</v>
      </c>
      <c r="B5852" s="3" t="str">
        <f>HYPERLINK("https://stackoverflow.com/questions/9939359/")</f>
        <v>https://stackoverflow.com/questions/9939359/</v>
      </c>
      <c r="C5852" s="1">
        <v>2.0</v>
      </c>
      <c r="D5852" s="4">
        <v>1.0</v>
      </c>
      <c r="E5852" s="1">
        <v>2.0</v>
      </c>
      <c r="F5852" s="1">
        <v>1.0</v>
      </c>
      <c r="G5852" s="2"/>
    </row>
    <row r="5853" ht="12.75" customHeight="1">
      <c r="A5853" t="s">
        <v>1836</v>
      </c>
      <c r="B5853" s="3" t="str">
        <f>HYPERLINK("https://stackoverflow.com/questions/19229304/")</f>
        <v>https://stackoverflow.com/questions/19229304/</v>
      </c>
      <c r="C5853" s="1">
        <v>2.0</v>
      </c>
      <c r="D5853" s="4">
        <v>1.0</v>
      </c>
      <c r="E5853" s="1">
        <v>2.0</v>
      </c>
      <c r="F5853" s="1">
        <v>1.0</v>
      </c>
      <c r="G5853" s="2"/>
    </row>
    <row r="5854" ht="12.75" customHeight="1">
      <c r="A5854" t="s">
        <v>1836</v>
      </c>
      <c r="B5854" s="3" t="str">
        <f>HYPERLINK("https://stackoverflow.com/questions/25792215/")</f>
        <v>https://stackoverflow.com/questions/25792215/</v>
      </c>
      <c r="C5854" s="1">
        <v>2.0</v>
      </c>
      <c r="D5854" s="4">
        <v>1.0</v>
      </c>
      <c r="E5854" s="1">
        <v>2.0</v>
      </c>
      <c r="F5854" s="1">
        <v>1.0</v>
      </c>
      <c r="G5854" s="2"/>
    </row>
    <row r="5855" ht="12.75" customHeight="1">
      <c r="A5855" t="s">
        <v>1836</v>
      </c>
      <c r="B5855" s="3" t="str">
        <f>HYPERLINK("https://stackoverflow.com/questions/48565797/")</f>
        <v>https://stackoverflow.com/questions/48565797/</v>
      </c>
      <c r="C5855" s="1">
        <v>2.0</v>
      </c>
      <c r="D5855" s="4">
        <v>1.0</v>
      </c>
      <c r="E5855" s="1">
        <v>2.0</v>
      </c>
      <c r="F5855" s="1">
        <v>1.0</v>
      </c>
      <c r="G5855" s="2"/>
    </row>
    <row r="5856" ht="12.75" customHeight="1">
      <c r="A5856" t="s">
        <v>1837</v>
      </c>
      <c r="B5856" s="3" t="str">
        <f>HYPERLINK("https://stackoverflow.com/questions/2581450/")</f>
        <v>https://stackoverflow.com/questions/2581450/</v>
      </c>
      <c r="C5856" s="1">
        <v>2.0</v>
      </c>
      <c r="D5856" s="4">
        <v>1.0</v>
      </c>
      <c r="E5856" s="1">
        <v>2.0</v>
      </c>
      <c r="F5856" s="1">
        <v>1.0</v>
      </c>
      <c r="G5856" s="2"/>
    </row>
    <row r="5857" ht="12.75" customHeight="1">
      <c r="A5857" t="s">
        <v>1837</v>
      </c>
      <c r="B5857" s="3" t="str">
        <f>HYPERLINK("https://stackoverflow.com/questions/36181803/")</f>
        <v>https://stackoverflow.com/questions/36181803/</v>
      </c>
      <c r="C5857" s="1">
        <v>2.0</v>
      </c>
      <c r="D5857" s="4">
        <v>1.0</v>
      </c>
      <c r="E5857" s="1">
        <v>2.0</v>
      </c>
      <c r="F5857" s="1">
        <v>1.0</v>
      </c>
      <c r="G5857" s="2"/>
    </row>
    <row r="5858" ht="12.75" customHeight="1">
      <c r="A5858" t="s">
        <v>1838</v>
      </c>
      <c r="B5858" s="3" t="str">
        <f>HYPERLINK("https://stackoverflow.com/questions/4140083/")</f>
        <v>https://stackoverflow.com/questions/4140083/</v>
      </c>
      <c r="C5858" s="1">
        <v>2.0</v>
      </c>
      <c r="D5858" s="4">
        <v>1.0</v>
      </c>
      <c r="E5858" s="1">
        <v>2.0</v>
      </c>
      <c r="F5858" s="1">
        <v>1.0</v>
      </c>
      <c r="G5858" s="2"/>
    </row>
    <row r="5859" ht="12.75" customHeight="1">
      <c r="A5859" t="s">
        <v>1839</v>
      </c>
      <c r="B5859" s="3" t="str">
        <f>HYPERLINK("https://stackoverflow.com/questions/7283362/")</f>
        <v>https://stackoverflow.com/questions/7283362/</v>
      </c>
      <c r="C5859" s="1">
        <v>3.0</v>
      </c>
      <c r="D5859" s="4">
        <v>1.0</v>
      </c>
      <c r="E5859" s="1">
        <v>3.0</v>
      </c>
      <c r="F5859" s="1">
        <v>1.0</v>
      </c>
      <c r="G5859" s="2"/>
    </row>
    <row r="5860" ht="12.75" customHeight="1">
      <c r="A5860" t="s">
        <v>1839</v>
      </c>
      <c r="B5860" s="3" t="str">
        <f>HYPERLINK("https://stackoverflow.com/questions/7283419/")</f>
        <v>https://stackoverflow.com/questions/7283419/</v>
      </c>
      <c r="C5860" s="1">
        <v>3.0</v>
      </c>
      <c r="D5860" s="4">
        <v>1.0</v>
      </c>
      <c r="E5860" s="1">
        <v>3.0</v>
      </c>
      <c r="F5860" s="1">
        <v>1.0</v>
      </c>
      <c r="G5860" s="2"/>
    </row>
    <row r="5861" ht="12.75" customHeight="1">
      <c r="A5861" t="s">
        <v>1839</v>
      </c>
      <c r="B5861" s="3" t="str">
        <f>HYPERLINK("https://stackoverflow.com/questions/21673205/")</f>
        <v>https://stackoverflow.com/questions/21673205/</v>
      </c>
      <c r="C5861" s="1">
        <v>3.0</v>
      </c>
      <c r="D5861" s="4">
        <v>1.0</v>
      </c>
      <c r="E5861" s="1">
        <v>3.0</v>
      </c>
      <c r="F5861" s="1">
        <v>1.0</v>
      </c>
      <c r="G5861" s="2"/>
    </row>
    <row r="5862" ht="12.75" customHeight="1">
      <c r="A5862" t="s">
        <v>1839</v>
      </c>
      <c r="B5862" s="3" t="str">
        <f>HYPERLINK("https://stackoverflow.com/questions/25393190/")</f>
        <v>https://stackoverflow.com/questions/25393190/</v>
      </c>
      <c r="C5862" s="1">
        <v>2.0</v>
      </c>
      <c r="D5862" s="4">
        <v>1.0</v>
      </c>
      <c r="E5862" s="1">
        <v>2.0</v>
      </c>
      <c r="F5862" s="1">
        <v>1.0</v>
      </c>
      <c r="G5862" s="2"/>
    </row>
    <row r="5863" ht="12.75" customHeight="1">
      <c r="A5863" t="s">
        <v>1839</v>
      </c>
      <c r="B5863" s="3" t="str">
        <f>HYPERLINK("https://stackoverflow.com/questions/30439501/")</f>
        <v>https://stackoverflow.com/questions/30439501/</v>
      </c>
      <c r="C5863" s="1">
        <v>3.0</v>
      </c>
      <c r="D5863" s="4">
        <v>1.0</v>
      </c>
      <c r="E5863" s="1">
        <v>3.0</v>
      </c>
      <c r="F5863" s="1">
        <v>1.0</v>
      </c>
      <c r="G5863" s="2"/>
    </row>
    <row r="5864" ht="12.75" customHeight="1">
      <c r="A5864" t="s">
        <v>1839</v>
      </c>
      <c r="B5864" s="3" t="str">
        <f>HYPERLINK("https://stackoverflow.com/questions/38446824/")</f>
        <v>https://stackoverflow.com/questions/38446824/</v>
      </c>
      <c r="C5864" s="1">
        <v>2.0</v>
      </c>
      <c r="D5864" s="4">
        <v>1.0</v>
      </c>
      <c r="E5864" s="1">
        <v>2.0</v>
      </c>
      <c r="F5864" s="1">
        <v>1.0</v>
      </c>
      <c r="G5864" s="2"/>
    </row>
    <row r="5865" ht="12.75" customHeight="1">
      <c r="A5865" t="s">
        <v>1839</v>
      </c>
      <c r="B5865" s="3" t="str">
        <f>HYPERLINK("https://stackoverflow.com/questions/38485455/")</f>
        <v>https://stackoverflow.com/questions/38485455/</v>
      </c>
      <c r="C5865" s="1">
        <v>2.0</v>
      </c>
      <c r="D5865" s="4">
        <v>1.0</v>
      </c>
      <c r="E5865" s="1">
        <v>2.0</v>
      </c>
      <c r="F5865" s="1">
        <v>1.0</v>
      </c>
      <c r="G5865" s="2"/>
    </row>
    <row r="5866" ht="12.75" customHeight="1">
      <c r="A5866" t="s">
        <v>1839</v>
      </c>
      <c r="B5866" s="3" t="str">
        <f>HYPERLINK("https://stackoverflow.com/questions/45784115/")</f>
        <v>https://stackoverflow.com/questions/45784115/</v>
      </c>
      <c r="C5866" s="1">
        <v>2.0</v>
      </c>
      <c r="D5866" s="4">
        <v>1.0</v>
      </c>
      <c r="E5866" s="1">
        <v>2.0</v>
      </c>
      <c r="F5866" s="1">
        <v>1.0</v>
      </c>
      <c r="G5866" s="2"/>
    </row>
    <row r="5867" ht="12.75" customHeight="1">
      <c r="A5867" t="s">
        <v>1840</v>
      </c>
      <c r="B5867" s="3" t="str">
        <f>HYPERLINK("https://stackoverflow.com/questions/7911697/")</f>
        <v>https://stackoverflow.com/questions/7911697/</v>
      </c>
      <c r="C5867" s="1">
        <v>2.0</v>
      </c>
      <c r="D5867" s="4">
        <v>1.0</v>
      </c>
      <c r="E5867" s="1">
        <v>2.0</v>
      </c>
      <c r="F5867" s="1">
        <v>1.0</v>
      </c>
      <c r="G5867" s="2"/>
    </row>
    <row r="5868" ht="12.75" customHeight="1">
      <c r="A5868" t="s">
        <v>1840</v>
      </c>
      <c r="B5868" s="3" t="str">
        <f>HYPERLINK("https://stackoverflow.com/questions/14782692/")</f>
        <v>https://stackoverflow.com/questions/14782692/</v>
      </c>
      <c r="C5868" s="1">
        <v>2.0</v>
      </c>
      <c r="D5868" s="4">
        <v>1.0</v>
      </c>
      <c r="E5868" s="1">
        <v>2.0</v>
      </c>
      <c r="F5868" s="1">
        <v>1.0</v>
      </c>
      <c r="G5868" s="2"/>
    </row>
    <row r="5869" ht="12.75" customHeight="1">
      <c r="A5869" t="s">
        <v>1840</v>
      </c>
      <c r="B5869" s="3" t="str">
        <f>HYPERLINK("https://stackoverflow.com/questions/29839138/")</f>
        <v>https://stackoverflow.com/questions/29839138/</v>
      </c>
      <c r="C5869" s="1">
        <v>3.0</v>
      </c>
      <c r="D5869" s="4">
        <v>1.0</v>
      </c>
      <c r="E5869" s="1">
        <v>3.0</v>
      </c>
      <c r="F5869" s="1">
        <v>1.0</v>
      </c>
      <c r="G5869" s="2"/>
    </row>
    <row r="5870" ht="12.75" customHeight="1">
      <c r="A5870" t="s">
        <v>1841</v>
      </c>
      <c r="B5870" s="3" t="str">
        <f>HYPERLINK("https://stackoverflow.com/questions/8080612/")</f>
        <v>https://stackoverflow.com/questions/8080612/</v>
      </c>
      <c r="C5870" s="1">
        <v>3.0</v>
      </c>
      <c r="D5870" s="4">
        <v>1.0</v>
      </c>
      <c r="E5870" s="1">
        <v>3.0</v>
      </c>
      <c r="F5870" s="1">
        <v>1.0</v>
      </c>
      <c r="G5870" s="2"/>
    </row>
    <row r="5871" ht="12.75" customHeight="1">
      <c r="A5871" t="s">
        <v>1841</v>
      </c>
      <c r="B5871" s="3" t="str">
        <f>HYPERLINK("https://stackoverflow.com/questions/8080659/")</f>
        <v>https://stackoverflow.com/questions/8080659/</v>
      </c>
      <c r="C5871" s="1">
        <v>3.0</v>
      </c>
      <c r="D5871" s="4">
        <v>1.0</v>
      </c>
      <c r="E5871" s="1">
        <v>3.0</v>
      </c>
      <c r="F5871" s="1">
        <v>1.0</v>
      </c>
      <c r="G5871" s="2"/>
    </row>
    <row r="5872" ht="12.75" customHeight="1">
      <c r="A5872" t="s">
        <v>1842</v>
      </c>
      <c r="B5872" s="3" t="str">
        <f>HYPERLINK("https://stackoverflow.com/questions/8360820/")</f>
        <v>https://stackoverflow.com/questions/8360820/</v>
      </c>
      <c r="C5872" s="1">
        <v>3.0</v>
      </c>
      <c r="D5872" s="4">
        <v>1.0</v>
      </c>
      <c r="E5872" s="1">
        <v>3.0</v>
      </c>
      <c r="F5872" s="1">
        <v>1.0</v>
      </c>
      <c r="G5872" s="2"/>
    </row>
    <row r="5873" ht="12.75" customHeight="1">
      <c r="A5873" t="s">
        <v>1842</v>
      </c>
      <c r="B5873" s="3" t="str">
        <f>HYPERLINK("https://stackoverflow.com/questions/8360823/")</f>
        <v>https://stackoverflow.com/questions/8360823/</v>
      </c>
      <c r="C5873" s="1">
        <v>5.0</v>
      </c>
      <c r="D5873" s="4">
        <v>3.0</v>
      </c>
      <c r="E5873" s="1">
        <v>5.0</v>
      </c>
      <c r="F5873" s="1">
        <v>5.0</v>
      </c>
      <c r="G5873" s="2" t="s">
        <v>406</v>
      </c>
    </row>
    <row r="5874" ht="12.75" customHeight="1">
      <c r="A5874" t="s">
        <v>1842</v>
      </c>
      <c r="B5874" s="3" t="str">
        <f>HYPERLINK("https://stackoverflow.com/questions/8360827/")</f>
        <v>https://stackoverflow.com/questions/8360827/</v>
      </c>
      <c r="C5874" s="1">
        <v>5.0</v>
      </c>
      <c r="D5874" s="4">
        <v>3.0</v>
      </c>
      <c r="E5874" s="1">
        <v>5.0</v>
      </c>
      <c r="F5874" s="1">
        <v>5.0</v>
      </c>
      <c r="G5874" s="2"/>
    </row>
    <row r="5875" ht="12.75" customHeight="1">
      <c r="A5875" t="s">
        <v>1842</v>
      </c>
      <c r="B5875" s="3" t="str">
        <f>HYPERLINK("https://stackoverflow.com/questions/41167854/")</f>
        <v>https://stackoverflow.com/questions/41167854/</v>
      </c>
      <c r="C5875" s="1">
        <v>5.0</v>
      </c>
      <c r="D5875" s="4">
        <v>3.0</v>
      </c>
      <c r="E5875" s="1">
        <v>5.0</v>
      </c>
      <c r="F5875" s="1">
        <v>5.0</v>
      </c>
      <c r="G5875" s="2"/>
    </row>
    <row r="5876" ht="12.75" customHeight="1">
      <c r="A5876" t="s">
        <v>1843</v>
      </c>
      <c r="B5876" s="3" t="str">
        <f>HYPERLINK("https://stackoverflow.com/questions/8772274/")</f>
        <v>https://stackoverflow.com/questions/8772274/</v>
      </c>
      <c r="C5876" s="1">
        <v>5.0</v>
      </c>
      <c r="D5876" s="4">
        <v>3.0</v>
      </c>
      <c r="E5876" s="1">
        <v>4.0</v>
      </c>
      <c r="F5876" s="1">
        <v>4.0</v>
      </c>
      <c r="G5876" s="2" t="s">
        <v>1844</v>
      </c>
    </row>
    <row r="5877" ht="12.75" customHeight="1">
      <c r="A5877" t="s">
        <v>1843</v>
      </c>
      <c r="B5877" s="3" t="str">
        <f>HYPERLINK("https://stackoverflow.com/questions/8772337/")</f>
        <v>https://stackoverflow.com/questions/8772337/</v>
      </c>
      <c r="C5877" s="1">
        <v>5.0</v>
      </c>
      <c r="D5877" s="4">
        <v>3.0</v>
      </c>
      <c r="E5877" s="1">
        <v>4.0</v>
      </c>
      <c r="F5877" s="1">
        <v>4.0</v>
      </c>
      <c r="G5877" s="2" t="s">
        <v>1844</v>
      </c>
    </row>
    <row r="5878" ht="12.75" customHeight="1">
      <c r="A5878" t="s">
        <v>1843</v>
      </c>
      <c r="B5878" s="3" t="str">
        <f>HYPERLINK("https://stackoverflow.com/questions/8772383/")</f>
        <v>https://stackoverflow.com/questions/8772383/</v>
      </c>
      <c r="C5878" s="1">
        <v>5.0</v>
      </c>
      <c r="D5878" s="4">
        <v>1.0</v>
      </c>
      <c r="E5878" s="1">
        <v>4.0</v>
      </c>
      <c r="F5878" s="1">
        <v>4.0</v>
      </c>
      <c r="G5878" s="2" t="s">
        <v>1845</v>
      </c>
    </row>
    <row r="5879" ht="12.75" customHeight="1">
      <c r="A5879" t="s">
        <v>1843</v>
      </c>
      <c r="B5879" s="3" t="str">
        <f>HYPERLINK("https://stackoverflow.com/questions/32519044/")</f>
        <v>https://stackoverflow.com/questions/32519044/</v>
      </c>
      <c r="C5879" s="1">
        <v>3.0</v>
      </c>
      <c r="D5879" s="4">
        <v>1.0</v>
      </c>
      <c r="E5879" s="1">
        <v>3.0</v>
      </c>
      <c r="F5879" s="1">
        <v>1.0</v>
      </c>
      <c r="G5879" s="2"/>
    </row>
    <row r="5880" ht="12.75" customHeight="1">
      <c r="A5880" t="s">
        <v>1846</v>
      </c>
      <c r="B5880" s="3" t="str">
        <f>HYPERLINK("https://stackoverflow.com/questions/8856845/")</f>
        <v>https://stackoverflow.com/questions/8856845/</v>
      </c>
      <c r="C5880" s="1">
        <v>3.0</v>
      </c>
      <c r="D5880" s="4">
        <v>1.0</v>
      </c>
      <c r="E5880" s="1">
        <v>3.0</v>
      </c>
      <c r="F5880" s="1">
        <v>1.0</v>
      </c>
      <c r="G5880" s="2"/>
    </row>
    <row r="5881" ht="12.75" customHeight="1">
      <c r="A5881" t="s">
        <v>1846</v>
      </c>
      <c r="B5881" s="3" t="str">
        <f>HYPERLINK("https://stackoverflow.com/questions/8856865/")</f>
        <v>https://stackoverflow.com/questions/8856865/</v>
      </c>
      <c r="C5881" s="1">
        <v>3.0</v>
      </c>
      <c r="D5881" s="4">
        <v>1.0</v>
      </c>
      <c r="E5881" s="1">
        <v>3.0</v>
      </c>
      <c r="F5881" s="1">
        <v>1.0</v>
      </c>
      <c r="G5881" s="2"/>
    </row>
    <row r="5882" ht="12.75" customHeight="1">
      <c r="A5882" t="s">
        <v>1846</v>
      </c>
      <c r="B5882" s="3" t="str">
        <f>HYPERLINK("https://stackoverflow.com/questions/14803240/")</f>
        <v>https://stackoverflow.com/questions/14803240/</v>
      </c>
      <c r="C5882" s="1">
        <v>3.0</v>
      </c>
      <c r="D5882" s="4">
        <v>1.0</v>
      </c>
      <c r="E5882" s="1">
        <v>3.0</v>
      </c>
      <c r="F5882" s="1">
        <v>1.0</v>
      </c>
      <c r="G5882" s="2"/>
    </row>
    <row r="5883" ht="12.75" customHeight="1">
      <c r="A5883" t="s">
        <v>1847</v>
      </c>
      <c r="B5883" s="3" t="str">
        <f>HYPERLINK("https://stackoverflow.com/questions/8882317/")</f>
        <v>https://stackoverflow.com/questions/8882317/</v>
      </c>
      <c r="C5883" s="1">
        <v>3.0</v>
      </c>
      <c r="D5883" s="4">
        <v>1.0</v>
      </c>
      <c r="E5883" s="1">
        <v>3.0</v>
      </c>
      <c r="F5883" s="1">
        <v>1.0</v>
      </c>
      <c r="G5883" s="2"/>
    </row>
    <row r="5884" ht="12.75" customHeight="1">
      <c r="A5884" t="s">
        <v>1847</v>
      </c>
      <c r="B5884" s="3" t="str">
        <f>HYPERLINK("https://stackoverflow.com/questions/8882358/")</f>
        <v>https://stackoverflow.com/questions/8882358/</v>
      </c>
      <c r="C5884" s="1">
        <v>3.0</v>
      </c>
      <c r="D5884" s="4">
        <v>1.0</v>
      </c>
      <c r="E5884" s="1">
        <v>3.0</v>
      </c>
      <c r="F5884" s="1">
        <v>1.0</v>
      </c>
      <c r="G5884" s="2"/>
    </row>
    <row r="5885" ht="12.75" customHeight="1">
      <c r="A5885" t="s">
        <v>1847</v>
      </c>
      <c r="B5885" s="3" t="str">
        <f>HYPERLINK("https://stackoverflow.com/questions/21231121/")</f>
        <v>https://stackoverflow.com/questions/21231121/</v>
      </c>
      <c r="C5885" s="1">
        <v>3.0</v>
      </c>
      <c r="D5885" s="4">
        <v>1.0</v>
      </c>
      <c r="E5885" s="1">
        <v>3.0</v>
      </c>
      <c r="F5885" s="1">
        <v>1.0</v>
      </c>
      <c r="G5885" s="2"/>
    </row>
    <row r="5886" ht="12.75" customHeight="1">
      <c r="A5886" t="s">
        <v>1847</v>
      </c>
      <c r="B5886" s="3" t="str">
        <f>HYPERLINK("https://stackoverflow.com/questions/28169244/")</f>
        <v>https://stackoverflow.com/questions/28169244/</v>
      </c>
      <c r="C5886" s="1">
        <v>3.0</v>
      </c>
      <c r="D5886" s="4">
        <v>1.0</v>
      </c>
      <c r="E5886" s="1">
        <v>3.0</v>
      </c>
      <c r="F5886" s="1">
        <v>1.0</v>
      </c>
      <c r="G5886" s="2"/>
    </row>
    <row r="5887" ht="12.75" customHeight="1">
      <c r="A5887" t="s">
        <v>1847</v>
      </c>
      <c r="B5887" s="3" t="str">
        <f>HYPERLINK("https://stackoverflow.com/questions/35339909/")</f>
        <v>https://stackoverflow.com/questions/35339909/</v>
      </c>
      <c r="C5887" s="1">
        <v>3.0</v>
      </c>
      <c r="D5887" s="4">
        <v>1.0</v>
      </c>
      <c r="E5887" s="1">
        <v>3.0</v>
      </c>
      <c r="F5887" s="1">
        <v>1.0</v>
      </c>
      <c r="G5887" s="2"/>
    </row>
    <row r="5888" ht="12.75" customHeight="1">
      <c r="A5888" t="s">
        <v>1847</v>
      </c>
      <c r="B5888" s="3" t="str">
        <f>HYPERLINK("https://stackoverflow.com/questions/43324775/")</f>
        <v>https://stackoverflow.com/questions/43324775/</v>
      </c>
      <c r="C5888" s="1">
        <v>3.0</v>
      </c>
      <c r="D5888" s="4">
        <v>1.0</v>
      </c>
      <c r="E5888" s="1">
        <v>3.0</v>
      </c>
      <c r="F5888" s="1">
        <v>1.0</v>
      </c>
      <c r="G5888" s="2"/>
    </row>
    <row r="5889" ht="12.75" customHeight="1">
      <c r="A5889" t="s">
        <v>1847</v>
      </c>
      <c r="B5889" s="3" t="str">
        <f>HYPERLINK("https://stackoverflow.com/questions/46032659/")</f>
        <v>https://stackoverflow.com/questions/46032659/</v>
      </c>
      <c r="C5889" s="1">
        <v>3.0</v>
      </c>
      <c r="D5889" s="4">
        <v>1.0</v>
      </c>
      <c r="E5889" s="1">
        <v>3.0</v>
      </c>
      <c r="F5889" s="1">
        <v>1.0</v>
      </c>
      <c r="G5889" s="2"/>
    </row>
    <row r="5890" ht="12.75" customHeight="1">
      <c r="A5890" t="s">
        <v>1847</v>
      </c>
      <c r="B5890" s="3" t="str">
        <f>HYPERLINK("https://stackoverflow.com/questions/48380760/")</f>
        <v>https://stackoverflow.com/questions/48380760/</v>
      </c>
      <c r="C5890" s="1">
        <v>3.0</v>
      </c>
      <c r="D5890" s="4">
        <v>1.0</v>
      </c>
      <c r="E5890" s="1">
        <v>3.0</v>
      </c>
      <c r="F5890" s="1">
        <v>1.0</v>
      </c>
      <c r="G5890" s="2"/>
    </row>
    <row r="5891" ht="12.75" customHeight="1">
      <c r="A5891" t="s">
        <v>25</v>
      </c>
      <c r="B5891" s="3" t="str">
        <f>HYPERLINK("https://stackoverflow.com/questions/10778819/")</f>
        <v>https://stackoverflow.com/questions/10778819/</v>
      </c>
      <c r="C5891" s="1">
        <v>2.0</v>
      </c>
      <c r="D5891" s="4">
        <v>1.0</v>
      </c>
      <c r="E5891" s="1">
        <v>2.0</v>
      </c>
      <c r="F5891" s="1">
        <v>1.0</v>
      </c>
      <c r="G5891" s="2"/>
    </row>
    <row r="5892" ht="12.75" customHeight="1">
      <c r="A5892" t="s">
        <v>1848</v>
      </c>
      <c r="B5892" s="3" t="str">
        <f>HYPERLINK("https://stackoverflow.com/questions/14024061/")</f>
        <v>https://stackoverflow.com/questions/14024061/</v>
      </c>
      <c r="C5892" s="1">
        <v>5.0</v>
      </c>
      <c r="D5892" s="4">
        <v>1.0</v>
      </c>
      <c r="E5892" s="1">
        <v>5.0</v>
      </c>
      <c r="F5892" s="1">
        <v>5.0</v>
      </c>
      <c r="G5892" s="2" t="s">
        <v>1845</v>
      </c>
    </row>
    <row r="5893" ht="12.75" customHeight="1">
      <c r="A5893" t="s">
        <v>1848</v>
      </c>
      <c r="B5893" s="3" t="str">
        <f>HYPERLINK("https://stackoverflow.com/questions/14024096/")</f>
        <v>https://stackoverflow.com/questions/14024096/</v>
      </c>
      <c r="C5893" s="1">
        <v>3.0</v>
      </c>
      <c r="D5893" s="4">
        <v>1.0</v>
      </c>
      <c r="E5893" s="1">
        <v>3.0</v>
      </c>
      <c r="F5893" s="1">
        <v>1.0</v>
      </c>
      <c r="G5893" s="2"/>
    </row>
    <row r="5894" ht="12.75" customHeight="1">
      <c r="A5894" t="s">
        <v>1848</v>
      </c>
      <c r="B5894" s="3" t="str">
        <f>HYPERLINK("https://stackoverflow.com/questions/23843428/")</f>
        <v>https://stackoverflow.com/questions/23843428/</v>
      </c>
      <c r="C5894" s="1">
        <v>3.0</v>
      </c>
      <c r="D5894" s="4">
        <v>1.0</v>
      </c>
      <c r="E5894" s="1">
        <v>3.0</v>
      </c>
      <c r="F5894" s="1">
        <v>1.0</v>
      </c>
      <c r="G5894" s="2"/>
    </row>
    <row r="5895" ht="12.75" customHeight="1">
      <c r="A5895" t="s">
        <v>1849</v>
      </c>
      <c r="B5895" s="3" t="str">
        <f>HYPERLINK("https://stackoverflow.com/questions/19233594/")</f>
        <v>https://stackoverflow.com/questions/19233594/</v>
      </c>
      <c r="C5895" s="1">
        <v>3.0</v>
      </c>
      <c r="D5895" s="4">
        <v>1.0</v>
      </c>
      <c r="E5895" s="1">
        <v>3.0</v>
      </c>
      <c r="F5895" s="1">
        <v>1.0</v>
      </c>
      <c r="G5895" s="2"/>
    </row>
    <row r="5896" ht="12.75" customHeight="1">
      <c r="A5896" t="s">
        <v>1849</v>
      </c>
      <c r="B5896" s="3" t="str">
        <f>HYPERLINK("https://stackoverflow.com/questions/19233601/")</f>
        <v>https://stackoverflow.com/questions/19233601/</v>
      </c>
      <c r="C5896" s="1">
        <v>3.0</v>
      </c>
      <c r="D5896" s="4">
        <v>1.0</v>
      </c>
      <c r="E5896" s="1">
        <v>3.0</v>
      </c>
      <c r="F5896" s="1">
        <v>1.0</v>
      </c>
      <c r="G5896" s="2"/>
    </row>
    <row r="5897" ht="12.75" customHeight="1">
      <c r="A5897" t="s">
        <v>1849</v>
      </c>
      <c r="B5897" s="3" t="str">
        <f>HYPERLINK("https://stackoverflow.com/questions/19233630/")</f>
        <v>https://stackoverflow.com/questions/19233630/</v>
      </c>
      <c r="C5897" s="1">
        <v>3.0</v>
      </c>
      <c r="D5897" s="4">
        <v>1.0</v>
      </c>
      <c r="E5897" s="1">
        <v>3.0</v>
      </c>
      <c r="F5897" s="1">
        <v>1.0</v>
      </c>
      <c r="G5897" s="2"/>
    </row>
    <row r="5898" ht="12.75" customHeight="1">
      <c r="A5898" t="s">
        <v>1850</v>
      </c>
      <c r="B5898" s="3" t="str">
        <f>HYPERLINK("https://stackoverflow.com/questions/20351905/")</f>
        <v>https://stackoverflow.com/questions/20351905/</v>
      </c>
      <c r="C5898" s="1">
        <v>2.0</v>
      </c>
      <c r="D5898" s="4">
        <v>1.0</v>
      </c>
      <c r="E5898" s="1">
        <v>2.0</v>
      </c>
      <c r="F5898" s="1">
        <v>1.0</v>
      </c>
      <c r="G5898" s="2"/>
    </row>
    <row r="5899" ht="12.75" customHeight="1">
      <c r="A5899" t="s">
        <v>1850</v>
      </c>
      <c r="B5899" s="3" t="str">
        <f>HYPERLINK("https://stackoverflow.com/questions/20352099/")</f>
        <v>https://stackoverflow.com/questions/20352099/</v>
      </c>
      <c r="C5899" s="1">
        <v>2.0</v>
      </c>
      <c r="D5899" s="4">
        <v>1.0</v>
      </c>
      <c r="E5899" s="1">
        <v>2.0</v>
      </c>
      <c r="F5899" s="1">
        <v>1.0</v>
      </c>
      <c r="G5899" s="2"/>
    </row>
    <row r="5900" ht="12.75" customHeight="1">
      <c r="A5900" t="s">
        <v>1850</v>
      </c>
      <c r="B5900" s="3" t="str">
        <f>HYPERLINK("https://stackoverflow.com/questions/20369591/")</f>
        <v>https://stackoverflow.com/questions/20369591/</v>
      </c>
      <c r="C5900" s="1">
        <v>2.0</v>
      </c>
      <c r="D5900" s="4">
        <v>1.0</v>
      </c>
      <c r="E5900" s="1">
        <v>2.0</v>
      </c>
      <c r="F5900" s="1">
        <v>1.0</v>
      </c>
      <c r="G5900" s="2"/>
    </row>
    <row r="5901" ht="12.75" customHeight="1">
      <c r="A5901" t="s">
        <v>1851</v>
      </c>
      <c r="B5901" s="3" t="str">
        <f>HYPERLINK("https://stackoverflow.com/questions/20511262/")</f>
        <v>https://stackoverflow.com/questions/20511262/</v>
      </c>
      <c r="C5901" s="1">
        <v>3.0</v>
      </c>
      <c r="D5901" s="4">
        <v>1.0</v>
      </c>
      <c r="E5901" s="1">
        <v>3.0</v>
      </c>
      <c r="F5901" s="1">
        <v>1.0</v>
      </c>
      <c r="G5901" s="2"/>
    </row>
    <row r="5902" ht="12.75" customHeight="1">
      <c r="A5902" t="s">
        <v>1851</v>
      </c>
      <c r="B5902" s="3" t="str">
        <f>HYPERLINK("https://stackoverflow.com/questions/20511304/")</f>
        <v>https://stackoverflow.com/questions/20511304/</v>
      </c>
      <c r="C5902" s="1">
        <v>3.0</v>
      </c>
      <c r="D5902" s="4">
        <v>1.0</v>
      </c>
      <c r="E5902" s="1">
        <v>3.0</v>
      </c>
      <c r="F5902" s="1">
        <v>1.0</v>
      </c>
      <c r="G5902" s="2"/>
    </row>
    <row r="5903" ht="12.75" customHeight="1">
      <c r="A5903" t="s">
        <v>1851</v>
      </c>
      <c r="B5903" s="3" t="str">
        <f>HYPERLINK("https://stackoverflow.com/questions/27037696/")</f>
        <v>https://stackoverflow.com/questions/27037696/</v>
      </c>
      <c r="C5903" s="1">
        <v>3.0</v>
      </c>
      <c r="D5903" s="4">
        <v>1.0</v>
      </c>
      <c r="E5903" s="1">
        <v>3.0</v>
      </c>
      <c r="F5903" s="1">
        <v>1.0</v>
      </c>
      <c r="G5903" s="2"/>
    </row>
    <row r="5904" ht="12.75" customHeight="1">
      <c r="A5904" t="s">
        <v>1851</v>
      </c>
      <c r="B5904" s="3" t="str">
        <f>HYPERLINK("https://stackoverflow.com/questions/31890348/")</f>
        <v>https://stackoverflow.com/questions/31890348/</v>
      </c>
      <c r="C5904" s="1">
        <v>3.0</v>
      </c>
      <c r="D5904" s="4">
        <v>1.0</v>
      </c>
      <c r="E5904" s="1">
        <v>3.0</v>
      </c>
      <c r="F5904" s="1">
        <v>1.0</v>
      </c>
      <c r="G5904" s="2"/>
    </row>
    <row r="5905" ht="12.75" customHeight="1">
      <c r="A5905" t="s">
        <v>1851</v>
      </c>
      <c r="B5905" s="3" t="str">
        <f>HYPERLINK("https://stackoverflow.com/questions/35655484/")</f>
        <v>https://stackoverflow.com/questions/35655484/</v>
      </c>
      <c r="C5905" s="1">
        <v>3.0</v>
      </c>
      <c r="D5905" s="4">
        <v>1.0</v>
      </c>
      <c r="E5905" s="1">
        <v>3.0</v>
      </c>
      <c r="F5905" s="1">
        <v>1.0</v>
      </c>
      <c r="G5905" s="2"/>
    </row>
    <row r="5906" ht="12.75" customHeight="1">
      <c r="A5906" t="s">
        <v>1851</v>
      </c>
      <c r="B5906" s="3" t="str">
        <f>HYPERLINK("https://stackoverflow.com/questions/41853673/")</f>
        <v>https://stackoverflow.com/questions/41853673/</v>
      </c>
      <c r="C5906" s="1">
        <v>3.0</v>
      </c>
      <c r="D5906" s="4">
        <v>1.0</v>
      </c>
      <c r="E5906" s="1">
        <v>3.0</v>
      </c>
      <c r="F5906" s="1">
        <v>1.0</v>
      </c>
      <c r="G5906" s="2"/>
    </row>
    <row r="5907" ht="12.75" customHeight="1">
      <c r="A5907" t="s">
        <v>1852</v>
      </c>
      <c r="B5907" s="3" t="str">
        <f>HYPERLINK("https://stackoverflow.com/questions/24464308/")</f>
        <v>https://stackoverflow.com/questions/24464308/</v>
      </c>
      <c r="C5907" s="1">
        <v>3.0</v>
      </c>
      <c r="D5907" s="4">
        <v>1.0</v>
      </c>
      <c r="E5907" s="1">
        <v>3.0</v>
      </c>
      <c r="F5907" s="1">
        <v>1.0</v>
      </c>
      <c r="G5907" s="2"/>
    </row>
    <row r="5908" ht="12.75" customHeight="1">
      <c r="A5908" t="s">
        <v>1852</v>
      </c>
      <c r="B5908" s="3" t="str">
        <f>HYPERLINK("https://stackoverflow.com/questions/24466555/")</f>
        <v>https://stackoverflow.com/questions/24466555/</v>
      </c>
      <c r="C5908" s="1">
        <v>3.0</v>
      </c>
      <c r="D5908" s="4">
        <v>1.0</v>
      </c>
      <c r="E5908" s="1">
        <v>3.0</v>
      </c>
      <c r="F5908" s="1">
        <v>1.0</v>
      </c>
      <c r="G5908" s="2"/>
    </row>
    <row r="5909" ht="12.75" customHeight="1">
      <c r="A5909" t="s">
        <v>1852</v>
      </c>
      <c r="B5909" s="3" t="str">
        <f>HYPERLINK("https://stackoverflow.com/questions/24467730/")</f>
        <v>https://stackoverflow.com/questions/24467730/</v>
      </c>
      <c r="C5909" s="1">
        <v>3.0</v>
      </c>
      <c r="D5909" s="4">
        <v>1.0</v>
      </c>
      <c r="E5909" s="1">
        <v>3.0</v>
      </c>
      <c r="F5909" s="1">
        <v>1.0</v>
      </c>
      <c r="G5909" s="2"/>
    </row>
    <row r="5910" ht="12.75" customHeight="1">
      <c r="A5910" t="s">
        <v>1852</v>
      </c>
      <c r="B5910" s="3" t="str">
        <f>HYPERLINK("https://stackoverflow.com/questions/45783816/")</f>
        <v>https://stackoverflow.com/questions/45783816/</v>
      </c>
      <c r="C5910" s="1">
        <v>3.0</v>
      </c>
      <c r="D5910" s="4">
        <v>1.0</v>
      </c>
      <c r="E5910" s="1">
        <v>3.0</v>
      </c>
      <c r="F5910" s="1">
        <v>1.0</v>
      </c>
      <c r="G5910" s="2"/>
    </row>
    <row r="5911" ht="12.75" customHeight="1">
      <c r="A5911" t="s">
        <v>1853</v>
      </c>
      <c r="B5911" s="3" t="str">
        <f>HYPERLINK("https://stackoverflow.com/questions/26555293/")</f>
        <v>https://stackoverflow.com/questions/26555293/</v>
      </c>
      <c r="C5911" s="1">
        <v>3.0</v>
      </c>
      <c r="D5911" s="4">
        <v>1.0</v>
      </c>
      <c r="E5911" s="1">
        <v>3.0</v>
      </c>
      <c r="F5911" s="1">
        <v>1.0</v>
      </c>
      <c r="G5911" s="2"/>
    </row>
    <row r="5912" ht="12.75" customHeight="1">
      <c r="A5912" t="s">
        <v>1853</v>
      </c>
      <c r="B5912" s="3" t="str">
        <f>HYPERLINK("https://stackoverflow.com/questions/26574410/")</f>
        <v>https://stackoverflow.com/questions/26574410/</v>
      </c>
      <c r="C5912" s="1">
        <v>3.0</v>
      </c>
      <c r="D5912" s="4">
        <v>1.0</v>
      </c>
      <c r="E5912" s="1">
        <v>3.0</v>
      </c>
      <c r="F5912" s="1">
        <v>1.0</v>
      </c>
      <c r="G5912" s="2"/>
    </row>
    <row r="5913" ht="12.75" customHeight="1">
      <c r="A5913" t="s">
        <v>1854</v>
      </c>
      <c r="B5913" s="3" t="str">
        <f>HYPERLINK("https://stackoverflow.com/questions/31124104/")</f>
        <v>https://stackoverflow.com/questions/31124104/</v>
      </c>
      <c r="C5913" s="1">
        <v>3.0</v>
      </c>
      <c r="D5913" s="4">
        <v>1.0</v>
      </c>
      <c r="E5913" s="1">
        <v>3.0</v>
      </c>
      <c r="F5913" s="1">
        <v>1.0</v>
      </c>
      <c r="G5913" s="2"/>
    </row>
    <row r="5914" ht="12.75" customHeight="1">
      <c r="A5914" t="s">
        <v>1854</v>
      </c>
      <c r="B5914" s="3" t="str">
        <f>HYPERLINK("https://stackoverflow.com/questions/31124198/")</f>
        <v>https://stackoverflow.com/questions/31124198/</v>
      </c>
      <c r="C5914" s="1">
        <v>3.0</v>
      </c>
      <c r="D5914" s="4">
        <v>1.0</v>
      </c>
      <c r="E5914" s="1">
        <v>3.0</v>
      </c>
      <c r="F5914" s="1">
        <v>1.0</v>
      </c>
      <c r="G5914" s="2"/>
    </row>
    <row r="5915" ht="12.75" customHeight="1">
      <c r="A5915" t="s">
        <v>1854</v>
      </c>
      <c r="B5915" s="3" t="str">
        <f>HYPERLINK("https://stackoverflow.com/questions/31125958/")</f>
        <v>https://stackoverflow.com/questions/31125958/</v>
      </c>
      <c r="C5915" s="1">
        <v>3.0</v>
      </c>
      <c r="D5915" s="4">
        <v>1.0</v>
      </c>
      <c r="E5915" s="1">
        <v>3.0</v>
      </c>
      <c r="F5915" s="1">
        <v>1.0</v>
      </c>
      <c r="G5915" s="2"/>
    </row>
    <row r="5916" ht="12.75" customHeight="1">
      <c r="A5916" t="s">
        <v>1854</v>
      </c>
      <c r="B5916" s="3" t="str">
        <f>HYPERLINK("https://stackoverflow.com/questions/31155882/")</f>
        <v>https://stackoverflow.com/questions/31155882/</v>
      </c>
      <c r="C5916" s="1">
        <v>3.0</v>
      </c>
      <c r="D5916" s="4">
        <v>1.0</v>
      </c>
      <c r="E5916" s="1">
        <v>3.0</v>
      </c>
      <c r="F5916" s="1">
        <v>1.0</v>
      </c>
      <c r="G5916" s="2"/>
    </row>
    <row r="5917" ht="12.75" customHeight="1">
      <c r="A5917" t="s">
        <v>1855</v>
      </c>
      <c r="B5917" s="3" t="str">
        <f>HYPERLINK("https://stackoverflow.com/questions/39860808/")</f>
        <v>https://stackoverflow.com/questions/39860808/</v>
      </c>
      <c r="C5917" s="1">
        <v>3.0</v>
      </c>
      <c r="D5917" s="4">
        <v>1.0</v>
      </c>
      <c r="E5917" s="1">
        <v>3.0</v>
      </c>
      <c r="F5917" s="1">
        <v>1.0</v>
      </c>
      <c r="G5917" s="2"/>
    </row>
    <row r="5918" ht="12.75" customHeight="1">
      <c r="A5918" t="s">
        <v>1855</v>
      </c>
      <c r="B5918" s="3" t="str">
        <f>HYPERLINK("https://stackoverflow.com/questions/39860831/")</f>
        <v>https://stackoverflow.com/questions/39860831/</v>
      </c>
      <c r="C5918" s="1">
        <v>3.0</v>
      </c>
      <c r="D5918" s="4">
        <v>1.0</v>
      </c>
      <c r="E5918" s="1">
        <v>3.0</v>
      </c>
      <c r="F5918" s="1">
        <v>1.0</v>
      </c>
      <c r="G5918" s="2"/>
    </row>
    <row r="5919" ht="12.75" customHeight="1">
      <c r="C5919" s="1"/>
      <c r="D5919" s="1"/>
      <c r="E5919" s="1"/>
      <c r="F5919" s="1"/>
      <c r="G5919" s="2"/>
    </row>
    <row r="5920" ht="12.75" customHeight="1">
      <c r="C5920" s="1"/>
      <c r="D5920" s="1"/>
      <c r="E5920" s="1"/>
      <c r="F5920" s="1"/>
      <c r="G5920" s="2"/>
    </row>
    <row r="5921" ht="12.75" customHeight="1">
      <c r="C5921" s="1"/>
      <c r="D5921" s="1"/>
      <c r="E5921" s="1"/>
      <c r="F5921" s="1"/>
      <c r="G5921" s="2"/>
    </row>
    <row r="5922" ht="12.75" customHeight="1">
      <c r="A5922" t="s">
        <v>1856</v>
      </c>
      <c r="C5922" s="1"/>
      <c r="D5922" s="1"/>
      <c r="E5922" s="1"/>
      <c r="F5922" s="1"/>
      <c r="G5922" s="2"/>
    </row>
    <row r="5923" ht="12.75" customHeight="1">
      <c r="C5923" s="1"/>
      <c r="D5923" s="1"/>
      <c r="E5923" s="1"/>
      <c r="F5923" s="1"/>
      <c r="G5923" s="2" t="s">
        <v>1857</v>
      </c>
    </row>
    <row r="5924" ht="12.75" customHeight="1">
      <c r="A5924" t="s">
        <v>1858</v>
      </c>
      <c r="B5924" s="3" t="str">
        <f>HYPERLINK("https://stackoverflow.com/questions/901771/")</f>
        <v>https://stackoverflow.com/questions/901771/</v>
      </c>
      <c r="C5924" s="1">
        <v>5.0</v>
      </c>
      <c r="D5924" s="4">
        <v>4.0</v>
      </c>
      <c r="E5924" s="1">
        <v>5.0</v>
      </c>
      <c r="F5924" s="1">
        <v>4.0</v>
      </c>
      <c r="G5924" s="2"/>
    </row>
    <row r="5925" ht="12.75" customHeight="1">
      <c r="A5925" t="s">
        <v>1858</v>
      </c>
      <c r="B5925" s="3" t="str">
        <f>HYPERLINK("https://stackoverflow.com/questions/901943/")</f>
        <v>https://stackoverflow.com/questions/901943/</v>
      </c>
      <c r="C5925" s="1">
        <v>4.0</v>
      </c>
      <c r="D5925" s="4">
        <v>4.0</v>
      </c>
      <c r="E5925" s="1">
        <v>4.0</v>
      </c>
      <c r="F5925" s="1">
        <v>4.0</v>
      </c>
      <c r="G5925" s="2"/>
    </row>
    <row r="5926" ht="12.75" customHeight="1">
      <c r="A5926" t="s">
        <v>1858</v>
      </c>
      <c r="B5926" s="3" t="str">
        <f>HYPERLINK("https://stackoverflow.com/questions/7541175/")</f>
        <v>https://stackoverflow.com/questions/7541175/</v>
      </c>
      <c r="C5926" s="1">
        <v>5.0</v>
      </c>
      <c r="D5926" s="4">
        <v>4.0</v>
      </c>
      <c r="E5926" s="1">
        <v>5.0</v>
      </c>
      <c r="F5926" s="1">
        <v>4.0</v>
      </c>
      <c r="G5926" s="2"/>
    </row>
    <row r="5927" ht="12.75" customHeight="1">
      <c r="A5927" t="s">
        <v>1858</v>
      </c>
      <c r="B5927" s="3" t="str">
        <f>HYPERLINK("https://stackoverflow.com/questions/8873439/")</f>
        <v>https://stackoverflow.com/questions/8873439/</v>
      </c>
      <c r="C5927" s="1">
        <v>4.0</v>
      </c>
      <c r="D5927" s="4">
        <v>4.0</v>
      </c>
      <c r="E5927" s="1">
        <v>4.0</v>
      </c>
      <c r="F5927" s="1">
        <v>4.0</v>
      </c>
      <c r="G5927" s="2"/>
    </row>
    <row r="5928" ht="12.75" customHeight="1">
      <c r="A5928" t="s">
        <v>1859</v>
      </c>
      <c r="B5928" s="3" t="str">
        <f>HYPERLINK("https://stackoverflow.com/questions/1221581/")</f>
        <v>https://stackoverflow.com/questions/1221581/</v>
      </c>
      <c r="C5928" s="1">
        <v>3.0</v>
      </c>
      <c r="D5928" s="4">
        <v>3.0</v>
      </c>
      <c r="E5928" s="1">
        <v>3.0</v>
      </c>
      <c r="F5928" s="1">
        <v>3.0</v>
      </c>
      <c r="G5928" s="2"/>
    </row>
    <row r="5929" ht="12.75" customHeight="1">
      <c r="A5929" t="s">
        <v>1859</v>
      </c>
      <c r="B5929" s="3" t="str">
        <f>HYPERLINK("https://stackoverflow.com/questions/1316143/")</f>
        <v>https://stackoverflow.com/questions/1316143/</v>
      </c>
      <c r="C5929" s="1">
        <v>3.0</v>
      </c>
      <c r="D5929" s="4">
        <v>1.0</v>
      </c>
      <c r="E5929" s="1">
        <v>3.0</v>
      </c>
      <c r="F5929" s="1">
        <v>1.0</v>
      </c>
      <c r="G5929" s="2"/>
    </row>
    <row r="5930" ht="12.75" customHeight="1">
      <c r="A5930" t="s">
        <v>1859</v>
      </c>
      <c r="B5930" s="3" t="str">
        <f>HYPERLINK("https://stackoverflow.com/questions/3686392/")</f>
        <v>https://stackoverflow.com/questions/3686392/</v>
      </c>
      <c r="C5930" s="1">
        <v>3.0</v>
      </c>
      <c r="D5930" s="4">
        <v>1.0</v>
      </c>
      <c r="E5930" s="1">
        <v>3.0</v>
      </c>
      <c r="F5930" s="1">
        <v>1.0</v>
      </c>
      <c r="G5930" s="2"/>
    </row>
    <row r="5931" ht="12.75" customHeight="1">
      <c r="A5931" t="s">
        <v>1859</v>
      </c>
      <c r="B5931" s="3" t="str">
        <f>HYPERLINK("https://stackoverflow.com/questions/14254106/")</f>
        <v>https://stackoverflow.com/questions/14254106/</v>
      </c>
      <c r="C5931" s="1">
        <v>3.0</v>
      </c>
      <c r="D5931" s="4">
        <v>3.0</v>
      </c>
      <c r="E5931" s="1">
        <v>3.0</v>
      </c>
      <c r="F5931" s="1">
        <v>3.0</v>
      </c>
      <c r="G5931" s="2"/>
    </row>
    <row r="5932" ht="12.75" customHeight="1">
      <c r="A5932" t="s">
        <v>1859</v>
      </c>
      <c r="B5932" s="3" t="str">
        <f>HYPERLINK("https://stackoverflow.com/questions/14329116/")</f>
        <v>https://stackoverflow.com/questions/14329116/</v>
      </c>
      <c r="C5932" s="1">
        <v>3.0</v>
      </c>
      <c r="D5932" s="4">
        <v>1.0</v>
      </c>
      <c r="E5932" s="1">
        <v>3.0</v>
      </c>
      <c r="F5932" s="1">
        <v>1.0</v>
      </c>
      <c r="G5932" s="2"/>
    </row>
    <row r="5933" ht="12.75" customHeight="1">
      <c r="A5933" t="s">
        <v>1860</v>
      </c>
      <c r="B5933" s="3" t="str">
        <f>HYPERLINK("https://stackoverflow.com/questions/1828414/")</f>
        <v>https://stackoverflow.com/questions/1828414/</v>
      </c>
      <c r="C5933" s="1">
        <v>5.0</v>
      </c>
      <c r="D5933" s="4">
        <v>2.0</v>
      </c>
      <c r="E5933" s="1">
        <v>5.0</v>
      </c>
      <c r="F5933" s="1">
        <v>5.0</v>
      </c>
      <c r="G5933" s="2" t="s">
        <v>1861</v>
      </c>
    </row>
    <row r="5934" ht="12.75" customHeight="1">
      <c r="A5934" t="s">
        <v>1862</v>
      </c>
      <c r="B5934" s="3" t="str">
        <f>HYPERLINK("https://stackoverflow.com/questions/1840463/")</f>
        <v>https://stackoverflow.com/questions/1840463/</v>
      </c>
      <c r="C5934" s="1">
        <v>3.0</v>
      </c>
      <c r="D5934" s="4">
        <v>2.0</v>
      </c>
      <c r="E5934" s="1">
        <v>3.0</v>
      </c>
      <c r="F5934" s="1">
        <v>2.0</v>
      </c>
      <c r="G5934" s="2"/>
    </row>
    <row r="5935" ht="12.75" customHeight="1">
      <c r="A5935" t="s">
        <v>1862</v>
      </c>
      <c r="B5935" s="3" t="str">
        <f>HYPERLINK("https://stackoverflow.com/questions/37694914/")</f>
        <v>https://stackoverflow.com/questions/37694914/</v>
      </c>
      <c r="C5935" s="1">
        <v>4.0</v>
      </c>
      <c r="D5935" s="4">
        <v>2.0</v>
      </c>
      <c r="E5935" s="1">
        <v>3.0</v>
      </c>
      <c r="F5935" s="1">
        <v>2.0</v>
      </c>
      <c r="G5935" s="2"/>
    </row>
    <row r="5936" ht="12.75" customHeight="1">
      <c r="A5936" t="s">
        <v>1863</v>
      </c>
      <c r="B5936" s="3" t="str">
        <f>HYPERLINK("https://stackoverflow.com/questions/2462421/")</f>
        <v>https://stackoverflow.com/questions/2462421/</v>
      </c>
      <c r="C5936" s="1">
        <v>4.0</v>
      </c>
      <c r="D5936" s="4">
        <v>2.0</v>
      </c>
      <c r="E5936" s="1">
        <v>3.0</v>
      </c>
      <c r="F5936" s="1">
        <v>2.0</v>
      </c>
    </row>
    <row r="5937" ht="12.75" customHeight="1">
      <c r="A5937" t="s">
        <v>1863</v>
      </c>
      <c r="B5937" s="3" t="str">
        <f>HYPERLINK("https://stackoverflow.com/questions/2462433/")</f>
        <v>https://stackoverflow.com/questions/2462433/</v>
      </c>
      <c r="C5937" s="1">
        <v>4.0</v>
      </c>
      <c r="D5937" s="4">
        <v>2.0</v>
      </c>
      <c r="E5937" s="1">
        <v>4.0</v>
      </c>
      <c r="F5937" s="1">
        <v>4.0</v>
      </c>
      <c r="G5937" s="2" t="s">
        <v>1864</v>
      </c>
    </row>
    <row r="5938" ht="12.75" customHeight="1">
      <c r="A5938" t="s">
        <v>1863</v>
      </c>
      <c r="B5938" s="3" t="str">
        <f>HYPERLINK("https://stackoverflow.com/questions/17403582/")</f>
        <v>https://stackoverflow.com/questions/17403582/</v>
      </c>
      <c r="C5938" s="1">
        <v>4.0</v>
      </c>
      <c r="D5938" s="4">
        <v>2.0</v>
      </c>
      <c r="E5938" s="1">
        <v>4.0</v>
      </c>
      <c r="F5938" s="1">
        <v>4.0</v>
      </c>
      <c r="G5938" s="2" t="s">
        <v>1864</v>
      </c>
    </row>
    <row r="5939" ht="12.75" customHeight="1">
      <c r="A5939" t="s">
        <v>1865</v>
      </c>
      <c r="B5939" s="3" t="str">
        <f>HYPERLINK("https://stackoverflow.com/questions/2939223/")</f>
        <v>https://stackoverflow.com/questions/2939223/</v>
      </c>
      <c r="C5939" s="1">
        <v>4.0</v>
      </c>
      <c r="D5939" s="4">
        <v>1.0</v>
      </c>
      <c r="E5939" s="1">
        <v>4.0</v>
      </c>
      <c r="F5939" s="1">
        <v>4.0</v>
      </c>
      <c r="G5939" s="2" t="s">
        <v>406</v>
      </c>
    </row>
    <row r="5940" ht="12.75" customHeight="1">
      <c r="A5940" t="s">
        <v>1865</v>
      </c>
      <c r="B5940" s="3" t="str">
        <f>HYPERLINK("https://stackoverflow.com/questions/11721253/")</f>
        <v>https://stackoverflow.com/questions/11721253/</v>
      </c>
      <c r="C5940" s="1">
        <v>3.0</v>
      </c>
      <c r="D5940" s="4">
        <v>2.0</v>
      </c>
      <c r="E5940" s="1">
        <v>3.0</v>
      </c>
      <c r="F5940" s="1">
        <v>2.0</v>
      </c>
      <c r="G5940" s="2"/>
    </row>
    <row r="5941" ht="12.75" customHeight="1">
      <c r="A5941" t="s">
        <v>1865</v>
      </c>
      <c r="B5941" s="3" t="str">
        <f>HYPERLINK("https://stackoverflow.com/questions/14541376/")</f>
        <v>https://stackoverflow.com/questions/14541376/</v>
      </c>
      <c r="C5941" s="1">
        <v>4.0</v>
      </c>
      <c r="D5941" s="4">
        <v>1.0</v>
      </c>
      <c r="E5941" s="1">
        <v>4.0</v>
      </c>
      <c r="F5941" s="1">
        <v>4.0</v>
      </c>
      <c r="G5941" s="2" t="s">
        <v>1680</v>
      </c>
    </row>
    <row r="5942" ht="12.75" customHeight="1">
      <c r="A5942" t="s">
        <v>1865</v>
      </c>
      <c r="B5942" s="3" t="str">
        <f>HYPERLINK("https://stackoverflow.com/questions/27446753/")</f>
        <v>https://stackoverflow.com/questions/27446753/</v>
      </c>
      <c r="C5942" s="1">
        <v>4.0</v>
      </c>
      <c r="D5942" s="4">
        <v>1.0</v>
      </c>
      <c r="E5942" s="1">
        <v>4.0</v>
      </c>
      <c r="F5942" s="1">
        <v>3.0</v>
      </c>
      <c r="G5942" s="2" t="s">
        <v>1680</v>
      </c>
    </row>
    <row r="5943" ht="12.75" customHeight="1">
      <c r="A5943" t="s">
        <v>1866</v>
      </c>
      <c r="B5943" s="3" t="str">
        <f>HYPERLINK("https://stackoverflow.com/questions/3371993/")</f>
        <v>https://stackoverflow.com/questions/3371993/</v>
      </c>
      <c r="C5943" s="1">
        <v>4.0</v>
      </c>
      <c r="D5943" s="4">
        <v>1.0</v>
      </c>
      <c r="E5943" s="1">
        <v>4.0</v>
      </c>
      <c r="F5943" s="1">
        <v>4.0</v>
      </c>
      <c r="G5943" s="2" t="s">
        <v>1680</v>
      </c>
    </row>
    <row r="5944" ht="12.75" customHeight="1">
      <c r="A5944" t="s">
        <v>1866</v>
      </c>
      <c r="B5944" s="3" t="str">
        <f>HYPERLINK("https://stackoverflow.com/questions/30759051/")</f>
        <v>https://stackoverflow.com/questions/30759051/</v>
      </c>
      <c r="C5944" s="1">
        <v>5.0</v>
      </c>
      <c r="D5944" s="4">
        <v>1.0</v>
      </c>
      <c r="E5944" s="1">
        <v>3.0</v>
      </c>
      <c r="F5944" s="1">
        <v>2.0</v>
      </c>
      <c r="G5944" s="2"/>
    </row>
    <row r="5945" ht="12.75" customHeight="1">
      <c r="A5945" t="s">
        <v>1867</v>
      </c>
      <c r="B5945" s="3" t="str">
        <f>HYPERLINK("https://stackoverflow.com/questions/6164725/")</f>
        <v>https://stackoverflow.com/questions/6164725/</v>
      </c>
      <c r="C5945" s="1">
        <v>2.0</v>
      </c>
      <c r="D5945" s="4">
        <v>1.0</v>
      </c>
      <c r="E5945" s="1">
        <v>2.0</v>
      </c>
      <c r="F5945" s="1">
        <v>1.0</v>
      </c>
      <c r="G5945" s="2"/>
    </row>
    <row r="5946" ht="12.75" customHeight="1">
      <c r="A5946" t="s">
        <v>1867</v>
      </c>
      <c r="B5946" s="3" t="str">
        <f>HYPERLINK("https://stackoverflow.com/questions/26667426/")</f>
        <v>https://stackoverflow.com/questions/26667426/</v>
      </c>
      <c r="C5946" s="1">
        <v>2.0</v>
      </c>
      <c r="D5946" s="4">
        <v>1.0</v>
      </c>
      <c r="E5946" s="1">
        <v>2.0</v>
      </c>
      <c r="F5946" s="1">
        <v>1.0</v>
      </c>
      <c r="G5946" s="2"/>
    </row>
    <row r="5947" ht="12.75" customHeight="1">
      <c r="A5947" t="s">
        <v>1867</v>
      </c>
      <c r="B5947" s="3" t="str">
        <f>HYPERLINK("https://stackoverflow.com/questions/32170974/")</f>
        <v>https://stackoverflow.com/questions/32170974/</v>
      </c>
      <c r="C5947" s="1">
        <v>2.0</v>
      </c>
      <c r="D5947" s="4">
        <v>1.0</v>
      </c>
      <c r="E5947" s="1">
        <v>2.0</v>
      </c>
      <c r="F5947" s="1">
        <v>1.0</v>
      </c>
      <c r="G5947" s="2"/>
    </row>
    <row r="5948" ht="12.75" customHeight="1">
      <c r="A5948" t="s">
        <v>1868</v>
      </c>
      <c r="B5948" s="3" t="str">
        <f>HYPERLINK("https://stackoverflow.com/questions/7218616/")</f>
        <v>https://stackoverflow.com/questions/7218616/</v>
      </c>
      <c r="C5948" s="1">
        <v>3.0</v>
      </c>
      <c r="D5948" s="4">
        <v>3.0</v>
      </c>
      <c r="E5948" s="1">
        <v>3.0</v>
      </c>
      <c r="F5948" s="1">
        <v>3.0</v>
      </c>
      <c r="G5948" s="2"/>
    </row>
    <row r="5949" ht="12.75" customHeight="1">
      <c r="A5949" t="s">
        <v>624</v>
      </c>
      <c r="B5949" s="3" t="str">
        <f>HYPERLINK("https://stackoverflow.com/questions/7800008/")</f>
        <v>https://stackoverflow.com/questions/7800008/</v>
      </c>
      <c r="C5949" s="1">
        <v>4.0</v>
      </c>
      <c r="D5949" s="4">
        <v>2.0</v>
      </c>
      <c r="E5949" s="1">
        <v>3.0</v>
      </c>
      <c r="F5949" s="1">
        <v>2.0</v>
      </c>
      <c r="G5949" s="2"/>
    </row>
    <row r="5950" ht="12.75" customHeight="1">
      <c r="A5950" t="s">
        <v>624</v>
      </c>
      <c r="B5950" s="3" t="str">
        <f>HYPERLINK("https://stackoverflow.com/questions/10128372/")</f>
        <v>https://stackoverflow.com/questions/10128372/</v>
      </c>
      <c r="C5950" s="1">
        <v>3.0</v>
      </c>
      <c r="D5950" s="4">
        <v>2.0</v>
      </c>
      <c r="E5950" s="1">
        <v>3.0</v>
      </c>
      <c r="F5950" s="1">
        <v>2.0</v>
      </c>
      <c r="G5950" s="2"/>
    </row>
    <row r="5951" ht="12.75" customHeight="1">
      <c r="A5951" t="s">
        <v>624</v>
      </c>
      <c r="B5951" s="3" t="str">
        <f>HYPERLINK("https://stackoverflow.com/questions/15197702/")</f>
        <v>https://stackoverflow.com/questions/15197702/</v>
      </c>
      <c r="C5951" s="1">
        <v>4.0</v>
      </c>
      <c r="D5951" s="4">
        <v>2.0</v>
      </c>
      <c r="E5951" s="1">
        <v>3.0</v>
      </c>
      <c r="F5951" s="1">
        <v>2.0</v>
      </c>
      <c r="G5951" s="2"/>
    </row>
    <row r="5952" ht="12.75" customHeight="1">
      <c r="A5952" t="s">
        <v>624</v>
      </c>
      <c r="B5952" s="3" t="str">
        <f>HYPERLINK("https://stackoverflow.com/questions/20793241/")</f>
        <v>https://stackoverflow.com/questions/20793241/</v>
      </c>
      <c r="C5952" s="1">
        <v>5.0</v>
      </c>
      <c r="D5952" s="4">
        <v>2.0</v>
      </c>
      <c r="E5952" s="1">
        <v>3.0</v>
      </c>
      <c r="F5952" s="1">
        <v>2.0</v>
      </c>
      <c r="G5952" s="2"/>
    </row>
    <row r="5953" ht="12.75" customHeight="1">
      <c r="A5953" t="s">
        <v>624</v>
      </c>
      <c r="B5953" s="3" t="str">
        <f>HYPERLINK("https://stackoverflow.com/questions/28043703/")</f>
        <v>https://stackoverflow.com/questions/28043703/</v>
      </c>
      <c r="C5953" s="1">
        <v>3.0</v>
      </c>
      <c r="D5953" s="4">
        <v>2.0</v>
      </c>
      <c r="E5953" s="1">
        <v>3.0</v>
      </c>
      <c r="F5953" s="1">
        <v>2.0</v>
      </c>
      <c r="G5953" s="2"/>
    </row>
    <row r="5954" ht="12.75" customHeight="1">
      <c r="A5954" t="s">
        <v>624</v>
      </c>
      <c r="B5954" s="3" t="str">
        <f>HYPERLINK("https://stackoverflow.com/questions/40702767/")</f>
        <v>https://stackoverflow.com/questions/40702767/</v>
      </c>
      <c r="C5954" s="1">
        <v>3.0</v>
      </c>
      <c r="D5954" s="4">
        <v>2.0</v>
      </c>
      <c r="E5954" s="1">
        <v>3.0</v>
      </c>
      <c r="F5954" s="1">
        <v>2.0</v>
      </c>
      <c r="G5954" s="2"/>
    </row>
    <row r="5955" ht="12.75" customHeight="1">
      <c r="A5955" t="s">
        <v>1869</v>
      </c>
      <c r="B5955" s="3" t="str">
        <f>HYPERLINK("https://stackoverflow.com/questions/8083924/")</f>
        <v>https://stackoverflow.com/questions/8083924/</v>
      </c>
      <c r="C5955" s="1">
        <v>3.0</v>
      </c>
      <c r="D5955" s="4">
        <v>4.0</v>
      </c>
      <c r="E5955" s="1">
        <v>3.0</v>
      </c>
      <c r="F5955" s="1">
        <v>4.0</v>
      </c>
      <c r="G5955" s="2"/>
    </row>
    <row r="5956" ht="12.75" customHeight="1">
      <c r="A5956" t="s">
        <v>1869</v>
      </c>
      <c r="B5956" s="3" t="str">
        <f>HYPERLINK("https://stackoverflow.com/questions/14364233/")</f>
        <v>https://stackoverflow.com/questions/14364233/</v>
      </c>
      <c r="C5956" s="1">
        <v>3.0</v>
      </c>
      <c r="D5956" s="4">
        <v>5.0</v>
      </c>
      <c r="E5956" s="1">
        <v>3.0</v>
      </c>
      <c r="F5956" s="1">
        <v>3.0</v>
      </c>
      <c r="G5956" s="2" t="s">
        <v>1220</v>
      </c>
    </row>
    <row r="5957" ht="12.75" customHeight="1">
      <c r="A5957" t="s">
        <v>1869</v>
      </c>
      <c r="B5957" s="3" t="str">
        <f>HYPERLINK("https://stackoverflow.com/questions/16882418/")</f>
        <v>https://stackoverflow.com/questions/16882418/</v>
      </c>
      <c r="C5957" s="1">
        <v>3.0</v>
      </c>
      <c r="D5957" s="4">
        <v>1.0</v>
      </c>
      <c r="E5957" s="1">
        <v>3.0</v>
      </c>
      <c r="F5957" s="1">
        <v>1.0</v>
      </c>
      <c r="G5957" s="2"/>
    </row>
    <row r="5958" ht="12.75" customHeight="1">
      <c r="A5958" t="s">
        <v>1869</v>
      </c>
      <c r="B5958" s="3" t="str">
        <f>HYPERLINK("https://stackoverflow.com/questions/27252129/")</f>
        <v>https://stackoverflow.com/questions/27252129/</v>
      </c>
      <c r="C5958" s="1">
        <v>3.0</v>
      </c>
      <c r="D5958" s="4">
        <v>1.0</v>
      </c>
      <c r="E5958" s="1">
        <v>3.0</v>
      </c>
      <c r="F5958" s="1">
        <v>1.0</v>
      </c>
      <c r="G5958" s="2"/>
    </row>
    <row r="5959" ht="12.75" customHeight="1">
      <c r="A5959" t="s">
        <v>1869</v>
      </c>
      <c r="B5959" s="3" t="str">
        <f>HYPERLINK("https://stackoverflow.com/questions/28477092/")</f>
        <v>https://stackoverflow.com/questions/28477092/</v>
      </c>
      <c r="C5959" s="1">
        <v>4.0</v>
      </c>
      <c r="D5959" s="4">
        <v>5.0</v>
      </c>
      <c r="E5959" s="1">
        <v>4.0</v>
      </c>
      <c r="F5959" s="1">
        <v>5.0</v>
      </c>
      <c r="G5959" s="2"/>
    </row>
    <row r="5960" ht="12.75" customHeight="1">
      <c r="A5960" t="s">
        <v>1869</v>
      </c>
      <c r="B5960" s="3" t="str">
        <f>HYPERLINK("https://stackoverflow.com/questions/36188005/")</f>
        <v>https://stackoverflow.com/questions/36188005/</v>
      </c>
      <c r="C5960" s="1">
        <v>3.0</v>
      </c>
      <c r="D5960" s="4">
        <v>5.0</v>
      </c>
      <c r="E5960" s="1">
        <v>4.0</v>
      </c>
      <c r="F5960" s="1">
        <v>5.0</v>
      </c>
      <c r="G5960" s="2" t="s">
        <v>430</v>
      </c>
    </row>
    <row r="5961" ht="12.75" customHeight="1">
      <c r="A5961" t="s">
        <v>1869</v>
      </c>
      <c r="B5961" s="3" t="str">
        <f>HYPERLINK("https://stackoverflow.com/questions/36680459/")</f>
        <v>https://stackoverflow.com/questions/36680459/</v>
      </c>
      <c r="C5961" s="1">
        <v>3.0</v>
      </c>
      <c r="D5961" s="4">
        <v>3.0</v>
      </c>
      <c r="E5961" s="1">
        <v>3.0</v>
      </c>
      <c r="F5961" s="1">
        <v>3.0</v>
      </c>
      <c r="G5961" s="2"/>
    </row>
    <row r="5962" ht="12.75" customHeight="1">
      <c r="A5962" t="s">
        <v>1870</v>
      </c>
      <c r="B5962" s="3" t="str">
        <f>HYPERLINK("https://stackoverflow.com/questions/8519308/")</f>
        <v>https://stackoverflow.com/questions/8519308/</v>
      </c>
      <c r="C5962" s="1">
        <v>5.0</v>
      </c>
      <c r="D5962" s="4">
        <v>3.0</v>
      </c>
      <c r="E5962" s="1">
        <v>5.0</v>
      </c>
      <c r="F5962" s="1">
        <v>5.0</v>
      </c>
      <c r="G5962" s="2" t="s">
        <v>406</v>
      </c>
    </row>
    <row r="5963" ht="12.75" customHeight="1">
      <c r="A5963" t="s">
        <v>1871</v>
      </c>
      <c r="B5963" s="3" t="str">
        <f>HYPERLINK("https://stackoverflow.com/questions/8765626/")</f>
        <v>https://stackoverflow.com/questions/8765626/</v>
      </c>
      <c r="C5963" s="1">
        <v>3.0</v>
      </c>
      <c r="D5963" s="4">
        <v>2.0</v>
      </c>
      <c r="E5963" s="1">
        <v>3.0</v>
      </c>
      <c r="F5963" s="1">
        <v>2.0</v>
      </c>
      <c r="G5963" s="2"/>
    </row>
    <row r="5964" ht="12.75" customHeight="1">
      <c r="A5964" t="s">
        <v>1871</v>
      </c>
      <c r="B5964" s="3" t="str">
        <f>HYPERLINK("https://stackoverflow.com/questions/8765707/")</f>
        <v>https://stackoverflow.com/questions/8765707/</v>
      </c>
      <c r="C5964" s="1">
        <v>3.0</v>
      </c>
      <c r="D5964" s="4">
        <v>2.0</v>
      </c>
      <c r="E5964" s="1">
        <v>3.0</v>
      </c>
      <c r="F5964" s="1">
        <v>2.0</v>
      </c>
      <c r="G5964" s="2"/>
    </row>
    <row r="5965" ht="12.75" customHeight="1">
      <c r="A5965" t="s">
        <v>1871</v>
      </c>
      <c r="B5965" s="3" t="str">
        <f>HYPERLINK("https://stackoverflow.com/questions/9086140/")</f>
        <v>https://stackoverflow.com/questions/9086140/</v>
      </c>
      <c r="C5965" s="1">
        <v>5.0</v>
      </c>
      <c r="D5965" s="4">
        <v>5.0</v>
      </c>
      <c r="E5965" s="1">
        <v>5.0</v>
      </c>
      <c r="F5965" s="1">
        <v>5.0</v>
      </c>
      <c r="G5965" s="2"/>
    </row>
    <row r="5966" ht="12.75" customHeight="1">
      <c r="A5966" t="s">
        <v>1871</v>
      </c>
      <c r="B5966" s="3" t="str">
        <f>HYPERLINK("https://stackoverflow.com/questions/18945245/")</f>
        <v>https://stackoverflow.com/questions/18945245/</v>
      </c>
      <c r="C5966" s="1">
        <v>4.0</v>
      </c>
      <c r="D5966" s="4">
        <v>5.0</v>
      </c>
      <c r="E5966" s="1">
        <v>4.0</v>
      </c>
      <c r="F5966" s="1">
        <v>5.0</v>
      </c>
      <c r="G5966" s="2"/>
    </row>
    <row r="5967" ht="12.75" customHeight="1">
      <c r="A5967" t="s">
        <v>1871</v>
      </c>
      <c r="B5967" s="3" t="str">
        <f>HYPERLINK("https://stackoverflow.com/questions/26656616/")</f>
        <v>https://stackoverflow.com/questions/26656616/</v>
      </c>
      <c r="C5967" s="1">
        <v>4.0</v>
      </c>
      <c r="D5967" s="4">
        <v>5.0</v>
      </c>
      <c r="E5967" s="1">
        <v>4.0</v>
      </c>
      <c r="F5967" s="1">
        <v>5.0</v>
      </c>
      <c r="G5967" s="2"/>
    </row>
    <row r="5968" ht="12.75" customHeight="1">
      <c r="A5968" t="s">
        <v>735</v>
      </c>
      <c r="B5968" s="3" t="str">
        <f>HYPERLINK("https://stackoverflow.com/questions/9286956/")</f>
        <v>https://stackoverflow.com/questions/9286956/</v>
      </c>
      <c r="C5968" s="1">
        <v>4.0</v>
      </c>
      <c r="D5968" s="4">
        <v>5.0</v>
      </c>
      <c r="E5968" s="1">
        <v>4.0</v>
      </c>
      <c r="F5968" s="1">
        <v>5.0</v>
      </c>
      <c r="G5968" s="2"/>
    </row>
    <row r="5969" ht="12.75" customHeight="1">
      <c r="A5969" t="s">
        <v>735</v>
      </c>
      <c r="B5969" s="3" t="str">
        <f>HYPERLINK("https://stackoverflow.com/questions/9286995/")</f>
        <v>https://stackoverflow.com/questions/9286995/</v>
      </c>
      <c r="C5969" s="1">
        <v>5.0</v>
      </c>
      <c r="D5969" s="4">
        <v>2.0</v>
      </c>
      <c r="E5969" s="1">
        <v>5.0</v>
      </c>
      <c r="F5969" s="1">
        <v>5.0</v>
      </c>
      <c r="G5969" s="2" t="s">
        <v>406</v>
      </c>
    </row>
    <row r="5970" ht="12.75" customHeight="1">
      <c r="A5970" t="s">
        <v>737</v>
      </c>
      <c r="B5970" s="3" t="str">
        <f>HYPERLINK("https://stackoverflow.com/questions/9481939/")</f>
        <v>https://stackoverflow.com/questions/9481939/</v>
      </c>
      <c r="C5970" s="1">
        <v>4.0</v>
      </c>
      <c r="D5970" s="4">
        <v>5.0</v>
      </c>
      <c r="E5970" s="1">
        <v>4.0</v>
      </c>
      <c r="F5970" s="1">
        <v>5.0</v>
      </c>
      <c r="G5970" s="2"/>
    </row>
    <row r="5971" ht="12.75" customHeight="1">
      <c r="A5971" t="s">
        <v>737</v>
      </c>
      <c r="B5971" s="3" t="str">
        <f>HYPERLINK("https://stackoverflow.com/questions/9481944/")</f>
        <v>https://stackoverflow.com/questions/9481944/</v>
      </c>
      <c r="C5971" s="1">
        <v>5.0</v>
      </c>
      <c r="D5971" s="4">
        <v>5.0</v>
      </c>
      <c r="E5971" s="1">
        <v>5.0</v>
      </c>
      <c r="F5971" s="1">
        <v>5.0</v>
      </c>
      <c r="G5971" s="2"/>
    </row>
    <row r="5972" ht="12.75" customHeight="1">
      <c r="A5972" t="s">
        <v>737</v>
      </c>
      <c r="B5972" s="3" t="str">
        <f>HYPERLINK("https://stackoverflow.com/questions/9481949/")</f>
        <v>https://stackoverflow.com/questions/9481949/</v>
      </c>
      <c r="C5972" s="1">
        <v>5.0</v>
      </c>
      <c r="D5972" s="4">
        <v>5.0</v>
      </c>
      <c r="E5972" s="1">
        <v>5.0</v>
      </c>
      <c r="F5972" s="1">
        <v>5.0</v>
      </c>
      <c r="G5972" s="2"/>
    </row>
    <row r="5973" ht="12.75" customHeight="1">
      <c r="A5973" t="s">
        <v>737</v>
      </c>
      <c r="B5973" s="3" t="str">
        <f>HYPERLINK("https://stackoverflow.com/questions/9486651/")</f>
        <v>https://stackoverflow.com/questions/9486651/</v>
      </c>
      <c r="C5973" s="1">
        <v>4.0</v>
      </c>
      <c r="D5973" s="4">
        <v>4.0</v>
      </c>
      <c r="E5973" s="1">
        <v>4.0</v>
      </c>
      <c r="F5973" s="1">
        <v>4.0</v>
      </c>
      <c r="G5973" s="2"/>
    </row>
    <row r="5974" ht="12.75" customHeight="1">
      <c r="A5974" t="s">
        <v>737</v>
      </c>
      <c r="B5974" s="3" t="str">
        <f>HYPERLINK("https://stackoverflow.com/questions/20418809/")</f>
        <v>https://stackoverflow.com/questions/20418809/</v>
      </c>
      <c r="C5974" s="1">
        <v>3.0</v>
      </c>
      <c r="D5974" s="4">
        <v>5.0</v>
      </c>
      <c r="E5974" s="1">
        <v>3.0</v>
      </c>
      <c r="F5974" s="1">
        <v>3.0</v>
      </c>
      <c r="G5974" s="2" t="s">
        <v>1872</v>
      </c>
    </row>
    <row r="5975" ht="12.75" customHeight="1">
      <c r="A5975" t="s">
        <v>737</v>
      </c>
      <c r="B5975" s="3" t="str">
        <f>HYPERLINK("https://stackoverflow.com/questions/24649380/")</f>
        <v>https://stackoverflow.com/questions/24649380/</v>
      </c>
      <c r="C5975" s="1">
        <v>2.0</v>
      </c>
      <c r="D5975" s="4">
        <v>1.0</v>
      </c>
      <c r="E5975" s="1">
        <v>2.0</v>
      </c>
      <c r="F5975" s="1">
        <v>1.0</v>
      </c>
      <c r="G5975" s="2"/>
    </row>
    <row r="5976" ht="12.75" customHeight="1">
      <c r="A5976" t="s">
        <v>737</v>
      </c>
      <c r="B5976" s="3" t="str">
        <f>HYPERLINK("https://stackoverflow.com/questions/24947917/")</f>
        <v>https://stackoverflow.com/questions/24947917/</v>
      </c>
      <c r="C5976" s="1">
        <v>3.0</v>
      </c>
      <c r="D5976" s="4">
        <v>2.0</v>
      </c>
      <c r="E5976" s="1">
        <v>3.0</v>
      </c>
      <c r="F5976" s="1">
        <v>2.0</v>
      </c>
      <c r="G5976" s="2"/>
    </row>
    <row r="5977" ht="12.75" customHeight="1">
      <c r="A5977" t="s">
        <v>737</v>
      </c>
      <c r="B5977" s="3" t="str">
        <f>HYPERLINK("https://stackoverflow.com/questions/25257429/")</f>
        <v>https://stackoverflow.com/questions/25257429/</v>
      </c>
      <c r="C5977" s="1">
        <v>5.0</v>
      </c>
      <c r="D5977" s="4">
        <v>5.0</v>
      </c>
      <c r="E5977" s="1">
        <v>5.0</v>
      </c>
      <c r="F5977" s="1">
        <v>5.0</v>
      </c>
      <c r="G5977" s="2"/>
    </row>
    <row r="5978" ht="12.75" customHeight="1">
      <c r="A5978" t="s">
        <v>737</v>
      </c>
      <c r="B5978" s="3" t="str">
        <f>HYPERLINK("https://stackoverflow.com/questions/26709196/")</f>
        <v>https://stackoverflow.com/questions/26709196/</v>
      </c>
      <c r="C5978" s="1">
        <v>3.0</v>
      </c>
      <c r="D5978" s="4">
        <v>5.0</v>
      </c>
      <c r="E5978" s="1">
        <v>3.0</v>
      </c>
      <c r="F5978" s="1">
        <v>3.0</v>
      </c>
      <c r="G5978" s="2" t="s">
        <v>1220</v>
      </c>
    </row>
    <row r="5979" ht="12.75" customHeight="1">
      <c r="A5979" t="s">
        <v>737</v>
      </c>
      <c r="B5979" s="3" t="str">
        <f>HYPERLINK("https://stackoverflow.com/questions/34610847/")</f>
        <v>https://stackoverflow.com/questions/34610847/</v>
      </c>
      <c r="C5979" s="1">
        <v>3.0</v>
      </c>
      <c r="D5979" s="4">
        <v>5.0</v>
      </c>
      <c r="E5979" s="1">
        <v>4.0</v>
      </c>
      <c r="F5979" s="1">
        <v>5.0</v>
      </c>
      <c r="G5979" s="2" t="s">
        <v>430</v>
      </c>
    </row>
    <row r="5980" ht="12.75" customHeight="1">
      <c r="A5980" t="s">
        <v>737</v>
      </c>
      <c r="B5980" s="3" t="str">
        <f>HYPERLINK("https://stackoverflow.com/questions/35516638/")</f>
        <v>https://stackoverflow.com/questions/35516638/</v>
      </c>
      <c r="C5980" s="1">
        <v>3.0</v>
      </c>
      <c r="D5980" s="4">
        <v>5.0</v>
      </c>
      <c r="E5980" s="1">
        <v>4.0</v>
      </c>
      <c r="F5980" s="1">
        <v>5.0</v>
      </c>
      <c r="G5980" s="2" t="s">
        <v>430</v>
      </c>
    </row>
    <row r="5981" ht="12.75" customHeight="1">
      <c r="A5981" t="s">
        <v>737</v>
      </c>
      <c r="B5981" s="3" t="str">
        <f>HYPERLINK("https://stackoverflow.com/questions/38342964/")</f>
        <v>https://stackoverflow.com/questions/38342964/</v>
      </c>
      <c r="C5981" s="1">
        <v>3.0</v>
      </c>
      <c r="D5981" s="4">
        <v>5.0</v>
      </c>
      <c r="E5981" s="1">
        <v>5.0</v>
      </c>
      <c r="F5981" s="1">
        <v>5.0</v>
      </c>
      <c r="G5981" s="2" t="s">
        <v>430</v>
      </c>
    </row>
    <row r="5982" ht="12.75" customHeight="1">
      <c r="A5982" t="s">
        <v>737</v>
      </c>
      <c r="B5982" s="3" t="str">
        <f>HYPERLINK("https://stackoverflow.com/questions/41822127/")</f>
        <v>https://stackoverflow.com/questions/41822127/</v>
      </c>
      <c r="C5982" s="1">
        <v>4.0</v>
      </c>
      <c r="D5982" s="4">
        <v>2.0</v>
      </c>
      <c r="E5982" s="1">
        <v>4.0</v>
      </c>
      <c r="F5982" s="1">
        <v>4.0</v>
      </c>
      <c r="G5982" s="2" t="s">
        <v>406</v>
      </c>
    </row>
    <row r="5983" ht="12.75" customHeight="1">
      <c r="A5983" t="s">
        <v>1568</v>
      </c>
      <c r="B5983" s="3" t="str">
        <f>HYPERLINK("https://stackoverflow.com/questions/11506847/")</f>
        <v>https://stackoverflow.com/questions/11506847/</v>
      </c>
      <c r="C5983" s="1">
        <v>3.0</v>
      </c>
      <c r="D5983" s="4">
        <v>1.0</v>
      </c>
      <c r="E5983" s="1">
        <v>3.0</v>
      </c>
      <c r="F5983" s="1">
        <v>1.0</v>
      </c>
      <c r="G5983" s="2"/>
    </row>
    <row r="5984" ht="12.75" customHeight="1">
      <c r="A5984" t="s">
        <v>1568</v>
      </c>
      <c r="B5984" s="3" t="str">
        <f>HYPERLINK("https://stackoverflow.com/questions/14110872/")</f>
        <v>https://stackoverflow.com/questions/14110872/</v>
      </c>
      <c r="C5984" s="1">
        <v>3.0</v>
      </c>
      <c r="D5984" s="4">
        <v>1.0</v>
      </c>
      <c r="E5984" s="1">
        <v>3.0</v>
      </c>
      <c r="F5984" s="1">
        <v>1.0</v>
      </c>
      <c r="G5984" s="2"/>
    </row>
    <row r="5985" ht="12.75" customHeight="1">
      <c r="A5985" t="s">
        <v>1568</v>
      </c>
      <c r="B5985" s="3" t="str">
        <f>HYPERLINK("https://stackoverflow.com/questions/18030305/")</f>
        <v>https://stackoverflow.com/questions/18030305/</v>
      </c>
      <c r="C5985" s="1">
        <v>3.0</v>
      </c>
      <c r="D5985" s="4">
        <v>1.0</v>
      </c>
      <c r="E5985" s="1">
        <v>3.0</v>
      </c>
      <c r="F5985" s="1">
        <v>1.0</v>
      </c>
      <c r="G5985" s="2"/>
    </row>
    <row r="5986" ht="12.75" customHeight="1">
      <c r="A5986" t="s">
        <v>1568</v>
      </c>
      <c r="B5986" s="3" t="str">
        <f>HYPERLINK("https://stackoverflow.com/questions/29460716/")</f>
        <v>https://stackoverflow.com/questions/29460716/</v>
      </c>
      <c r="C5986" s="1">
        <v>3.0</v>
      </c>
      <c r="D5986" s="4">
        <v>1.0</v>
      </c>
      <c r="E5986" s="1">
        <v>3.0</v>
      </c>
      <c r="F5986" s="1">
        <v>1.0</v>
      </c>
      <c r="G5986" s="2"/>
    </row>
    <row r="5987" ht="12.75" customHeight="1">
      <c r="A5987" t="s">
        <v>1568</v>
      </c>
      <c r="B5987" s="3" t="str">
        <f>HYPERLINK("https://stackoverflow.com/questions/30287787/")</f>
        <v>https://stackoverflow.com/questions/30287787/</v>
      </c>
      <c r="C5987" s="1">
        <v>3.0</v>
      </c>
      <c r="D5987" s="4">
        <v>1.0</v>
      </c>
      <c r="E5987" s="1">
        <v>3.0</v>
      </c>
      <c r="F5987" s="1">
        <v>1.0</v>
      </c>
      <c r="G5987" s="2"/>
    </row>
    <row r="5988" ht="12.75" customHeight="1">
      <c r="A5988" t="s">
        <v>1568</v>
      </c>
      <c r="B5988" s="3" t="str">
        <f>HYPERLINK("https://stackoverflow.com/questions/32637531/")</f>
        <v>https://stackoverflow.com/questions/32637531/</v>
      </c>
      <c r="C5988" s="1">
        <v>3.0</v>
      </c>
      <c r="D5988" s="4">
        <v>1.0</v>
      </c>
      <c r="E5988" s="1">
        <v>3.0</v>
      </c>
      <c r="F5988" s="1">
        <v>1.0</v>
      </c>
      <c r="G5988" s="2"/>
    </row>
    <row r="5989" ht="12.75" customHeight="1">
      <c r="A5989" t="s">
        <v>1873</v>
      </c>
      <c r="B5989" s="3" t="str">
        <f>HYPERLINK("https://stackoverflow.com/questions/12241219/")</f>
        <v>https://stackoverflow.com/questions/12241219/</v>
      </c>
      <c r="C5989" s="1">
        <v>5.0</v>
      </c>
      <c r="D5989" s="4">
        <v>5.0</v>
      </c>
      <c r="E5989" s="1">
        <v>5.0</v>
      </c>
      <c r="F5989" s="1">
        <v>5.0</v>
      </c>
      <c r="G5989" s="2"/>
    </row>
    <row r="5990" ht="12.75" customHeight="1">
      <c r="A5990" t="s">
        <v>1873</v>
      </c>
      <c r="B5990" s="3" t="str">
        <f>HYPERLINK("https://stackoverflow.com/questions/12241327/")</f>
        <v>https://stackoverflow.com/questions/12241327/</v>
      </c>
      <c r="C5990" s="1">
        <v>5.0</v>
      </c>
      <c r="D5990" s="4">
        <v>5.0</v>
      </c>
      <c r="E5990" s="1">
        <v>5.0</v>
      </c>
      <c r="F5990" s="1">
        <v>5.0</v>
      </c>
      <c r="G5990" s="2"/>
    </row>
    <row r="5991" ht="12.75" customHeight="1">
      <c r="A5991" t="s">
        <v>1874</v>
      </c>
      <c r="B5991" s="3" t="str">
        <f>HYPERLINK("https://stackoverflow.com/questions/13696591/")</f>
        <v>https://stackoverflow.com/questions/13696591/</v>
      </c>
      <c r="C5991" s="1">
        <v>3.0</v>
      </c>
      <c r="D5991" s="4">
        <v>2.0</v>
      </c>
      <c r="E5991" s="1">
        <v>3.0</v>
      </c>
      <c r="F5991" s="1">
        <v>2.0</v>
      </c>
      <c r="G5991" s="2"/>
    </row>
    <row r="5992" ht="12.75" customHeight="1">
      <c r="A5992" t="s">
        <v>1875</v>
      </c>
      <c r="B5992" s="3" t="str">
        <f>HYPERLINK("https://stackoverflow.com/questions/15788605/")</f>
        <v>https://stackoverflow.com/questions/15788605/</v>
      </c>
      <c r="C5992" s="1">
        <v>5.0</v>
      </c>
      <c r="D5992" s="4">
        <v>1.0</v>
      </c>
      <c r="E5992" s="1">
        <v>5.0</v>
      </c>
      <c r="F5992" s="1">
        <v>5.0</v>
      </c>
      <c r="G5992" s="2" t="s">
        <v>406</v>
      </c>
    </row>
    <row r="5993" ht="12.75" customHeight="1">
      <c r="A5993" t="s">
        <v>1875</v>
      </c>
      <c r="B5993" s="3" t="str">
        <f>HYPERLINK("https://stackoverflow.com/questions/15788610/")</f>
        <v>https://stackoverflow.com/questions/15788610/</v>
      </c>
      <c r="C5993" s="1">
        <v>4.0</v>
      </c>
      <c r="D5993" s="4">
        <v>1.0</v>
      </c>
      <c r="E5993" s="1">
        <v>5.0</v>
      </c>
      <c r="F5993" s="1">
        <v>5.0</v>
      </c>
      <c r="G5993" s="2" t="s">
        <v>1680</v>
      </c>
    </row>
    <row r="5994" ht="12.75" customHeight="1">
      <c r="A5994" t="s">
        <v>1875</v>
      </c>
      <c r="B5994" s="3" t="str">
        <f>HYPERLINK("https://stackoverflow.com/questions/15788620/")</f>
        <v>https://stackoverflow.com/questions/15788620/</v>
      </c>
      <c r="C5994" s="1">
        <v>4.0</v>
      </c>
      <c r="D5994" s="4">
        <v>1.0</v>
      </c>
      <c r="E5994" s="1">
        <v>5.0</v>
      </c>
      <c r="F5994" s="1">
        <v>5.0</v>
      </c>
      <c r="G5994" s="2" t="s">
        <v>1680</v>
      </c>
    </row>
    <row r="5995" ht="12.75" customHeight="1">
      <c r="A5995" t="s">
        <v>1875</v>
      </c>
      <c r="B5995" s="3" t="str">
        <f>HYPERLINK("https://stackoverflow.com/questions/24205035/")</f>
        <v>https://stackoverflow.com/questions/24205035/</v>
      </c>
      <c r="C5995" s="1">
        <v>3.0</v>
      </c>
      <c r="D5995" s="4">
        <v>1.0</v>
      </c>
      <c r="E5995" s="1">
        <v>3.0</v>
      </c>
      <c r="F5995" s="1">
        <v>1.0</v>
      </c>
      <c r="G5995" s="2"/>
    </row>
    <row r="5996" ht="12.75" customHeight="1">
      <c r="A5996" t="s">
        <v>1876</v>
      </c>
      <c r="B5996" s="3" t="str">
        <f>HYPERLINK("https://stackoverflow.com/questions/16185735/")</f>
        <v>https://stackoverflow.com/questions/16185735/</v>
      </c>
      <c r="C5996" s="1">
        <v>2.0</v>
      </c>
      <c r="D5996" s="4">
        <v>1.0</v>
      </c>
      <c r="E5996" s="1">
        <v>2.0</v>
      </c>
      <c r="F5996" s="1">
        <v>1.0</v>
      </c>
      <c r="G5996" s="2"/>
    </row>
    <row r="5997" ht="12.75" customHeight="1">
      <c r="A5997" t="s">
        <v>1877</v>
      </c>
      <c r="B5997" s="3" t="str">
        <f>HYPERLINK("https://stackoverflow.com/questions/16449379/")</f>
        <v>https://stackoverflow.com/questions/16449379/</v>
      </c>
      <c r="C5997" s="1">
        <v>2.0</v>
      </c>
      <c r="D5997" s="4">
        <v>1.0</v>
      </c>
      <c r="E5997" s="1">
        <v>2.0</v>
      </c>
      <c r="F5997" s="1">
        <v>1.0</v>
      </c>
      <c r="G5997" s="2"/>
    </row>
    <row r="5998" ht="12.75" customHeight="1">
      <c r="A5998" t="s">
        <v>1878</v>
      </c>
      <c r="B5998" s="3" t="str">
        <f>HYPERLINK("https://stackoverflow.com/questions/16559239/")</f>
        <v>https://stackoverflow.com/questions/16559239/</v>
      </c>
      <c r="C5998" s="1">
        <v>3.0</v>
      </c>
      <c r="D5998" s="4">
        <v>2.0</v>
      </c>
      <c r="E5998" s="1">
        <v>3.0</v>
      </c>
      <c r="F5998" s="1">
        <v>2.0</v>
      </c>
      <c r="G5998" s="2"/>
    </row>
    <row r="5999" ht="12.75" customHeight="1">
      <c r="A5999" t="s">
        <v>1878</v>
      </c>
      <c r="B5999" s="3" t="str">
        <f>HYPERLINK("https://stackoverflow.com/questions/21529994/")</f>
        <v>https://stackoverflow.com/questions/21529994/</v>
      </c>
      <c r="C5999" s="1">
        <v>3.0</v>
      </c>
      <c r="D5999" s="4">
        <v>2.0</v>
      </c>
      <c r="E5999" s="1">
        <v>3.0</v>
      </c>
      <c r="F5999" s="1">
        <v>2.0</v>
      </c>
      <c r="G5999" s="2"/>
    </row>
    <row r="6000" ht="12.75" customHeight="1">
      <c r="A6000" t="s">
        <v>1878</v>
      </c>
      <c r="B6000" s="3" t="str">
        <f>HYPERLINK("https://stackoverflow.com/questions/21884642/")</f>
        <v>https://stackoverflow.com/questions/21884642/</v>
      </c>
      <c r="C6000" s="1">
        <v>3.0</v>
      </c>
      <c r="D6000" s="4">
        <v>2.0</v>
      </c>
      <c r="E6000" s="1">
        <v>3.0</v>
      </c>
      <c r="F6000" s="1">
        <v>2.0</v>
      </c>
      <c r="G6000" s="2"/>
    </row>
    <row r="6001" ht="12.75" customHeight="1">
      <c r="A6001" t="s">
        <v>1879</v>
      </c>
      <c r="B6001" s="3" t="str">
        <f>HYPERLINK("https://stackoverflow.com/questions/17252029/")</f>
        <v>https://stackoverflow.com/questions/17252029/</v>
      </c>
      <c r="C6001" s="1">
        <v>4.0</v>
      </c>
      <c r="D6001" s="4">
        <v>4.0</v>
      </c>
      <c r="E6001" s="1">
        <v>4.0</v>
      </c>
      <c r="F6001" s="1">
        <v>4.0</v>
      </c>
      <c r="G6001" s="2"/>
    </row>
    <row r="6002" ht="12.75" customHeight="1">
      <c r="A6002" t="s">
        <v>1879</v>
      </c>
      <c r="B6002" s="3" t="str">
        <f>HYPERLINK("https://stackoverflow.com/questions/17252042/")</f>
        <v>https://stackoverflow.com/questions/17252042/</v>
      </c>
      <c r="C6002" s="1">
        <v>3.0</v>
      </c>
      <c r="D6002" s="4">
        <v>3.0</v>
      </c>
      <c r="E6002" s="1">
        <v>3.0</v>
      </c>
      <c r="F6002" s="1">
        <v>3.0</v>
      </c>
      <c r="G6002" s="2"/>
    </row>
    <row r="6003" ht="12.75" customHeight="1">
      <c r="A6003" t="s">
        <v>1880</v>
      </c>
      <c r="B6003" s="3" t="str">
        <f>HYPERLINK("https://stackoverflow.com/questions/19476893/")</f>
        <v>https://stackoverflow.com/questions/19476893/</v>
      </c>
      <c r="C6003" s="1">
        <v>4.0</v>
      </c>
      <c r="D6003" s="4">
        <v>5.0</v>
      </c>
      <c r="E6003" s="1">
        <v>4.0</v>
      </c>
      <c r="F6003" s="1">
        <v>5.0</v>
      </c>
      <c r="G6003" s="2"/>
    </row>
    <row r="6004" ht="12.75" customHeight="1">
      <c r="A6004" t="s">
        <v>1880</v>
      </c>
      <c r="B6004" s="3" t="str">
        <f>HYPERLINK("https://stackoverflow.com/questions/19476921/")</f>
        <v>https://stackoverflow.com/questions/19476921/</v>
      </c>
      <c r="C6004" s="1">
        <v>4.0</v>
      </c>
      <c r="D6004" s="4">
        <v>4.0</v>
      </c>
      <c r="E6004" s="1">
        <v>4.0</v>
      </c>
      <c r="F6004" s="1">
        <v>4.0</v>
      </c>
      <c r="G6004" s="2"/>
    </row>
    <row r="6005" ht="12.75" customHeight="1">
      <c r="A6005" t="s">
        <v>1881</v>
      </c>
      <c r="B6005" s="3" t="str">
        <f>HYPERLINK("https://stackoverflow.com/questions/29910902/")</f>
        <v>https://stackoverflow.com/questions/29910902/</v>
      </c>
      <c r="C6005" s="1">
        <v>4.0</v>
      </c>
      <c r="D6005" s="4">
        <v>2.0</v>
      </c>
      <c r="E6005" s="1">
        <v>5.0</v>
      </c>
      <c r="F6005" s="1">
        <v>5.0</v>
      </c>
      <c r="G6005" s="2" t="s">
        <v>1680</v>
      </c>
    </row>
    <row r="6006" ht="12.75" customHeight="1">
      <c r="A6006" t="s">
        <v>1882</v>
      </c>
      <c r="B6006" s="3" t="str">
        <f>HYPERLINK("https://stackoverflow.com/questions/37905441/")</f>
        <v>https://stackoverflow.com/questions/37905441/</v>
      </c>
      <c r="C6006" s="1">
        <v>3.0</v>
      </c>
      <c r="D6006" s="4">
        <v>1.0</v>
      </c>
      <c r="E6006" s="1">
        <v>3.0</v>
      </c>
      <c r="F6006" s="1">
        <v>1.0</v>
      </c>
      <c r="G6006" s="2"/>
    </row>
    <row r="6007" ht="12.75" customHeight="1">
      <c r="A6007" t="s">
        <v>1883</v>
      </c>
      <c r="B6007" s="3" t="str">
        <f>HYPERLINK("https://stackoverflow.com/questions/40912786/")</f>
        <v>https://stackoverflow.com/questions/40912786/</v>
      </c>
      <c r="C6007" s="1">
        <v>4.0</v>
      </c>
      <c r="D6007" s="4">
        <v>5.0</v>
      </c>
      <c r="E6007" s="1">
        <v>4.0</v>
      </c>
      <c r="F6007" s="1">
        <v>5.0</v>
      </c>
      <c r="G6007" s="2"/>
    </row>
    <row r="6008" ht="12.75" customHeight="1">
      <c r="C6008" s="1"/>
      <c r="D6008" s="1"/>
      <c r="E6008" s="1"/>
      <c r="F6008" s="1"/>
      <c r="G6008" s="2"/>
    </row>
    <row r="6009" ht="12.75" customHeight="1">
      <c r="C6009" s="1"/>
      <c r="D6009" s="1"/>
      <c r="E6009" s="1"/>
      <c r="F6009" s="1"/>
      <c r="G6009" s="2"/>
    </row>
    <row r="6010" ht="12.75" customHeight="1">
      <c r="C6010" s="1"/>
      <c r="D6010" s="1"/>
      <c r="E6010" s="1"/>
      <c r="F6010" s="1"/>
      <c r="G6010" s="2"/>
    </row>
    <row r="6011" ht="12.75" customHeight="1">
      <c r="A6011" t="s">
        <v>1884</v>
      </c>
      <c r="C6011" s="1"/>
      <c r="D6011" s="1"/>
      <c r="E6011" s="1"/>
      <c r="F6011" s="1"/>
      <c r="G6011" s="2"/>
    </row>
    <row r="6012" ht="12.75" customHeight="1">
      <c r="C6012" s="1"/>
      <c r="D6012" s="1"/>
      <c r="E6012" s="1"/>
      <c r="F6012" s="1"/>
      <c r="G6012" s="2"/>
    </row>
    <row r="6013" ht="12.75" customHeight="1">
      <c r="A6013" t="s">
        <v>1357</v>
      </c>
      <c r="B6013" s="3" t="str">
        <f>HYPERLINK("https://stackoverflow.com/questions/6640/")</f>
        <v>https://stackoverflow.com/questions/6640/</v>
      </c>
      <c r="C6013" s="1">
        <v>3.0</v>
      </c>
      <c r="D6013" s="4">
        <v>4.0</v>
      </c>
      <c r="E6013" s="1">
        <v>3.0</v>
      </c>
      <c r="F6013" s="1">
        <v>4.0</v>
      </c>
      <c r="G6013" s="2"/>
    </row>
    <row r="6014" ht="12.75" customHeight="1">
      <c r="A6014" t="s">
        <v>1357</v>
      </c>
      <c r="B6014" s="3" t="str">
        <f>HYPERLINK("https://stackoverflow.com/questions/5058626/")</f>
        <v>https://stackoverflow.com/questions/5058626/</v>
      </c>
      <c r="C6014" s="1">
        <v>3.0</v>
      </c>
      <c r="D6014" s="4">
        <v>3.0</v>
      </c>
      <c r="E6014" s="1">
        <v>3.0</v>
      </c>
      <c r="F6014" s="1">
        <v>3.0</v>
      </c>
      <c r="G6014" s="2"/>
    </row>
    <row r="6015" ht="12.75" customHeight="1">
      <c r="A6015" t="s">
        <v>1885</v>
      </c>
      <c r="B6015" s="3" t="str">
        <f>HYPERLINK("https://stackoverflow.com/questions/31146/")</f>
        <v>https://stackoverflow.com/questions/31146/</v>
      </c>
      <c r="C6015" s="1">
        <v>4.0</v>
      </c>
      <c r="D6015" s="4">
        <v>5.0</v>
      </c>
      <c r="E6015" s="1">
        <v>4.0</v>
      </c>
      <c r="F6015" s="1">
        <v>5.0</v>
      </c>
      <c r="G6015" s="2"/>
    </row>
    <row r="6016" ht="12.75" customHeight="1">
      <c r="A6016" t="s">
        <v>1885</v>
      </c>
      <c r="B6016" s="3" t="str">
        <f>HYPERLINK("https://stackoverflow.com/questions/45580/")</f>
        <v>https://stackoverflow.com/questions/45580/</v>
      </c>
      <c r="C6016" s="1">
        <v>5.0</v>
      </c>
      <c r="D6016" s="4">
        <v>5.0</v>
      </c>
      <c r="E6016" s="1">
        <v>5.0</v>
      </c>
      <c r="F6016" s="1">
        <v>5.0</v>
      </c>
      <c r="G6016" s="2"/>
    </row>
    <row r="6017" ht="12.75" customHeight="1">
      <c r="A6017" t="s">
        <v>1885</v>
      </c>
      <c r="B6017" s="3" t="str">
        <f>HYPERLINK("https://stackoverflow.com/questions/15353743/")</f>
        <v>https://stackoverflow.com/questions/15353743/</v>
      </c>
      <c r="C6017" s="1">
        <v>4.0</v>
      </c>
      <c r="D6017" s="4">
        <v>5.0</v>
      </c>
      <c r="E6017" s="1">
        <v>4.0</v>
      </c>
      <c r="F6017" s="1">
        <v>5.0</v>
      </c>
      <c r="G6017" s="2"/>
    </row>
    <row r="6018" ht="12.75" customHeight="1">
      <c r="A6018" t="s">
        <v>1885</v>
      </c>
      <c r="B6018" s="3" t="str">
        <f>HYPERLINK("https://stackoverflow.com/questions/42084902/")</f>
        <v>https://stackoverflow.com/questions/42084902/</v>
      </c>
      <c r="C6018" s="1">
        <v>4.0</v>
      </c>
      <c r="D6018" s="4">
        <v>5.0</v>
      </c>
      <c r="E6018" s="1">
        <v>4.0</v>
      </c>
      <c r="F6018" s="1">
        <v>5.0</v>
      </c>
      <c r="G6018" s="2"/>
    </row>
    <row r="6019" ht="12.75" customHeight="1">
      <c r="A6019" t="s">
        <v>1886</v>
      </c>
      <c r="B6019" s="3" t="str">
        <f>HYPERLINK("https://stackoverflow.com/questions/194708/")</f>
        <v>https://stackoverflow.com/questions/194708/</v>
      </c>
      <c r="C6019" s="1">
        <v>1.0</v>
      </c>
      <c r="D6019" s="4">
        <v>1.0</v>
      </c>
      <c r="E6019" s="1">
        <v>1.0</v>
      </c>
      <c r="F6019" s="1">
        <v>1.0</v>
      </c>
      <c r="G6019" s="2"/>
    </row>
    <row r="6020" ht="12.75" customHeight="1">
      <c r="A6020" t="s">
        <v>1886</v>
      </c>
      <c r="B6020" s="3" t="str">
        <f>HYPERLINK("https://stackoverflow.com/questions/194712/")</f>
        <v>https://stackoverflow.com/questions/194712/</v>
      </c>
      <c r="C6020" s="1">
        <v>1.0</v>
      </c>
      <c r="D6020" s="4">
        <v>1.0</v>
      </c>
      <c r="E6020" s="1">
        <v>1.0</v>
      </c>
      <c r="F6020" s="1">
        <v>1.0</v>
      </c>
      <c r="G6020" s="2"/>
    </row>
    <row r="6021" ht="12.75" customHeight="1">
      <c r="A6021" t="s">
        <v>1886</v>
      </c>
      <c r="B6021" s="3" t="str">
        <f>HYPERLINK("https://stackoverflow.com/questions/673414/")</f>
        <v>https://stackoverflow.com/questions/673414/</v>
      </c>
      <c r="C6021" s="1">
        <v>1.0</v>
      </c>
      <c r="D6021" s="4">
        <v>1.0</v>
      </c>
      <c r="E6021" s="1">
        <v>1.0</v>
      </c>
      <c r="F6021" s="1">
        <v>1.0</v>
      </c>
      <c r="G6021" s="2"/>
    </row>
    <row r="6022" ht="12.75" customHeight="1">
      <c r="A6022" t="s">
        <v>1886</v>
      </c>
      <c r="B6022" s="3" t="str">
        <f>HYPERLINK("https://stackoverflow.com/questions/10715076/")</f>
        <v>https://stackoverflow.com/questions/10715076/</v>
      </c>
      <c r="C6022" s="1">
        <v>1.0</v>
      </c>
      <c r="D6022" s="4">
        <v>1.0</v>
      </c>
      <c r="E6022" s="1">
        <v>1.0</v>
      </c>
      <c r="F6022" s="1">
        <v>1.0</v>
      </c>
      <c r="G6022" s="2"/>
    </row>
    <row r="6023" ht="12.75" customHeight="1">
      <c r="A6023" t="s">
        <v>1887</v>
      </c>
      <c r="B6023" s="3" t="str">
        <f>HYPERLINK("https://stackoverflow.com/questions/1096491/")</f>
        <v>https://stackoverflow.com/questions/1096491/</v>
      </c>
      <c r="C6023" s="1">
        <v>3.0</v>
      </c>
      <c r="D6023" s="4">
        <v>5.0</v>
      </c>
      <c r="E6023" s="1">
        <v>4.0</v>
      </c>
      <c r="F6023" s="1">
        <v>5.0</v>
      </c>
      <c r="G6023" s="2" t="s">
        <v>430</v>
      </c>
    </row>
    <row r="6024" ht="12.75" customHeight="1">
      <c r="A6024" t="s">
        <v>1887</v>
      </c>
      <c r="B6024" s="3" t="str">
        <f>HYPERLINK("https://stackoverflow.com/questions/12065832/")</f>
        <v>https://stackoverflow.com/questions/12065832/</v>
      </c>
      <c r="C6024" s="1">
        <v>3.0</v>
      </c>
      <c r="D6024" s="4">
        <v>5.0</v>
      </c>
      <c r="E6024" s="1">
        <v>4.0</v>
      </c>
      <c r="F6024" s="1">
        <v>5.0</v>
      </c>
      <c r="G6024" s="2" t="s">
        <v>430</v>
      </c>
    </row>
    <row r="6025" ht="12.75" customHeight="1">
      <c r="A6025" t="s">
        <v>1887</v>
      </c>
      <c r="B6025" s="3" t="str">
        <f>HYPERLINK("https://stackoverflow.com/questions/27713799/")</f>
        <v>https://stackoverflow.com/questions/27713799/</v>
      </c>
      <c r="C6025" s="1">
        <v>3.0</v>
      </c>
      <c r="D6025" s="4">
        <v>5.0</v>
      </c>
      <c r="E6025" s="1">
        <v>4.0</v>
      </c>
      <c r="F6025" s="1">
        <v>5.0</v>
      </c>
      <c r="G6025" s="2" t="s">
        <v>430</v>
      </c>
    </row>
    <row r="6026" ht="12.75" customHeight="1">
      <c r="A6026" t="s">
        <v>1888</v>
      </c>
      <c r="B6026" s="3" t="str">
        <f>HYPERLINK("https://stackoverflow.com/questions/1429212/")</f>
        <v>https://stackoverflow.com/questions/1429212/</v>
      </c>
      <c r="C6026" s="1">
        <v>4.0</v>
      </c>
      <c r="D6026" s="4">
        <v>3.0</v>
      </c>
      <c r="E6026" s="1">
        <v>4.0</v>
      </c>
      <c r="F6026" s="1">
        <v>3.0</v>
      </c>
      <c r="G6026" s="2"/>
    </row>
    <row r="6027" ht="12.75" customHeight="1">
      <c r="A6027" t="s">
        <v>1888</v>
      </c>
      <c r="B6027" s="3" t="str">
        <f>HYPERLINK("https://stackoverflow.com/questions/1429233/")</f>
        <v>https://stackoverflow.com/questions/1429233/</v>
      </c>
      <c r="C6027" s="1">
        <v>3.0</v>
      </c>
      <c r="D6027" s="4">
        <v>1.0</v>
      </c>
      <c r="E6027" s="1">
        <v>3.0</v>
      </c>
      <c r="F6027" s="1">
        <v>1.0</v>
      </c>
      <c r="G6027" s="2"/>
    </row>
    <row r="6028" ht="12.75" customHeight="1">
      <c r="A6028" t="s">
        <v>1888</v>
      </c>
      <c r="B6028" s="3" t="str">
        <f>HYPERLINK("https://stackoverflow.com/questions/1429275/")</f>
        <v>https://stackoverflow.com/questions/1429275/</v>
      </c>
      <c r="C6028" s="1">
        <v>3.0</v>
      </c>
      <c r="D6028" s="4">
        <v>1.0</v>
      </c>
      <c r="E6028" s="1">
        <v>3.0</v>
      </c>
      <c r="F6028" s="1">
        <v>1.0</v>
      </c>
      <c r="G6028" s="2"/>
    </row>
    <row r="6029" ht="12.75" customHeight="1">
      <c r="A6029" t="s">
        <v>1888</v>
      </c>
      <c r="B6029" s="3" t="str">
        <f>HYPERLINK("https://stackoverflow.com/questions/1435649/")</f>
        <v>https://stackoverflow.com/questions/1435649/</v>
      </c>
      <c r="C6029" s="1">
        <v>4.0</v>
      </c>
      <c r="D6029" s="4">
        <v>1.0</v>
      </c>
      <c r="E6029" s="1">
        <v>3.0</v>
      </c>
      <c r="F6029" s="1">
        <v>1.0</v>
      </c>
      <c r="G6029" s="2" t="s">
        <v>430</v>
      </c>
    </row>
    <row r="6030" ht="12.75" customHeight="1">
      <c r="A6030" t="s">
        <v>1888</v>
      </c>
      <c r="B6030" s="3" t="str">
        <f>HYPERLINK("https://stackoverflow.com/questions/6158607/")</f>
        <v>https://stackoverflow.com/questions/6158607/</v>
      </c>
      <c r="C6030" s="1">
        <v>3.0</v>
      </c>
      <c r="D6030" s="4">
        <v>1.0</v>
      </c>
      <c r="E6030" s="1">
        <v>3.0</v>
      </c>
      <c r="F6030" s="1">
        <v>1.0</v>
      </c>
      <c r="G6030" s="2"/>
    </row>
    <row r="6031" ht="12.75" customHeight="1">
      <c r="A6031" t="s">
        <v>1888</v>
      </c>
      <c r="B6031" s="3" t="str">
        <f>HYPERLINK("https://stackoverflow.com/questions/28057735/")</f>
        <v>https://stackoverflow.com/questions/28057735/</v>
      </c>
      <c r="C6031" s="1">
        <v>3.0</v>
      </c>
      <c r="D6031" s="4">
        <v>1.0</v>
      </c>
      <c r="E6031" s="1">
        <v>3.0</v>
      </c>
      <c r="F6031" s="1">
        <v>1.0</v>
      </c>
      <c r="G6031" s="2"/>
    </row>
    <row r="6032" ht="12.75" customHeight="1">
      <c r="A6032" t="s">
        <v>1888</v>
      </c>
      <c r="B6032" s="3" t="str">
        <f>HYPERLINK("https://stackoverflow.com/questions/31784566/")</f>
        <v>https://stackoverflow.com/questions/31784566/</v>
      </c>
      <c r="C6032" s="1">
        <v>3.0</v>
      </c>
      <c r="D6032" s="4">
        <v>1.0</v>
      </c>
      <c r="E6032" s="1">
        <v>3.0</v>
      </c>
      <c r="F6032" s="1">
        <v>1.0</v>
      </c>
      <c r="G6032" s="2"/>
    </row>
    <row r="6033" ht="12.75" customHeight="1">
      <c r="A6033" t="s">
        <v>1888</v>
      </c>
      <c r="B6033" s="3" t="str">
        <f>HYPERLINK("https://stackoverflow.com/questions/37730853/")</f>
        <v>https://stackoverflow.com/questions/37730853/</v>
      </c>
      <c r="C6033" s="1">
        <v>3.0</v>
      </c>
      <c r="D6033" s="4">
        <v>1.0</v>
      </c>
      <c r="E6033" s="1">
        <v>3.0</v>
      </c>
      <c r="F6033" s="1">
        <v>1.0</v>
      </c>
      <c r="G6033" s="2"/>
    </row>
    <row r="6034" ht="12.75" customHeight="1">
      <c r="A6034" t="s">
        <v>1889</v>
      </c>
      <c r="B6034" s="3" t="str">
        <f>HYPERLINK("https://stackoverflow.com/questions/2927355/")</f>
        <v>https://stackoverflow.com/questions/2927355/</v>
      </c>
      <c r="C6034" s="1">
        <v>5.0</v>
      </c>
      <c r="D6034" s="4">
        <v>3.0</v>
      </c>
      <c r="E6034" s="1">
        <v>3.0</v>
      </c>
      <c r="F6034" s="1">
        <v>3.0</v>
      </c>
      <c r="G6034" s="2" t="s">
        <v>1890</v>
      </c>
    </row>
    <row r="6035" ht="12.75" customHeight="1">
      <c r="A6035" t="s">
        <v>1891</v>
      </c>
      <c r="B6035" s="3" t="str">
        <f>HYPERLINK("https://stackoverflow.com/questions/3076639/")</f>
        <v>https://stackoverflow.com/questions/3076639/</v>
      </c>
      <c r="C6035" s="1">
        <v>5.0</v>
      </c>
      <c r="D6035" s="4">
        <v>5.0</v>
      </c>
      <c r="E6035" s="1">
        <v>5.0</v>
      </c>
      <c r="F6035" s="1">
        <v>5.0</v>
      </c>
      <c r="G6035" s="2"/>
    </row>
    <row r="6036" ht="12.75" customHeight="1">
      <c r="A6036" t="s">
        <v>1892</v>
      </c>
      <c r="B6036" s="3" t="str">
        <f>HYPERLINK("https://stackoverflow.com/questions/4548791/")</f>
        <v>https://stackoverflow.com/questions/4548791/</v>
      </c>
      <c r="C6036" s="1">
        <v>4.0</v>
      </c>
      <c r="D6036" s="4">
        <v>5.0</v>
      </c>
      <c r="E6036" s="1">
        <v>4.0</v>
      </c>
      <c r="F6036" s="1">
        <v>5.0</v>
      </c>
      <c r="G6036" s="2"/>
    </row>
    <row r="6037" ht="12.75" customHeight="1">
      <c r="A6037" t="s">
        <v>1892</v>
      </c>
      <c r="B6037" s="3" t="str">
        <f>HYPERLINK("https://stackoverflow.com/questions/4548798/")</f>
        <v>https://stackoverflow.com/questions/4548798/</v>
      </c>
      <c r="C6037" s="1">
        <v>4.0</v>
      </c>
      <c r="D6037" s="4">
        <v>5.0</v>
      </c>
      <c r="E6037" s="1">
        <v>4.0</v>
      </c>
      <c r="F6037" s="1">
        <v>5.0</v>
      </c>
      <c r="G6037" s="2"/>
    </row>
    <row r="6038" ht="12.75" customHeight="1">
      <c r="A6038" t="s">
        <v>1893</v>
      </c>
      <c r="B6038" s="3" t="str">
        <f>HYPERLINK("https://stackoverflow.com/questions/4585649/")</f>
        <v>https://stackoverflow.com/questions/4585649/</v>
      </c>
      <c r="C6038" s="1">
        <v>3.0</v>
      </c>
      <c r="D6038" s="4">
        <v>5.0</v>
      </c>
      <c r="E6038" s="1">
        <v>3.0</v>
      </c>
      <c r="F6038" s="1">
        <v>3.0</v>
      </c>
      <c r="G6038" s="2" t="s">
        <v>1680</v>
      </c>
    </row>
    <row r="6039" ht="12.75" customHeight="1">
      <c r="A6039" t="s">
        <v>1893</v>
      </c>
      <c r="B6039" s="3" t="str">
        <f>HYPERLINK("https://stackoverflow.com/questions/4585668/")</f>
        <v>https://stackoverflow.com/questions/4585668/</v>
      </c>
      <c r="C6039" s="1">
        <v>3.0</v>
      </c>
      <c r="D6039" s="4">
        <v>2.0</v>
      </c>
      <c r="E6039" s="1">
        <v>3.0</v>
      </c>
      <c r="F6039" s="1">
        <v>2.0</v>
      </c>
      <c r="G6039" s="2"/>
    </row>
    <row r="6040" ht="12.75" customHeight="1">
      <c r="A6040" t="s">
        <v>1893</v>
      </c>
      <c r="B6040" s="3" t="str">
        <f>HYPERLINK("https://stackoverflow.com/questions/16082211/")</f>
        <v>https://stackoverflow.com/questions/16082211/</v>
      </c>
      <c r="C6040" s="1">
        <v>3.0</v>
      </c>
      <c r="D6040" s="4">
        <v>2.0</v>
      </c>
      <c r="E6040" s="1">
        <v>3.0</v>
      </c>
      <c r="F6040" s="1">
        <v>2.0</v>
      </c>
      <c r="G6040" s="2"/>
    </row>
    <row r="6041" ht="12.75" customHeight="1">
      <c r="A6041" t="s">
        <v>1894</v>
      </c>
      <c r="B6041" s="3" t="str">
        <f>HYPERLINK("https://stackoverflow.com/questions/7670789/")</f>
        <v>https://stackoverflow.com/questions/7670789/</v>
      </c>
      <c r="C6041" s="1">
        <v>3.0</v>
      </c>
      <c r="D6041" s="4">
        <v>5.0</v>
      </c>
      <c r="E6041" s="1">
        <v>4.0</v>
      </c>
      <c r="F6041" s="1">
        <v>5.0</v>
      </c>
      <c r="G6041" s="2" t="s">
        <v>430</v>
      </c>
    </row>
    <row r="6042" ht="12.75" customHeight="1">
      <c r="A6042" t="s">
        <v>1895</v>
      </c>
      <c r="B6042" s="3" t="str">
        <f>HYPERLINK("https://stackoverflow.com/questions/26613109/")</f>
        <v>https://stackoverflow.com/questions/26613109/</v>
      </c>
      <c r="C6042" s="1">
        <v>5.0</v>
      </c>
      <c r="D6042" s="4">
        <v>5.0</v>
      </c>
      <c r="E6042" s="1">
        <v>5.0</v>
      </c>
      <c r="F6042" s="1">
        <v>5.0</v>
      </c>
      <c r="G6042" s="2"/>
    </row>
    <row r="6043" ht="12.75" customHeight="1">
      <c r="A6043" t="s">
        <v>1359</v>
      </c>
      <c r="B6043" s="3" t="str">
        <f>HYPERLINK("https://stackoverflow.com/questions/6247181/")</f>
        <v>https://stackoverflow.com/questions/6247181/</v>
      </c>
      <c r="C6043" s="1">
        <v>3.0</v>
      </c>
      <c r="D6043" s="4">
        <v>3.0</v>
      </c>
      <c r="E6043" s="1">
        <v>3.0</v>
      </c>
      <c r="F6043" s="1">
        <v>3.0</v>
      </c>
      <c r="G6043" s="2"/>
    </row>
    <row r="6044" ht="12.75" customHeight="1">
      <c r="A6044" t="s">
        <v>1359</v>
      </c>
      <c r="B6044" s="3" t="str">
        <f>HYPERLINK("https://stackoverflow.com/questions/6247226/")</f>
        <v>https://stackoverflow.com/questions/6247226/</v>
      </c>
      <c r="C6044" s="1">
        <v>5.0</v>
      </c>
      <c r="D6044" s="4">
        <v>5.0</v>
      </c>
      <c r="E6044" s="1">
        <v>5.0</v>
      </c>
      <c r="F6044" s="1">
        <v>5.0</v>
      </c>
      <c r="G6044" s="2"/>
    </row>
    <row r="6045" ht="12.75" customHeight="1">
      <c r="A6045" t="s">
        <v>1896</v>
      </c>
      <c r="B6045" s="3" t="str">
        <f>HYPERLINK("https://stackoverflow.com/questions/7963284/")</f>
        <v>https://stackoverflow.com/questions/7963284/</v>
      </c>
      <c r="C6045" s="1">
        <v>4.0</v>
      </c>
      <c r="D6045" s="4">
        <v>5.0</v>
      </c>
      <c r="E6045" s="1">
        <v>4.0</v>
      </c>
      <c r="F6045" s="1">
        <v>5.0</v>
      </c>
      <c r="G6045" s="2"/>
    </row>
    <row r="6046" ht="12.75" customHeight="1">
      <c r="A6046" t="s">
        <v>1897</v>
      </c>
      <c r="B6046" s="3" t="str">
        <f>HYPERLINK("https://stackoverflow.com/questions/10563561/")</f>
        <v>https://stackoverflow.com/questions/10563561/</v>
      </c>
      <c r="C6046" s="1">
        <v>5.0</v>
      </c>
      <c r="D6046" s="4">
        <v>5.0</v>
      </c>
      <c r="E6046" s="1">
        <v>5.0</v>
      </c>
      <c r="F6046" s="1">
        <v>5.0</v>
      </c>
      <c r="G6046" s="2"/>
    </row>
    <row r="6047" ht="12.75" customHeight="1">
      <c r="A6047" t="s">
        <v>1898</v>
      </c>
      <c r="B6047" s="3" t="str">
        <f>HYPERLINK("https://stackoverflow.com/questions/10567736/")</f>
        <v>https://stackoverflow.com/questions/10567736/</v>
      </c>
      <c r="C6047" s="1">
        <v>5.0</v>
      </c>
      <c r="D6047" s="4">
        <v>5.0</v>
      </c>
      <c r="E6047" s="1">
        <v>5.0</v>
      </c>
      <c r="F6047" s="1">
        <v>5.0</v>
      </c>
      <c r="G6047" s="2"/>
    </row>
    <row r="6048" ht="12.75" customHeight="1">
      <c r="A6048" t="s">
        <v>1898</v>
      </c>
      <c r="B6048" s="3" t="str">
        <f>HYPERLINK("https://stackoverflow.com/questions/10567831/")</f>
        <v>https://stackoverflow.com/questions/10567831/</v>
      </c>
      <c r="C6048" s="1">
        <v>5.0</v>
      </c>
      <c r="D6048" s="4">
        <v>5.0</v>
      </c>
      <c r="E6048" s="1">
        <v>5.0</v>
      </c>
      <c r="F6048" s="1">
        <v>5.0</v>
      </c>
      <c r="G6048" s="2"/>
    </row>
    <row r="6049" ht="12.75" customHeight="1">
      <c r="A6049" t="s">
        <v>1899</v>
      </c>
      <c r="B6049" s="3" t="str">
        <f>HYPERLINK("https://stackoverflow.com/questions/10897144/")</f>
        <v>https://stackoverflow.com/questions/10897144/</v>
      </c>
      <c r="C6049" s="1">
        <v>4.0</v>
      </c>
      <c r="D6049" s="4">
        <v>4.0</v>
      </c>
      <c r="E6049" s="1">
        <v>4.0</v>
      </c>
      <c r="F6049" s="1">
        <v>4.0</v>
      </c>
      <c r="G6049" s="2"/>
    </row>
    <row r="6050" ht="12.75" customHeight="1">
      <c r="A6050" t="s">
        <v>1900</v>
      </c>
      <c r="B6050" s="3" t="str">
        <f>HYPERLINK("https://stackoverflow.com/questions/15940749/")</f>
        <v>https://stackoverflow.com/questions/15940749/</v>
      </c>
      <c r="C6050" s="1">
        <v>4.0</v>
      </c>
      <c r="D6050" s="4">
        <v>5.0</v>
      </c>
      <c r="E6050" s="1">
        <v>4.0</v>
      </c>
      <c r="F6050" s="1">
        <v>5.0</v>
      </c>
      <c r="G6050" s="2"/>
    </row>
    <row r="6051" ht="12.75" customHeight="1">
      <c r="A6051" t="s">
        <v>1901</v>
      </c>
      <c r="B6051" s="3" t="str">
        <f>HYPERLINK("https://stackoverflow.com/questions/18548063/")</f>
        <v>https://stackoverflow.com/questions/18548063/</v>
      </c>
      <c r="C6051" s="1">
        <v>4.0</v>
      </c>
      <c r="D6051" s="4">
        <v>2.0</v>
      </c>
      <c r="E6051" s="1">
        <v>3.0</v>
      </c>
      <c r="F6051" s="1">
        <v>2.0</v>
      </c>
      <c r="G6051" s="2" t="s">
        <v>430</v>
      </c>
    </row>
    <row r="6052" ht="12.75" customHeight="1">
      <c r="A6052" t="s">
        <v>1902</v>
      </c>
      <c r="B6052" s="3" t="str">
        <f>HYPERLINK("https://stackoverflow.com/questions/18880098/")</f>
        <v>https://stackoverflow.com/questions/18880098/</v>
      </c>
      <c r="C6052" s="1">
        <v>4.0</v>
      </c>
      <c r="D6052" s="4">
        <v>4.0</v>
      </c>
      <c r="E6052" s="1">
        <v>4.0</v>
      </c>
      <c r="F6052" s="1">
        <v>4.0</v>
      </c>
      <c r="G6052" s="2"/>
    </row>
    <row r="6053" ht="12.75" customHeight="1">
      <c r="A6053" t="s">
        <v>1149</v>
      </c>
      <c r="B6053" s="3" t="str">
        <f>HYPERLINK("https://stackoverflow.com/questions/19447416/")</f>
        <v>https://stackoverflow.com/questions/19447416/</v>
      </c>
      <c r="C6053" s="1">
        <v>5.0</v>
      </c>
      <c r="D6053" s="4">
        <v>2.0</v>
      </c>
      <c r="E6053" s="1">
        <v>3.0</v>
      </c>
      <c r="F6053" s="1">
        <v>2.0</v>
      </c>
      <c r="G6053" s="2" t="s">
        <v>430</v>
      </c>
    </row>
    <row r="6054" ht="12.75" customHeight="1">
      <c r="A6054" t="s">
        <v>1903</v>
      </c>
      <c r="B6054" s="3" t="str">
        <f>HYPERLINK("https://stackoverflow.com/questions/20389418/")</f>
        <v>https://stackoverflow.com/questions/20389418/</v>
      </c>
      <c r="C6054" s="1">
        <v>3.0</v>
      </c>
      <c r="D6054" s="4">
        <v>5.0</v>
      </c>
      <c r="E6054" s="1">
        <v>3.0</v>
      </c>
      <c r="F6054" s="1">
        <v>3.0</v>
      </c>
      <c r="G6054" s="2" t="s">
        <v>1904</v>
      </c>
    </row>
    <row r="6055" ht="12.75" customHeight="1">
      <c r="A6055" t="s">
        <v>1903</v>
      </c>
      <c r="B6055" s="3" t="str">
        <f>HYPERLINK("https://stackoverflow.com/questions/26962028/")</f>
        <v>https://stackoverflow.com/questions/26962028/</v>
      </c>
      <c r="C6055" s="1">
        <v>3.0</v>
      </c>
      <c r="D6055" s="4">
        <v>5.0</v>
      </c>
      <c r="E6055" s="1">
        <v>3.0</v>
      </c>
      <c r="F6055" s="1">
        <v>3.0</v>
      </c>
      <c r="G6055" s="2" t="s">
        <v>1680</v>
      </c>
    </row>
    <row r="6056" ht="12.75" customHeight="1">
      <c r="A6056" t="s">
        <v>1903</v>
      </c>
      <c r="B6056" s="3" t="str">
        <f>HYPERLINK("https://stackoverflow.com/questions/31170243/")</f>
        <v>https://stackoverflow.com/questions/31170243/</v>
      </c>
      <c r="C6056" s="1">
        <v>3.0</v>
      </c>
      <c r="D6056" s="4">
        <v>5.0</v>
      </c>
      <c r="E6056" s="1">
        <v>3.0</v>
      </c>
      <c r="F6056" s="1">
        <v>3.0</v>
      </c>
      <c r="G6056" s="2" t="s">
        <v>1680</v>
      </c>
    </row>
    <row r="6057" ht="12.75" customHeight="1">
      <c r="A6057" t="s">
        <v>1903</v>
      </c>
      <c r="B6057" s="3" t="str">
        <f>HYPERLINK("https://stackoverflow.com/questions/44784309/")</f>
        <v>https://stackoverflow.com/questions/44784309/</v>
      </c>
      <c r="C6057" s="1">
        <v>3.0</v>
      </c>
      <c r="D6057" s="4">
        <v>5.0</v>
      </c>
      <c r="E6057" s="1">
        <v>3.0</v>
      </c>
      <c r="F6057" s="1">
        <v>3.0</v>
      </c>
      <c r="G6057" s="2" t="s">
        <v>1680</v>
      </c>
    </row>
    <row r="6058" ht="12.75" customHeight="1">
      <c r="A6058" t="s">
        <v>1905</v>
      </c>
      <c r="B6058" s="3" t="str">
        <f>HYPERLINK("https://stackoverflow.com/questions/22203605/")</f>
        <v>https://stackoverflow.com/questions/22203605/</v>
      </c>
      <c r="C6058" s="1">
        <v>4.0</v>
      </c>
      <c r="D6058" s="4">
        <v>5.0</v>
      </c>
      <c r="E6058" s="1">
        <v>4.0</v>
      </c>
      <c r="F6058" s="1">
        <v>5.0</v>
      </c>
      <c r="G6058" s="2"/>
    </row>
    <row r="6059" ht="12.75" customHeight="1">
      <c r="A6059" t="s">
        <v>1906</v>
      </c>
      <c r="B6059" s="3" t="str">
        <f>HYPERLINK("https://stackoverflow.com/questions/25636097/")</f>
        <v>https://stackoverflow.com/questions/25636097/</v>
      </c>
      <c r="C6059" s="1">
        <v>2.0</v>
      </c>
      <c r="D6059" s="4">
        <v>5.0</v>
      </c>
      <c r="E6059" s="1">
        <v>2.0</v>
      </c>
      <c r="F6059" s="1">
        <v>2.0</v>
      </c>
      <c r="G6059" s="2" t="s">
        <v>1680</v>
      </c>
    </row>
    <row r="6060" ht="12.75" customHeight="1">
      <c r="A6060" t="s">
        <v>1906</v>
      </c>
      <c r="B6060" s="3" t="str">
        <f>HYPERLINK("https://stackoverflow.com/questions/32513694/")</f>
        <v>https://stackoverflow.com/questions/32513694/</v>
      </c>
      <c r="C6060" s="1">
        <v>2.0</v>
      </c>
      <c r="D6060" s="4">
        <v>5.0</v>
      </c>
      <c r="E6060" s="1">
        <v>4.0</v>
      </c>
      <c r="F6060" s="1">
        <v>5.0</v>
      </c>
      <c r="G6060" s="2" t="s">
        <v>430</v>
      </c>
    </row>
    <row r="6061" ht="12.75" customHeight="1">
      <c r="A6061" t="s">
        <v>1906</v>
      </c>
      <c r="B6061" s="3" t="str">
        <f>HYPERLINK("https://stackoverflow.com/questions/41295474/")</f>
        <v>https://stackoverflow.com/questions/41295474/</v>
      </c>
      <c r="C6061" s="1">
        <v>2.0</v>
      </c>
      <c r="D6061" s="4">
        <v>5.0</v>
      </c>
      <c r="E6061" s="1">
        <v>4.0</v>
      </c>
      <c r="F6061" s="1">
        <v>5.0</v>
      </c>
      <c r="G6061" s="2" t="s">
        <v>430</v>
      </c>
    </row>
    <row r="6062" ht="12.75" customHeight="1">
      <c r="A6062" t="s">
        <v>1907</v>
      </c>
      <c r="B6062" s="3" t="str">
        <f>HYPERLINK("https://stackoverflow.com/questions/25961931/")</f>
        <v>https://stackoverflow.com/questions/25961931/</v>
      </c>
      <c r="C6062" s="1">
        <v>4.0</v>
      </c>
      <c r="D6062" s="4">
        <v>5.0</v>
      </c>
      <c r="E6062" s="1">
        <v>4.0</v>
      </c>
      <c r="F6062" s="1">
        <v>5.0</v>
      </c>
      <c r="G6062" s="2"/>
    </row>
    <row r="6063" ht="12.75" customHeight="1">
      <c r="A6063" t="s">
        <v>1908</v>
      </c>
      <c r="B6063" s="3" t="str">
        <f>HYPERLINK("https://stackoverflow.com/questions/37054379/")</f>
        <v>https://stackoverflow.com/questions/37054379/</v>
      </c>
      <c r="C6063" s="1">
        <v>4.0</v>
      </c>
      <c r="D6063" s="4">
        <v>5.0</v>
      </c>
      <c r="E6063" s="1">
        <v>4.0</v>
      </c>
      <c r="F6063" s="1">
        <v>5.0</v>
      </c>
      <c r="G6063" s="2"/>
    </row>
    <row r="6064" ht="12.75" customHeight="1">
      <c r="A6064" t="s">
        <v>1909</v>
      </c>
      <c r="B6064" s="3" t="str">
        <f>HYPERLINK("https://stackoverflow.com/questions/39518290/")</f>
        <v>https://stackoverflow.com/questions/39518290/</v>
      </c>
      <c r="C6064" s="1">
        <v>3.0</v>
      </c>
      <c r="D6064" s="4">
        <v>5.0</v>
      </c>
      <c r="E6064" s="1">
        <v>5.0</v>
      </c>
      <c r="F6064" s="1">
        <v>5.0</v>
      </c>
      <c r="G6064" s="2" t="s">
        <v>430</v>
      </c>
    </row>
    <row r="6065" ht="12.75" customHeight="1">
      <c r="C6065" s="1"/>
      <c r="D6065" s="1"/>
      <c r="E6065" s="1"/>
      <c r="F6065" s="1"/>
      <c r="G6065" s="2"/>
    </row>
    <row r="6066" ht="12.75" customHeight="1">
      <c r="C6066" s="1"/>
      <c r="D6066" s="1"/>
      <c r="E6066" s="1"/>
      <c r="F6066" s="1"/>
      <c r="G6066" s="2"/>
    </row>
    <row r="6067" ht="12.75" customHeight="1">
      <c r="C6067" s="1"/>
      <c r="D6067" s="1"/>
      <c r="E6067" s="1"/>
      <c r="F6067" s="1"/>
      <c r="G6067" s="2"/>
    </row>
    <row r="6068" ht="12.75" customHeight="1">
      <c r="A6068" t="s">
        <v>1910</v>
      </c>
      <c r="C6068" s="1"/>
      <c r="D6068" s="1"/>
      <c r="E6068" s="1"/>
      <c r="F6068" s="1"/>
      <c r="G6068" s="2"/>
    </row>
    <row r="6069" ht="12.75" customHeight="1">
      <c r="C6069" s="1"/>
      <c r="D6069" s="1"/>
      <c r="E6069" s="1"/>
      <c r="F6069" s="1"/>
      <c r="G6069" s="2"/>
    </row>
    <row r="6070" ht="12.75" customHeight="1">
      <c r="A6070" t="s">
        <v>1911</v>
      </c>
      <c r="B6070" s="3" t="str">
        <f>HYPERLINK("https://stackoverflow.com/questions/6672916/")</f>
        <v>https://stackoverflow.com/questions/6672916/</v>
      </c>
      <c r="C6070" s="1">
        <v>2.0</v>
      </c>
      <c r="D6070" s="4">
        <v>3.0</v>
      </c>
      <c r="E6070" s="1">
        <v>2.0</v>
      </c>
      <c r="F6070" s="1">
        <v>3.0</v>
      </c>
      <c r="G6070" s="2"/>
    </row>
    <row r="6071" ht="12.75" customHeight="1">
      <c r="A6071" t="s">
        <v>1912</v>
      </c>
      <c r="B6071" s="3" t="str">
        <f>HYPERLINK("https://stackoverflow.com/questions/2806638/")</f>
        <v>https://stackoverflow.com/questions/2806638/</v>
      </c>
      <c r="C6071" s="1">
        <v>2.0</v>
      </c>
      <c r="D6071" s="4">
        <v>1.0</v>
      </c>
      <c r="E6071" s="1">
        <v>2.0</v>
      </c>
      <c r="F6071" s="1">
        <v>1.0</v>
      </c>
      <c r="G6071" s="2"/>
    </row>
    <row r="6072" ht="12.75" customHeight="1">
      <c r="A6072" t="s">
        <v>1912</v>
      </c>
      <c r="B6072" s="3" t="str">
        <f>HYPERLINK("https://stackoverflow.com/questions/22537292/")</f>
        <v>https://stackoverflow.com/questions/22537292/</v>
      </c>
      <c r="C6072" s="1">
        <v>2.0</v>
      </c>
      <c r="D6072" s="4">
        <v>1.0</v>
      </c>
      <c r="E6072" s="1">
        <v>2.0</v>
      </c>
      <c r="F6072" s="1">
        <v>1.0</v>
      </c>
      <c r="G6072" s="2"/>
    </row>
    <row r="6073" ht="12.75" customHeight="1">
      <c r="A6073" t="s">
        <v>1912</v>
      </c>
      <c r="B6073" s="3" t="str">
        <f>HYPERLINK("https://stackoverflow.com/questions/34090320/")</f>
        <v>https://stackoverflow.com/questions/34090320/</v>
      </c>
      <c r="C6073" s="1">
        <v>2.0</v>
      </c>
      <c r="D6073" s="4">
        <v>1.0</v>
      </c>
      <c r="E6073" s="1">
        <v>2.0</v>
      </c>
      <c r="F6073" s="1">
        <v>1.0</v>
      </c>
      <c r="G6073" s="2"/>
    </row>
    <row r="6074" ht="12.75" customHeight="1">
      <c r="A6074" t="s">
        <v>706</v>
      </c>
      <c r="B6074" s="3" t="str">
        <f>HYPERLINK("https://stackoverflow.com/questions/3573111/")</f>
        <v>https://stackoverflow.com/questions/3573111/</v>
      </c>
      <c r="C6074" s="1">
        <v>4.0</v>
      </c>
      <c r="D6074" s="4">
        <v>4.0</v>
      </c>
      <c r="E6074" s="1">
        <v>4.0</v>
      </c>
      <c r="F6074" s="1">
        <v>4.0</v>
      </c>
      <c r="G6074" s="2"/>
    </row>
    <row r="6075" ht="12.75" customHeight="1">
      <c r="A6075" t="s">
        <v>706</v>
      </c>
      <c r="B6075" s="3" t="str">
        <f>HYPERLINK("https://stackoverflow.com/questions/3573413/")</f>
        <v>https://stackoverflow.com/questions/3573413/</v>
      </c>
      <c r="C6075" s="1">
        <v>4.0</v>
      </c>
      <c r="D6075" s="4">
        <v>5.0</v>
      </c>
      <c r="E6075" s="1">
        <v>4.0</v>
      </c>
      <c r="F6075" s="1">
        <v>5.0</v>
      </c>
      <c r="G6075" s="2"/>
    </row>
    <row r="6076" ht="12.75" customHeight="1">
      <c r="A6076" t="s">
        <v>706</v>
      </c>
      <c r="B6076" s="3" t="str">
        <f>HYPERLINK("https://stackoverflow.com/questions/5153268/")</f>
        <v>https://stackoverflow.com/questions/5153268/</v>
      </c>
      <c r="C6076" s="1">
        <v>3.0</v>
      </c>
      <c r="D6076" s="4">
        <v>4.0</v>
      </c>
      <c r="E6076" s="1">
        <v>3.0</v>
      </c>
      <c r="F6076" s="1">
        <v>4.0</v>
      </c>
      <c r="G6076" s="2"/>
    </row>
    <row r="6077" ht="12.75" customHeight="1">
      <c r="A6077" t="s">
        <v>706</v>
      </c>
      <c r="B6077" s="3" t="str">
        <f>HYPERLINK("https://stackoverflow.com/questions/13613763/")</f>
        <v>https://stackoverflow.com/questions/13613763/</v>
      </c>
      <c r="C6077" s="1">
        <v>3.0</v>
      </c>
      <c r="D6077" s="4">
        <v>2.0</v>
      </c>
      <c r="E6077" s="1">
        <v>3.0</v>
      </c>
      <c r="F6077" s="1">
        <v>2.0</v>
      </c>
      <c r="G6077" s="2"/>
    </row>
    <row r="6078" ht="12.75" customHeight="1">
      <c r="A6078" t="s">
        <v>706</v>
      </c>
      <c r="B6078" s="3" t="str">
        <f>HYPERLINK("https://stackoverflow.com/questions/14780300/")</f>
        <v>https://stackoverflow.com/questions/14780300/</v>
      </c>
      <c r="C6078" s="1">
        <v>3.0</v>
      </c>
      <c r="D6078" s="4">
        <v>1.0</v>
      </c>
      <c r="E6078" s="1">
        <v>3.0</v>
      </c>
      <c r="F6078" s="1">
        <v>1.0</v>
      </c>
      <c r="G6078" s="2"/>
    </row>
    <row r="6079" ht="12.75" customHeight="1">
      <c r="A6079" t="s">
        <v>706</v>
      </c>
      <c r="B6079" s="3" t="str">
        <f>HYPERLINK("https://stackoverflow.com/questions/17282440/")</f>
        <v>https://stackoverflow.com/questions/17282440/</v>
      </c>
      <c r="C6079" s="1">
        <v>3.0</v>
      </c>
      <c r="D6079" s="4">
        <v>2.0</v>
      </c>
      <c r="E6079" s="1">
        <v>3.0</v>
      </c>
      <c r="F6079" s="1">
        <v>2.0</v>
      </c>
      <c r="G6079" s="2"/>
    </row>
    <row r="6080" ht="12.75" customHeight="1">
      <c r="A6080" t="s">
        <v>706</v>
      </c>
      <c r="B6080" s="3" t="str">
        <f>HYPERLINK("https://stackoverflow.com/questions/18555770/")</f>
        <v>https://stackoverflow.com/questions/18555770/</v>
      </c>
      <c r="C6080" s="1">
        <v>3.0</v>
      </c>
      <c r="D6080" s="4">
        <v>5.0</v>
      </c>
      <c r="E6080" s="1">
        <v>4.0</v>
      </c>
      <c r="F6080" s="1">
        <v>5.0</v>
      </c>
      <c r="G6080" s="2" t="s">
        <v>430</v>
      </c>
    </row>
    <row r="6081" ht="12.75" customHeight="1">
      <c r="A6081" t="s">
        <v>706</v>
      </c>
      <c r="B6081" s="3" t="str">
        <f>HYPERLINK("https://stackoverflow.com/questions/19107545/")</f>
        <v>https://stackoverflow.com/questions/19107545/</v>
      </c>
      <c r="C6081" s="1">
        <v>4.0</v>
      </c>
      <c r="D6081" s="4">
        <v>4.0</v>
      </c>
      <c r="E6081" s="1">
        <v>4.0</v>
      </c>
      <c r="F6081" s="1">
        <v>4.0</v>
      </c>
      <c r="G6081" s="2"/>
    </row>
    <row r="6082" ht="12.75" customHeight="1">
      <c r="A6082" t="s">
        <v>706</v>
      </c>
      <c r="B6082" s="3" t="str">
        <f>HYPERLINK("https://stackoverflow.com/questions/49436265/")</f>
        <v>https://stackoverflow.com/questions/49436265/</v>
      </c>
      <c r="C6082" s="1">
        <v>3.0</v>
      </c>
      <c r="D6082" s="4">
        <v>3.0</v>
      </c>
      <c r="E6082" s="1">
        <v>3.0</v>
      </c>
      <c r="F6082" s="1">
        <v>3.0</v>
      </c>
      <c r="G6082" s="2"/>
    </row>
    <row r="6083" ht="12.75" customHeight="1">
      <c r="A6083" t="s">
        <v>845</v>
      </c>
      <c r="B6083" s="3" t="str">
        <f>HYPERLINK("https://stackoverflow.com/questions/3627613/")</f>
        <v>https://stackoverflow.com/questions/3627613/</v>
      </c>
      <c r="C6083" s="1">
        <v>3.0</v>
      </c>
      <c r="D6083" s="4">
        <v>1.0</v>
      </c>
      <c r="E6083" s="1">
        <v>3.0</v>
      </c>
      <c r="F6083" s="1">
        <v>1.0</v>
      </c>
      <c r="G6083" s="2"/>
    </row>
    <row r="6084" ht="12.75" customHeight="1">
      <c r="A6084" t="s">
        <v>1913</v>
      </c>
      <c r="B6084" s="3" t="str">
        <f>HYPERLINK("https://stackoverflow.com/questions/4376557/")</f>
        <v>https://stackoverflow.com/questions/4376557/</v>
      </c>
      <c r="C6084" s="1">
        <v>4.0</v>
      </c>
      <c r="D6084" s="4">
        <v>3.0</v>
      </c>
      <c r="E6084" s="1">
        <v>4.0</v>
      </c>
      <c r="F6084" s="1">
        <v>3.0</v>
      </c>
      <c r="G6084" s="2"/>
    </row>
    <row r="6085" ht="12.75" customHeight="1">
      <c r="A6085" t="s">
        <v>1913</v>
      </c>
      <c r="B6085" s="3" t="str">
        <f>HYPERLINK("https://stackoverflow.com/questions/4377271/")</f>
        <v>https://stackoverflow.com/questions/4377271/</v>
      </c>
      <c r="C6085" s="1">
        <v>3.0</v>
      </c>
      <c r="D6085" s="4">
        <v>1.0</v>
      </c>
      <c r="E6085" s="1">
        <v>3.0</v>
      </c>
      <c r="F6085" s="1">
        <v>1.0</v>
      </c>
      <c r="G6085" s="2"/>
    </row>
    <row r="6086" ht="12.75" customHeight="1">
      <c r="A6086" t="s">
        <v>1914</v>
      </c>
      <c r="B6086" s="3" t="str">
        <f>HYPERLINK("https://stackoverflow.com/questions/4455707/")</f>
        <v>https://stackoverflow.com/questions/4455707/</v>
      </c>
      <c r="C6086" s="1">
        <v>2.0</v>
      </c>
      <c r="D6086" s="4">
        <v>1.0</v>
      </c>
      <c r="E6086" s="1">
        <v>2.0</v>
      </c>
      <c r="F6086" s="1">
        <v>1.0</v>
      </c>
      <c r="G6086" s="2"/>
    </row>
    <row r="6087" ht="12.75" customHeight="1">
      <c r="A6087" t="s">
        <v>1915</v>
      </c>
      <c r="B6087" s="3" t="str">
        <f>HYPERLINK("https://stackoverflow.com/questions/5230558/")</f>
        <v>https://stackoverflow.com/questions/5230558/</v>
      </c>
      <c r="C6087" s="1">
        <v>5.0</v>
      </c>
      <c r="D6087" s="4">
        <v>5.0</v>
      </c>
      <c r="E6087" s="1">
        <v>5.0</v>
      </c>
      <c r="F6087" s="1">
        <v>5.0</v>
      </c>
      <c r="G6087" s="2"/>
    </row>
    <row r="6088" ht="12.75" customHeight="1">
      <c r="A6088" t="s">
        <v>1916</v>
      </c>
      <c r="B6088" s="3" t="str">
        <f>HYPERLINK("https://stackoverflow.com/questions/8603079/")</f>
        <v>https://stackoverflow.com/questions/8603079/</v>
      </c>
      <c r="C6088" s="1">
        <v>5.0</v>
      </c>
      <c r="D6088" s="4">
        <v>5.0</v>
      </c>
      <c r="E6088" s="1">
        <v>5.0</v>
      </c>
      <c r="F6088" s="1">
        <v>5.0</v>
      </c>
      <c r="G6088" s="2"/>
    </row>
    <row r="6089" ht="12.75" customHeight="1">
      <c r="A6089" t="s">
        <v>1917</v>
      </c>
      <c r="B6089" s="3" t="str">
        <f>HYPERLINK("https://stackoverflow.com/questions/9222154/")</f>
        <v>https://stackoverflow.com/questions/9222154/</v>
      </c>
      <c r="C6089" s="1">
        <v>3.0</v>
      </c>
      <c r="D6089" s="4">
        <v>3.0</v>
      </c>
      <c r="E6089" s="1">
        <v>3.0</v>
      </c>
      <c r="F6089" s="1">
        <v>3.0</v>
      </c>
      <c r="G6089" s="2"/>
    </row>
    <row r="6090" ht="12.75" customHeight="1">
      <c r="A6090" t="s">
        <v>1917</v>
      </c>
      <c r="B6090" s="3" t="str">
        <f>HYPERLINK("https://stackoverflow.com/questions/16305471/")</f>
        <v>https://stackoverflow.com/questions/16305471/</v>
      </c>
      <c r="C6090" s="1">
        <v>4.0</v>
      </c>
      <c r="D6090" s="4">
        <v>1.0</v>
      </c>
      <c r="E6090" s="1">
        <v>4.0</v>
      </c>
      <c r="F6090" s="1">
        <v>4.0</v>
      </c>
      <c r="G6090" s="2" t="s">
        <v>321</v>
      </c>
    </row>
    <row r="6091" ht="12.75" customHeight="1">
      <c r="A6091" t="s">
        <v>1918</v>
      </c>
      <c r="B6091" s="3" t="str">
        <f>HYPERLINK("https://stackoverflow.com/questions/11696053/")</f>
        <v>https://stackoverflow.com/questions/11696053/</v>
      </c>
      <c r="C6091" s="1">
        <v>2.0</v>
      </c>
      <c r="D6091" s="4">
        <v>1.0</v>
      </c>
      <c r="E6091" s="1">
        <v>2.0</v>
      </c>
      <c r="F6091" s="1">
        <v>1.0</v>
      </c>
      <c r="G6091" s="2"/>
    </row>
    <row r="6092" ht="12.75" customHeight="1">
      <c r="A6092" t="s">
        <v>1919</v>
      </c>
      <c r="B6092" s="3" t="str">
        <f>HYPERLINK("https://stackoverflow.com/questions/11140705/")</f>
        <v>https://stackoverflow.com/questions/11140705/</v>
      </c>
      <c r="C6092" s="1">
        <v>3.0</v>
      </c>
      <c r="D6092" s="4">
        <v>2.0</v>
      </c>
      <c r="E6092" s="1">
        <v>3.0</v>
      </c>
      <c r="F6092" s="1">
        <v>2.0</v>
      </c>
      <c r="G6092" s="2"/>
    </row>
    <row r="6093" ht="12.75" customHeight="1">
      <c r="A6093" t="s">
        <v>1920</v>
      </c>
      <c r="B6093" s="3" t="str">
        <f>HYPERLINK("https://stackoverflow.com/questions/13376401/")</f>
        <v>https://stackoverflow.com/questions/13376401/</v>
      </c>
      <c r="C6093" s="1">
        <v>3.0</v>
      </c>
      <c r="D6093" s="4">
        <v>4.0</v>
      </c>
      <c r="E6093" s="1">
        <v>3.0</v>
      </c>
      <c r="F6093" s="1">
        <v>4.0</v>
      </c>
      <c r="G6093" s="2"/>
    </row>
    <row r="6094" ht="12.75" customHeight="1">
      <c r="A6094" t="s">
        <v>1921</v>
      </c>
      <c r="B6094" s="3" t="str">
        <f>HYPERLINK("https://stackoverflow.com/questions/15336668/")</f>
        <v>https://stackoverflow.com/questions/15336668/</v>
      </c>
      <c r="C6094" s="1">
        <v>3.0</v>
      </c>
      <c r="D6094" s="4">
        <v>3.0</v>
      </c>
      <c r="E6094" s="1">
        <v>3.0</v>
      </c>
      <c r="F6094" s="1">
        <v>3.0</v>
      </c>
      <c r="G6094" s="2"/>
    </row>
    <row r="6095" ht="12.75" customHeight="1">
      <c r="A6095" t="s">
        <v>1922</v>
      </c>
      <c r="B6095" s="3" t="str">
        <f>HYPERLINK("https://stackoverflow.com/questions/16808416/")</f>
        <v>https://stackoverflow.com/questions/16808416/</v>
      </c>
      <c r="C6095" s="1">
        <v>3.0</v>
      </c>
      <c r="D6095" s="4">
        <v>3.0</v>
      </c>
      <c r="E6095" s="1">
        <v>3.0</v>
      </c>
      <c r="F6095" s="1">
        <v>3.0</v>
      </c>
      <c r="G6095" s="2"/>
    </row>
    <row r="6096" ht="12.75" customHeight="1">
      <c r="A6096" t="s">
        <v>1923</v>
      </c>
      <c r="B6096" s="3" t="str">
        <f>HYPERLINK("https://stackoverflow.com/questions/17390648/")</f>
        <v>https://stackoverflow.com/questions/17390648/</v>
      </c>
      <c r="C6096" s="1">
        <v>4.0</v>
      </c>
      <c r="D6096" s="4">
        <v>2.0</v>
      </c>
      <c r="E6096" s="1">
        <v>4.0</v>
      </c>
      <c r="F6096" s="1">
        <v>4.0</v>
      </c>
      <c r="G6096" s="2" t="s">
        <v>1924</v>
      </c>
    </row>
    <row r="6097" ht="12.75" customHeight="1">
      <c r="A6097" t="s">
        <v>1923</v>
      </c>
      <c r="B6097" s="3" t="str">
        <f>HYPERLINK("https://stackoverflow.com/questions/17390653/")</f>
        <v>https://stackoverflow.com/questions/17390653/</v>
      </c>
      <c r="C6097" s="1">
        <v>4.0</v>
      </c>
      <c r="D6097" s="4">
        <v>2.0</v>
      </c>
      <c r="E6097" s="1">
        <v>4.0</v>
      </c>
      <c r="F6097" s="1">
        <v>4.0</v>
      </c>
      <c r="G6097" s="2" t="s">
        <v>1680</v>
      </c>
    </row>
    <row r="6098" ht="12.75" customHeight="1">
      <c r="A6098" t="s">
        <v>1925</v>
      </c>
      <c r="B6098" s="3" t="str">
        <f>HYPERLINK("https://stackoverflow.com/questions/21678328/")</f>
        <v>https://stackoverflow.com/questions/21678328/</v>
      </c>
      <c r="C6098" s="1">
        <v>4.0</v>
      </c>
      <c r="D6098" s="4">
        <v>3.0</v>
      </c>
      <c r="E6098" s="1">
        <v>4.0</v>
      </c>
      <c r="F6098" s="1">
        <v>3.0</v>
      </c>
      <c r="G6098" s="2"/>
    </row>
    <row r="6099" ht="12.75" customHeight="1">
      <c r="A6099" t="s">
        <v>1925</v>
      </c>
      <c r="B6099" s="3" t="str">
        <f>HYPERLINK("https://stackoverflow.com/questions/40419296/")</f>
        <v>https://stackoverflow.com/questions/40419296/</v>
      </c>
      <c r="C6099" s="1">
        <v>5.0</v>
      </c>
      <c r="D6099" s="4">
        <v>5.0</v>
      </c>
      <c r="E6099" s="1">
        <v>5.0</v>
      </c>
      <c r="F6099" s="1">
        <v>5.0</v>
      </c>
      <c r="G6099" s="2"/>
    </row>
    <row r="6100" ht="12.75" customHeight="1">
      <c r="A6100" t="s">
        <v>1926</v>
      </c>
      <c r="B6100" s="3" t="str">
        <f>HYPERLINK("https://stackoverflow.com/questions/22073959/")</f>
        <v>https://stackoverflow.com/questions/22073959/</v>
      </c>
      <c r="C6100" s="1">
        <v>4.0</v>
      </c>
      <c r="D6100" s="4">
        <v>1.0</v>
      </c>
      <c r="E6100" s="1">
        <v>3.0</v>
      </c>
      <c r="F6100" s="1">
        <v>1.0</v>
      </c>
      <c r="G6100" s="2" t="s">
        <v>430</v>
      </c>
    </row>
    <row r="6101" ht="12.75" customHeight="1">
      <c r="A6101" t="s">
        <v>1926</v>
      </c>
      <c r="B6101" s="3" t="str">
        <f>HYPERLINK("https://stackoverflow.com/questions/24460150/")</f>
        <v>https://stackoverflow.com/questions/24460150/</v>
      </c>
      <c r="C6101" s="1">
        <v>4.0</v>
      </c>
      <c r="D6101" s="4">
        <v>1.0</v>
      </c>
      <c r="E6101" s="1">
        <v>3.0</v>
      </c>
      <c r="F6101" s="1">
        <v>2.0</v>
      </c>
      <c r="G6101" s="2" t="s">
        <v>430</v>
      </c>
    </row>
    <row r="6102" ht="12.75" customHeight="1">
      <c r="A6102" t="s">
        <v>1926</v>
      </c>
      <c r="B6102" s="3" t="str">
        <f>HYPERLINK("https://stackoverflow.com/questions/35445907/")</f>
        <v>https://stackoverflow.com/questions/35445907/</v>
      </c>
      <c r="C6102" s="1">
        <v>3.0</v>
      </c>
      <c r="D6102" s="4">
        <v>1.0</v>
      </c>
      <c r="E6102" s="1">
        <v>3.0</v>
      </c>
      <c r="F6102" s="1">
        <v>1.0</v>
      </c>
      <c r="G6102" s="2"/>
    </row>
    <row r="6103" ht="12.75" customHeight="1">
      <c r="A6103" t="s">
        <v>1926</v>
      </c>
      <c r="B6103" s="3" t="str">
        <f>HYPERLINK("https://stackoverflow.com/questions/39034626/")</f>
        <v>https://stackoverflow.com/questions/39034626/</v>
      </c>
      <c r="C6103" s="1">
        <v>3.0</v>
      </c>
      <c r="D6103" s="4">
        <v>1.0</v>
      </c>
      <c r="E6103" s="1">
        <v>3.0</v>
      </c>
      <c r="F6103" s="1">
        <v>1.0</v>
      </c>
      <c r="G6103" s="2"/>
    </row>
    <row r="6104" ht="12.75" customHeight="1">
      <c r="A6104" t="s">
        <v>1926</v>
      </c>
      <c r="B6104" s="3" t="str">
        <f>HYPERLINK("https://stackoverflow.com/questions/43579886/")</f>
        <v>https://stackoverflow.com/questions/43579886/</v>
      </c>
      <c r="C6104" s="1">
        <v>2.0</v>
      </c>
      <c r="D6104" s="4">
        <v>1.0</v>
      </c>
      <c r="E6104" s="1">
        <v>2.0</v>
      </c>
      <c r="F6104" s="1">
        <v>1.0</v>
      </c>
      <c r="G6104" s="2"/>
    </row>
    <row r="6105" ht="12.75" customHeight="1">
      <c r="A6105" t="s">
        <v>1926</v>
      </c>
      <c r="B6105" s="3" t="str">
        <f>HYPERLINK("https://stackoverflow.com/questions/44047228/")</f>
        <v>https://stackoverflow.com/questions/44047228/</v>
      </c>
      <c r="C6105" s="1">
        <v>5.0</v>
      </c>
      <c r="D6105" s="4">
        <v>1.0</v>
      </c>
      <c r="E6105" s="1">
        <v>5.0</v>
      </c>
      <c r="F6105" s="1">
        <v>5.0</v>
      </c>
      <c r="G6105" s="2" t="s">
        <v>1927</v>
      </c>
    </row>
    <row r="6106" ht="12.75" customHeight="1">
      <c r="A6106" t="s">
        <v>1926</v>
      </c>
      <c r="B6106" s="3" t="str">
        <f>HYPERLINK("https://stackoverflow.com/questions/44536883/")</f>
        <v>https://stackoverflow.com/questions/44536883/</v>
      </c>
      <c r="C6106" s="1">
        <v>3.0</v>
      </c>
      <c r="D6106" s="4">
        <v>1.0</v>
      </c>
      <c r="E6106" s="1">
        <v>3.0</v>
      </c>
      <c r="F6106" s="1">
        <v>1.0</v>
      </c>
      <c r="G6106" s="2"/>
    </row>
    <row r="6107" ht="12.75" customHeight="1">
      <c r="A6107" t="s">
        <v>1928</v>
      </c>
      <c r="B6107" s="3" t="str">
        <f>HYPERLINK("https://stackoverflow.com/questions/27238974/")</f>
        <v>https://stackoverflow.com/questions/27238974/</v>
      </c>
      <c r="C6107" s="1">
        <v>3.0</v>
      </c>
      <c r="D6107" s="4">
        <v>1.0</v>
      </c>
      <c r="E6107" s="1">
        <v>3.0</v>
      </c>
      <c r="F6107" s="1">
        <v>1.0</v>
      </c>
      <c r="G6107" s="2"/>
    </row>
    <row r="6108" ht="12.75" customHeight="1">
      <c r="A6108" t="s">
        <v>1929</v>
      </c>
      <c r="B6108" s="3" t="str">
        <f>HYPERLINK("https://stackoverflow.com/questions/41144963/")</f>
        <v>https://stackoverflow.com/questions/41144963/</v>
      </c>
      <c r="C6108" s="1">
        <v>3.0</v>
      </c>
      <c r="D6108" s="4">
        <v>3.0</v>
      </c>
      <c r="E6108" s="1">
        <v>3.0</v>
      </c>
      <c r="F6108" s="1">
        <v>3.0</v>
      </c>
      <c r="G6108" s="2"/>
    </row>
    <row r="6109" ht="12.75" customHeight="1">
      <c r="A6109" t="s">
        <v>1929</v>
      </c>
      <c r="B6109" s="3" t="str">
        <f>HYPERLINK("https://stackoverflow.com/questions/41146105/")</f>
        <v>https://stackoverflow.com/questions/41146105/</v>
      </c>
      <c r="C6109" s="1">
        <v>3.0</v>
      </c>
      <c r="D6109" s="4">
        <v>5.0</v>
      </c>
      <c r="E6109" s="1">
        <v>3.0</v>
      </c>
      <c r="F6109" s="1">
        <v>3.0</v>
      </c>
      <c r="G6109" s="2" t="s">
        <v>1930</v>
      </c>
    </row>
    <row r="6110" ht="12.75" customHeight="1">
      <c r="C6110" s="1"/>
      <c r="D6110" s="1"/>
      <c r="E6110" s="1"/>
      <c r="F6110" s="1"/>
      <c r="G6110" s="2"/>
    </row>
    <row r="6111" ht="12.75" customHeight="1">
      <c r="C6111" s="1"/>
      <c r="D6111" s="1"/>
      <c r="E6111" s="1"/>
      <c r="F6111" s="1"/>
      <c r="G6111" s="2"/>
    </row>
    <row r="6112" ht="12.75" customHeight="1">
      <c r="C6112" s="1"/>
      <c r="D6112" s="1"/>
      <c r="E6112" s="1"/>
      <c r="F6112" s="1"/>
      <c r="G6112" s="2"/>
    </row>
    <row r="6113" ht="12.75" customHeight="1">
      <c r="A6113" t="s">
        <v>1931</v>
      </c>
      <c r="C6113" s="1"/>
      <c r="D6113" s="1"/>
      <c r="E6113" s="1"/>
      <c r="F6113" s="1"/>
      <c r="G6113" s="2"/>
    </row>
    <row r="6114" ht="12.75" customHeight="1">
      <c r="C6114" s="1"/>
      <c r="D6114" s="1"/>
      <c r="E6114" s="1"/>
      <c r="F6114" s="1"/>
      <c r="G6114" s="2"/>
    </row>
    <row r="6115" ht="12.75" customHeight="1">
      <c r="A6115" t="s">
        <v>1932</v>
      </c>
      <c r="B6115" s="3" t="str">
        <f>HYPERLINK("https://stackoverflow.com/questions/178635/")</f>
        <v>https://stackoverflow.com/questions/178635/</v>
      </c>
      <c r="C6115" s="1">
        <v>2.0</v>
      </c>
      <c r="D6115" s="4">
        <v>1.0</v>
      </c>
      <c r="E6115" s="1">
        <v>2.0</v>
      </c>
      <c r="F6115" s="1">
        <v>1.0</v>
      </c>
      <c r="G6115" s="2"/>
    </row>
    <row r="6116" ht="12.75" customHeight="1">
      <c r="A6116" t="s">
        <v>1932</v>
      </c>
      <c r="B6116" s="3" t="str">
        <f>HYPERLINK("https://stackoverflow.com/questions/180872/")</f>
        <v>https://stackoverflow.com/questions/180872/</v>
      </c>
      <c r="C6116" s="1">
        <v>2.0</v>
      </c>
      <c r="D6116" s="4">
        <v>1.0</v>
      </c>
      <c r="E6116" s="1">
        <v>2.0</v>
      </c>
      <c r="F6116" s="1">
        <v>1.0</v>
      </c>
      <c r="G6116" s="2"/>
    </row>
    <row r="6117" ht="12.75" customHeight="1">
      <c r="A6117" t="s">
        <v>1932</v>
      </c>
      <c r="B6117" s="3" t="str">
        <f>HYPERLINK("https://stackoverflow.com/questions/189347/")</f>
        <v>https://stackoverflow.com/questions/189347/</v>
      </c>
      <c r="C6117" s="1">
        <v>2.0</v>
      </c>
      <c r="D6117" s="4">
        <v>1.0</v>
      </c>
      <c r="E6117" s="1">
        <v>2.0</v>
      </c>
      <c r="F6117" s="1">
        <v>1.0</v>
      </c>
      <c r="G6117" s="2"/>
    </row>
    <row r="6118" ht="12.75" customHeight="1">
      <c r="A6118" t="s">
        <v>1932</v>
      </c>
      <c r="B6118" s="3" t="str">
        <f>HYPERLINK("https://stackoverflow.com/questions/5104833/")</f>
        <v>https://stackoverflow.com/questions/5104833/</v>
      </c>
      <c r="C6118" s="1">
        <v>1.0</v>
      </c>
      <c r="D6118" s="4">
        <v>1.0</v>
      </c>
      <c r="E6118" s="1">
        <v>1.0</v>
      </c>
      <c r="F6118" s="1">
        <v>1.0</v>
      </c>
      <c r="G6118" s="2"/>
    </row>
    <row r="6119" ht="12.75" customHeight="1">
      <c r="A6119" t="s">
        <v>1932</v>
      </c>
      <c r="B6119" s="3" t="str">
        <f>HYPERLINK("https://stackoverflow.com/questions/10240302/")</f>
        <v>https://stackoverflow.com/questions/10240302/</v>
      </c>
      <c r="C6119" s="1">
        <v>2.0</v>
      </c>
      <c r="D6119" s="4">
        <v>1.0</v>
      </c>
      <c r="E6119" s="1">
        <v>2.0</v>
      </c>
      <c r="F6119" s="1">
        <v>1.0</v>
      </c>
      <c r="G6119" s="2"/>
    </row>
    <row r="6120" ht="12.75" customHeight="1">
      <c r="A6120" t="s">
        <v>1932</v>
      </c>
      <c r="B6120" s="3" t="str">
        <f>HYPERLINK("https://stackoverflow.com/questions/29739504/")</f>
        <v>https://stackoverflow.com/questions/29739504/</v>
      </c>
      <c r="C6120" s="1">
        <v>2.0</v>
      </c>
      <c r="D6120" s="4">
        <v>1.0</v>
      </c>
      <c r="E6120" s="1">
        <v>2.0</v>
      </c>
      <c r="F6120" s="1">
        <v>1.0</v>
      </c>
      <c r="G6120" s="2"/>
    </row>
    <row r="6121" ht="12.75" customHeight="1">
      <c r="A6121" t="s">
        <v>1932</v>
      </c>
      <c r="B6121" s="3" t="str">
        <f>HYPERLINK("https://stackoverflow.com/questions/30573323/")</f>
        <v>https://stackoverflow.com/questions/30573323/</v>
      </c>
      <c r="C6121" s="1">
        <v>2.0</v>
      </c>
      <c r="D6121" s="4">
        <v>1.0</v>
      </c>
      <c r="E6121" s="1">
        <v>2.0</v>
      </c>
      <c r="F6121" s="1">
        <v>1.0</v>
      </c>
      <c r="G6121" s="2"/>
    </row>
    <row r="6122" ht="12.75" customHeight="1">
      <c r="A6122" t="s">
        <v>1932</v>
      </c>
      <c r="B6122" s="3" t="str">
        <f>HYPERLINK("https://stackoverflow.com/questions/35459827/")</f>
        <v>https://stackoverflow.com/questions/35459827/</v>
      </c>
      <c r="C6122" s="1">
        <v>2.0</v>
      </c>
      <c r="D6122" s="4">
        <v>1.0</v>
      </c>
      <c r="E6122" s="1">
        <v>2.0</v>
      </c>
      <c r="F6122" s="1">
        <v>1.0</v>
      </c>
      <c r="G6122" s="2"/>
    </row>
    <row r="6123" ht="12.75" customHeight="1">
      <c r="A6123" t="s">
        <v>1932</v>
      </c>
      <c r="B6123" s="3" t="str">
        <f>HYPERLINK("https://stackoverflow.com/questions/36491947/")</f>
        <v>https://stackoverflow.com/questions/36491947/</v>
      </c>
      <c r="C6123" s="1">
        <v>2.0</v>
      </c>
      <c r="D6123" s="4">
        <v>1.0</v>
      </c>
      <c r="E6123" s="1">
        <v>2.0</v>
      </c>
      <c r="F6123" s="1">
        <v>1.0</v>
      </c>
      <c r="G6123" s="2"/>
    </row>
    <row r="6124" ht="12.75" customHeight="1">
      <c r="A6124" t="s">
        <v>1932</v>
      </c>
      <c r="B6124" s="3" t="str">
        <f>HYPERLINK("https://stackoverflow.com/questions/37734734/")</f>
        <v>https://stackoverflow.com/questions/37734734/</v>
      </c>
      <c r="C6124" s="1">
        <v>2.0</v>
      </c>
      <c r="D6124" s="4">
        <v>1.0</v>
      </c>
      <c r="E6124" s="1">
        <v>2.0</v>
      </c>
      <c r="F6124" s="1">
        <v>1.0</v>
      </c>
      <c r="G6124" s="2"/>
    </row>
    <row r="6125" ht="12.75" customHeight="1">
      <c r="A6125" t="s">
        <v>1933</v>
      </c>
      <c r="B6125" s="3" t="str">
        <f>HYPERLINK("https://stackoverflow.com/questions/570263/")</f>
        <v>https://stackoverflow.com/questions/570263/</v>
      </c>
      <c r="C6125" s="1">
        <v>3.0</v>
      </c>
      <c r="D6125" s="4">
        <v>1.0</v>
      </c>
      <c r="E6125" s="1">
        <v>3.0</v>
      </c>
      <c r="F6125" s="1">
        <v>1.0</v>
      </c>
      <c r="G6125" s="2"/>
    </row>
    <row r="6126" ht="12.75" customHeight="1">
      <c r="A6126" t="s">
        <v>1933</v>
      </c>
      <c r="B6126" s="3" t="str">
        <f>HYPERLINK("https://stackoverflow.com/questions/7961862/")</f>
        <v>https://stackoverflow.com/questions/7961862/</v>
      </c>
      <c r="C6126" s="1">
        <v>3.0</v>
      </c>
      <c r="D6126" s="4">
        <v>1.0</v>
      </c>
      <c r="E6126" s="1">
        <v>3.0</v>
      </c>
      <c r="F6126" s="1">
        <v>1.0</v>
      </c>
      <c r="G6126" s="2"/>
    </row>
    <row r="6127" ht="12.75" customHeight="1">
      <c r="A6127" t="s">
        <v>1934</v>
      </c>
      <c r="B6127" s="3" t="str">
        <f>HYPERLINK("https://stackoverflow.com/questions/7967570/")</f>
        <v>https://stackoverflow.com/questions/7967570/</v>
      </c>
      <c r="C6127" s="1">
        <v>3.0</v>
      </c>
      <c r="D6127" s="4">
        <v>1.0</v>
      </c>
      <c r="E6127" s="1">
        <v>3.0</v>
      </c>
      <c r="F6127" s="1">
        <v>1.0</v>
      </c>
      <c r="G6127" s="2"/>
    </row>
    <row r="6128" ht="12.75" customHeight="1">
      <c r="A6128" t="s">
        <v>1934</v>
      </c>
      <c r="B6128" s="3" t="str">
        <f>HYPERLINK("https://stackoverflow.com/questions/17850325/")</f>
        <v>https://stackoverflow.com/questions/17850325/</v>
      </c>
      <c r="C6128" s="1">
        <v>2.0</v>
      </c>
      <c r="D6128" s="4">
        <v>1.0</v>
      </c>
      <c r="E6128" s="1">
        <v>2.0</v>
      </c>
      <c r="F6128" s="1">
        <v>1.0</v>
      </c>
      <c r="G6128" s="2"/>
    </row>
    <row r="6129" ht="12.75" customHeight="1">
      <c r="A6129" t="s">
        <v>1934</v>
      </c>
      <c r="B6129" s="3" t="str">
        <f>HYPERLINK("https://stackoverflow.com/questions/29238976/")</f>
        <v>https://stackoverflow.com/questions/29238976/</v>
      </c>
      <c r="C6129" s="1">
        <v>2.0</v>
      </c>
      <c r="D6129" s="4">
        <v>1.0</v>
      </c>
      <c r="E6129" s="1">
        <v>2.0</v>
      </c>
      <c r="F6129" s="1">
        <v>1.0</v>
      </c>
      <c r="G6129" s="2"/>
    </row>
    <row r="6130" ht="12.75" customHeight="1">
      <c r="A6130" t="s">
        <v>1935</v>
      </c>
      <c r="B6130" s="3" t="str">
        <f>HYPERLINK("https://stackoverflow.com/questions/2123469/")</f>
        <v>https://stackoverflow.com/questions/2123469/</v>
      </c>
      <c r="C6130" s="1">
        <v>3.0</v>
      </c>
      <c r="D6130" s="4">
        <v>1.0</v>
      </c>
      <c r="E6130" s="1">
        <v>3.0</v>
      </c>
      <c r="F6130" s="1">
        <v>1.0</v>
      </c>
      <c r="G6130" s="2"/>
    </row>
    <row r="6131" ht="12.75" customHeight="1">
      <c r="A6131" t="s">
        <v>1935</v>
      </c>
      <c r="B6131" s="3" t="str">
        <f>HYPERLINK("https://stackoverflow.com/questions/2126602/")</f>
        <v>https://stackoverflow.com/questions/2126602/</v>
      </c>
      <c r="C6131" s="1">
        <v>3.0</v>
      </c>
      <c r="D6131" s="4">
        <v>1.0</v>
      </c>
      <c r="E6131" s="1">
        <v>3.0</v>
      </c>
      <c r="F6131" s="1">
        <v>1.0</v>
      </c>
      <c r="G6131" s="2"/>
    </row>
    <row r="6132" ht="12.75" customHeight="1">
      <c r="A6132" t="s">
        <v>1935</v>
      </c>
      <c r="B6132" s="3" t="str">
        <f>HYPERLINK("https://stackoverflow.com/questions/2126764/")</f>
        <v>https://stackoverflow.com/questions/2126764/</v>
      </c>
      <c r="C6132" s="1">
        <v>3.0</v>
      </c>
      <c r="D6132" s="4">
        <v>1.0</v>
      </c>
      <c r="E6132" s="1">
        <v>3.0</v>
      </c>
      <c r="F6132" s="1">
        <v>1.0</v>
      </c>
      <c r="G6132" s="2"/>
    </row>
    <row r="6133" ht="12.75" customHeight="1">
      <c r="A6133" t="s">
        <v>1935</v>
      </c>
      <c r="B6133" s="3" t="str">
        <f>HYPERLINK("https://stackoverflow.com/questions/5275930/")</f>
        <v>https://stackoverflow.com/questions/5275930/</v>
      </c>
      <c r="C6133" s="1">
        <v>2.0</v>
      </c>
      <c r="D6133" s="4">
        <v>1.0</v>
      </c>
      <c r="E6133" s="1">
        <v>2.0</v>
      </c>
      <c r="F6133" s="1">
        <v>1.0</v>
      </c>
      <c r="G6133" s="2"/>
    </row>
    <row r="6134" ht="12.75" customHeight="1">
      <c r="A6134" t="s">
        <v>1935</v>
      </c>
      <c r="B6134" s="3" t="str">
        <f>HYPERLINK("https://stackoverflow.com/questions/17945864/")</f>
        <v>https://stackoverflow.com/questions/17945864/</v>
      </c>
      <c r="C6134" s="1">
        <v>2.0</v>
      </c>
      <c r="D6134" s="4">
        <v>1.0</v>
      </c>
      <c r="E6134" s="1">
        <v>2.0</v>
      </c>
      <c r="F6134" s="1">
        <v>1.0</v>
      </c>
      <c r="G6134" s="2"/>
    </row>
    <row r="6135" ht="12.75" customHeight="1">
      <c r="A6135" t="s">
        <v>1935</v>
      </c>
      <c r="B6135" s="3" t="str">
        <f>HYPERLINK("https://stackoverflow.com/questions/20003493/")</f>
        <v>https://stackoverflow.com/questions/20003493/</v>
      </c>
      <c r="C6135" s="1">
        <v>2.0</v>
      </c>
      <c r="D6135" s="4">
        <v>1.0</v>
      </c>
      <c r="E6135" s="1">
        <v>2.0</v>
      </c>
      <c r="F6135" s="1">
        <v>1.0</v>
      </c>
      <c r="G6135" s="2"/>
    </row>
    <row r="6136" ht="12.75" customHeight="1">
      <c r="A6136" t="s">
        <v>1935</v>
      </c>
      <c r="B6136" s="3" t="str">
        <f>HYPERLINK("https://stackoverflow.com/questions/21593066/")</f>
        <v>https://stackoverflow.com/questions/21593066/</v>
      </c>
      <c r="C6136" s="1">
        <v>2.0</v>
      </c>
      <c r="D6136" s="4">
        <v>1.0</v>
      </c>
      <c r="E6136" s="1">
        <v>2.0</v>
      </c>
      <c r="F6136" s="1">
        <v>1.0</v>
      </c>
      <c r="G6136" s="2"/>
    </row>
    <row r="6137" ht="12.75" customHeight="1">
      <c r="A6137" t="s">
        <v>1935</v>
      </c>
      <c r="B6137" s="3" t="str">
        <f>HYPERLINK("https://stackoverflow.com/questions/25448423/")</f>
        <v>https://stackoverflow.com/questions/25448423/</v>
      </c>
      <c r="C6137" s="1">
        <v>2.0</v>
      </c>
      <c r="D6137" s="4">
        <v>1.0</v>
      </c>
      <c r="E6137" s="1">
        <v>2.0</v>
      </c>
      <c r="F6137" s="1">
        <v>1.0</v>
      </c>
      <c r="G6137" s="2"/>
    </row>
    <row r="6138" ht="12.75" customHeight="1">
      <c r="A6138" t="s">
        <v>1936</v>
      </c>
      <c r="B6138" s="3" t="str">
        <f>HYPERLINK("https://stackoverflow.com/questions/4828199/")</f>
        <v>https://stackoverflow.com/questions/4828199/</v>
      </c>
      <c r="C6138" s="1">
        <v>3.0</v>
      </c>
      <c r="D6138" s="4">
        <v>1.0</v>
      </c>
      <c r="E6138" s="1">
        <v>3.0</v>
      </c>
      <c r="F6138" s="1">
        <v>1.0</v>
      </c>
      <c r="G6138" s="2"/>
    </row>
    <row r="6139" ht="12.75" customHeight="1">
      <c r="A6139" t="s">
        <v>1936</v>
      </c>
      <c r="B6139" s="3" t="str">
        <f>HYPERLINK("https://stackoverflow.com/questions/4828203/")</f>
        <v>https://stackoverflow.com/questions/4828203/</v>
      </c>
      <c r="C6139" s="1">
        <v>3.0</v>
      </c>
      <c r="D6139" s="4">
        <v>1.0</v>
      </c>
      <c r="E6139" s="1">
        <v>3.0</v>
      </c>
      <c r="F6139" s="1">
        <v>1.0</v>
      </c>
      <c r="G6139" s="2"/>
    </row>
    <row r="6140" ht="12.75" customHeight="1">
      <c r="A6140" t="s">
        <v>1936</v>
      </c>
      <c r="B6140" s="3" t="str">
        <f>HYPERLINK("https://stackoverflow.com/questions/35088132/")</f>
        <v>https://stackoverflow.com/questions/35088132/</v>
      </c>
      <c r="C6140" s="1">
        <v>3.0</v>
      </c>
      <c r="D6140" s="4">
        <v>1.0</v>
      </c>
      <c r="E6140" s="1">
        <v>3.0</v>
      </c>
      <c r="F6140" s="1">
        <v>1.0</v>
      </c>
      <c r="G6140" s="2"/>
    </row>
    <row r="6141" ht="12.75" customHeight="1">
      <c r="A6141" t="s">
        <v>1936</v>
      </c>
      <c r="B6141" s="3" t="str">
        <f>HYPERLINK("https://stackoverflow.com/questions/39194317/")</f>
        <v>https://stackoverflow.com/questions/39194317/</v>
      </c>
      <c r="C6141" s="1">
        <v>3.0</v>
      </c>
      <c r="D6141" s="4">
        <v>1.0</v>
      </c>
      <c r="E6141" s="1">
        <v>3.0</v>
      </c>
      <c r="F6141" s="1">
        <v>1.0</v>
      </c>
      <c r="G6141" s="2"/>
    </row>
    <row r="6142" ht="12.75" customHeight="1">
      <c r="A6142" t="s">
        <v>1937</v>
      </c>
      <c r="B6142" s="3" t="str">
        <f>HYPERLINK("https://stackoverflow.com/questions/8341664/")</f>
        <v>https://stackoverflow.com/questions/8341664/</v>
      </c>
      <c r="C6142" s="1">
        <v>3.0</v>
      </c>
      <c r="D6142" s="4">
        <v>1.0</v>
      </c>
      <c r="E6142" s="1">
        <v>3.0</v>
      </c>
      <c r="F6142" s="1">
        <v>1.0</v>
      </c>
      <c r="G6142" s="2"/>
    </row>
    <row r="6143" ht="12.75" customHeight="1">
      <c r="A6143" t="s">
        <v>1938</v>
      </c>
      <c r="B6143" s="3" t="str">
        <f>HYPERLINK("https://stackoverflow.com/questions/10898738/")</f>
        <v>https://stackoverflow.com/questions/10898738/</v>
      </c>
      <c r="C6143" s="1">
        <v>2.0</v>
      </c>
      <c r="D6143" s="4">
        <v>1.0</v>
      </c>
      <c r="E6143" s="1">
        <v>2.0</v>
      </c>
      <c r="F6143" s="1">
        <v>1.0</v>
      </c>
      <c r="G6143" s="2"/>
    </row>
    <row r="6144" ht="12.75" customHeight="1">
      <c r="A6144" t="s">
        <v>1939</v>
      </c>
      <c r="B6144" s="3" t="str">
        <f>HYPERLINK("https://stackoverflow.com/questions/13218834/")</f>
        <v>https://stackoverflow.com/questions/13218834/</v>
      </c>
      <c r="C6144" s="1">
        <v>4.0</v>
      </c>
      <c r="D6144" s="4">
        <v>2.0</v>
      </c>
      <c r="E6144" s="1">
        <v>3.0</v>
      </c>
      <c r="F6144" s="1">
        <v>2.0</v>
      </c>
      <c r="G6144" s="2"/>
    </row>
    <row r="6145" ht="12.75" customHeight="1">
      <c r="A6145" t="s">
        <v>1939</v>
      </c>
      <c r="B6145" s="3" t="str">
        <f>HYPERLINK("https://stackoverflow.com/questions/13240979/")</f>
        <v>https://stackoverflow.com/questions/13240979/</v>
      </c>
      <c r="C6145" s="1">
        <v>3.0</v>
      </c>
      <c r="D6145" s="4">
        <v>3.0</v>
      </c>
      <c r="E6145" s="1">
        <v>3.0</v>
      </c>
      <c r="F6145" s="1">
        <v>3.0</v>
      </c>
      <c r="G6145" s="2" t="s">
        <v>430</v>
      </c>
    </row>
    <row r="6146" ht="12.75" customHeight="1">
      <c r="A6146" t="s">
        <v>1939</v>
      </c>
      <c r="B6146" s="3" t="str">
        <f>HYPERLINK("https://stackoverflow.com/questions/13305296/")</f>
        <v>https://stackoverflow.com/questions/13305296/</v>
      </c>
      <c r="C6146" s="1">
        <v>3.0</v>
      </c>
      <c r="D6146" s="4">
        <v>2.0</v>
      </c>
      <c r="E6146" s="1">
        <v>3.0</v>
      </c>
      <c r="F6146" s="1">
        <v>2.0</v>
      </c>
      <c r="G6146" s="2"/>
    </row>
    <row r="6147" ht="12.75" customHeight="1">
      <c r="A6147" t="s">
        <v>1940</v>
      </c>
      <c r="B6147" s="3" t="str">
        <f>HYPERLINK("https://stackoverflow.com/questions/15222791/")</f>
        <v>https://stackoverflow.com/questions/15222791/</v>
      </c>
      <c r="C6147" s="1">
        <v>3.0</v>
      </c>
      <c r="D6147" s="4">
        <v>1.0</v>
      </c>
      <c r="E6147" s="1">
        <v>3.0</v>
      </c>
      <c r="F6147" s="1">
        <v>1.0</v>
      </c>
      <c r="G6147" s="2"/>
    </row>
    <row r="6148" ht="12.75" customHeight="1">
      <c r="A6148" t="s">
        <v>1941</v>
      </c>
      <c r="B6148" s="3" t="str">
        <f>HYPERLINK("https://stackoverflow.com/questions/17842297/")</f>
        <v>https://stackoverflow.com/questions/17842297/</v>
      </c>
      <c r="C6148" s="1">
        <v>3.0</v>
      </c>
      <c r="D6148" s="4">
        <v>1.0</v>
      </c>
      <c r="E6148" s="1">
        <v>3.0</v>
      </c>
      <c r="F6148" s="1">
        <v>1.0</v>
      </c>
      <c r="G6148" s="2"/>
    </row>
    <row r="6149" ht="12.75" customHeight="1">
      <c r="A6149" t="s">
        <v>1941</v>
      </c>
      <c r="B6149" s="3" t="str">
        <f>HYPERLINK("https://stackoverflow.com/questions/26271707/")</f>
        <v>https://stackoverflow.com/questions/26271707/</v>
      </c>
      <c r="C6149" s="1">
        <v>3.0</v>
      </c>
      <c r="D6149" s="4">
        <v>1.0</v>
      </c>
      <c r="E6149" s="1">
        <v>3.0</v>
      </c>
      <c r="F6149" s="1">
        <v>1.0</v>
      </c>
      <c r="G6149" s="2"/>
    </row>
    <row r="6150" ht="12.75" customHeight="1">
      <c r="A6150" t="s">
        <v>1942</v>
      </c>
      <c r="B6150" s="3" t="str">
        <f>HYPERLINK("https://stackoverflow.com/questions/21262931/")</f>
        <v>https://stackoverflow.com/questions/21262931/</v>
      </c>
      <c r="C6150" s="1">
        <v>3.0</v>
      </c>
      <c r="D6150" s="4">
        <v>1.0</v>
      </c>
      <c r="E6150" s="1">
        <v>3.0</v>
      </c>
      <c r="F6150" s="1">
        <v>1.0</v>
      </c>
      <c r="G6150" s="2"/>
    </row>
    <row r="6151" ht="12.75" customHeight="1">
      <c r="A6151" t="s">
        <v>1943</v>
      </c>
      <c r="B6151" s="3" t="str">
        <f>HYPERLINK("https://stackoverflow.com/questions/22633457/")</f>
        <v>https://stackoverflow.com/questions/22633457/</v>
      </c>
      <c r="C6151" s="1">
        <v>1.0</v>
      </c>
      <c r="D6151" s="4">
        <v>1.0</v>
      </c>
      <c r="E6151" s="1">
        <v>1.0</v>
      </c>
      <c r="F6151" s="1">
        <v>1.0</v>
      </c>
      <c r="G6151" s="2"/>
    </row>
    <row r="6152" ht="12.75" customHeight="1">
      <c r="A6152" t="s">
        <v>1944</v>
      </c>
      <c r="B6152" s="3" t="str">
        <f>HYPERLINK("https://stackoverflow.com/questions/24362770/")</f>
        <v>https://stackoverflow.com/questions/24362770/</v>
      </c>
      <c r="C6152" s="1">
        <v>3.0</v>
      </c>
      <c r="D6152" s="4">
        <v>1.0</v>
      </c>
      <c r="E6152" s="1">
        <v>3.0</v>
      </c>
      <c r="F6152" s="1">
        <v>1.0</v>
      </c>
      <c r="G6152" s="2"/>
    </row>
    <row r="6153" ht="12.75" customHeight="1">
      <c r="A6153" t="s">
        <v>1945</v>
      </c>
      <c r="B6153" s="3" t="str">
        <f>HYPERLINK("https://stackoverflow.com/questions/30849587/")</f>
        <v>https://stackoverflow.com/questions/30849587/</v>
      </c>
      <c r="C6153" s="1">
        <v>2.0</v>
      </c>
      <c r="D6153" s="4">
        <v>1.0</v>
      </c>
      <c r="E6153" s="1">
        <v>2.0</v>
      </c>
      <c r="F6153" s="1">
        <v>1.0</v>
      </c>
      <c r="G6153" s="2"/>
    </row>
    <row r="6154" ht="12.75" customHeight="1">
      <c r="A6154" t="s">
        <v>1946</v>
      </c>
      <c r="B6154" s="3" t="str">
        <f>HYPERLINK("https://stackoverflow.com/questions/31590897/")</f>
        <v>https://stackoverflow.com/questions/31590897/</v>
      </c>
      <c r="C6154" s="1">
        <v>1.0</v>
      </c>
      <c r="D6154" s="4">
        <v>1.0</v>
      </c>
      <c r="E6154" s="1">
        <v>1.0</v>
      </c>
      <c r="F6154" s="1">
        <v>1.0</v>
      </c>
      <c r="G6154" s="2"/>
    </row>
    <row r="6155" ht="12.75" customHeight="1">
      <c r="A6155" t="s">
        <v>1947</v>
      </c>
      <c r="B6155" s="3" t="str">
        <f>HYPERLINK("https://stackoverflow.com/questions/32849235/")</f>
        <v>https://stackoverflow.com/questions/32849235/</v>
      </c>
      <c r="C6155" s="1">
        <v>1.0</v>
      </c>
      <c r="D6155" s="4">
        <v>1.0</v>
      </c>
      <c r="E6155" s="1">
        <v>1.0</v>
      </c>
      <c r="F6155" s="1">
        <v>1.0</v>
      </c>
      <c r="G6155" s="2"/>
    </row>
    <row r="6156" ht="12.75" customHeight="1">
      <c r="A6156" t="s">
        <v>1947</v>
      </c>
      <c r="B6156" s="3" t="str">
        <f>HYPERLINK("https://stackoverflow.com/questions/32849318/")</f>
        <v>https://stackoverflow.com/questions/32849318/</v>
      </c>
      <c r="C6156" s="1">
        <v>2.0</v>
      </c>
      <c r="D6156" s="4">
        <v>1.0</v>
      </c>
      <c r="E6156" s="1">
        <v>2.0</v>
      </c>
      <c r="F6156" s="1">
        <v>1.0</v>
      </c>
      <c r="G6156" s="2"/>
    </row>
    <row r="6157" ht="12.75" customHeight="1">
      <c r="A6157" t="s">
        <v>1947</v>
      </c>
      <c r="B6157" s="3" t="str">
        <f>HYPERLINK("https://stackoverflow.com/questions/39953179/")</f>
        <v>https://stackoverflow.com/questions/39953179/</v>
      </c>
      <c r="C6157" s="1">
        <v>3.0</v>
      </c>
      <c r="D6157" s="4">
        <v>1.0</v>
      </c>
      <c r="E6157" s="1">
        <v>3.0</v>
      </c>
      <c r="F6157" s="1">
        <v>1.0</v>
      </c>
      <c r="G6157" s="2"/>
    </row>
    <row r="6158" ht="12.75" customHeight="1">
      <c r="C6158" s="1"/>
      <c r="D6158" s="1"/>
      <c r="E6158" s="1"/>
      <c r="F6158" s="1"/>
      <c r="G6158" s="2"/>
    </row>
    <row r="6159" ht="12.75" customHeight="1">
      <c r="C6159" s="1"/>
      <c r="D6159" s="1"/>
      <c r="E6159" s="1"/>
      <c r="F6159" s="1"/>
      <c r="G6159" s="2"/>
    </row>
    <row r="6160" ht="12.75" customHeight="1">
      <c r="C6160" s="1"/>
      <c r="D6160" s="1"/>
      <c r="E6160" s="1"/>
      <c r="F6160" s="1"/>
      <c r="G6160" s="2"/>
    </row>
    <row r="6161" ht="12.75" customHeight="1">
      <c r="A6161" t="s">
        <v>1948</v>
      </c>
      <c r="C6161" s="1"/>
      <c r="D6161" s="1"/>
      <c r="E6161" s="1"/>
      <c r="F6161" s="1"/>
      <c r="G6161" s="2"/>
    </row>
    <row r="6162" ht="12.75" customHeight="1">
      <c r="C6162" s="1"/>
      <c r="D6162" s="1"/>
      <c r="E6162" s="1"/>
      <c r="F6162" s="1"/>
      <c r="G6162" s="2" t="s">
        <v>1949</v>
      </c>
    </row>
    <row r="6163" ht="12.75" customHeight="1">
      <c r="A6163" t="s">
        <v>1950</v>
      </c>
      <c r="B6163" s="3" t="str">
        <f>HYPERLINK("https://stackoverflow.com/questions/7879559/")</f>
        <v>https://stackoverflow.com/questions/7879559/</v>
      </c>
      <c r="C6163" s="1">
        <v>4.0</v>
      </c>
      <c r="D6163" s="4">
        <v>2.0</v>
      </c>
      <c r="E6163" s="1">
        <v>4.0</v>
      </c>
      <c r="F6163" s="1">
        <v>4.0</v>
      </c>
      <c r="G6163" s="2"/>
    </row>
    <row r="6164" ht="12.75" customHeight="1">
      <c r="A6164" t="s">
        <v>1950</v>
      </c>
      <c r="B6164" s="3" t="str">
        <f>HYPERLINK("https://stackoverflow.com/questions/14957897/")</f>
        <v>https://stackoverflow.com/questions/14957897/</v>
      </c>
      <c r="C6164" s="1">
        <v>4.0</v>
      </c>
      <c r="D6164" s="4">
        <v>2.0</v>
      </c>
      <c r="E6164" s="1">
        <v>4.0</v>
      </c>
      <c r="F6164" s="1">
        <v>4.0</v>
      </c>
      <c r="G6164" s="2"/>
    </row>
    <row r="6165" ht="12.75" customHeight="1">
      <c r="A6165" t="s">
        <v>1950</v>
      </c>
      <c r="B6165" s="3" t="str">
        <f>HYPERLINK("https://stackoverflow.com/questions/16692462/")</f>
        <v>https://stackoverflow.com/questions/16692462/</v>
      </c>
      <c r="C6165" s="1">
        <v>5.0</v>
      </c>
      <c r="D6165" s="4">
        <v>5.0</v>
      </c>
      <c r="E6165" s="1">
        <v>5.0</v>
      </c>
      <c r="F6165" s="1">
        <v>5.0</v>
      </c>
      <c r="G6165" s="2"/>
    </row>
    <row r="6166" ht="12.75" customHeight="1">
      <c r="A6166" t="s">
        <v>1950</v>
      </c>
      <c r="B6166" s="3" t="str">
        <f>HYPERLINK("https://stackoverflow.com/questions/17759833/")</f>
        <v>https://stackoverflow.com/questions/17759833/</v>
      </c>
      <c r="C6166" s="1">
        <v>3.0</v>
      </c>
      <c r="D6166" s="4">
        <v>1.0</v>
      </c>
      <c r="E6166" s="1">
        <v>3.0</v>
      </c>
      <c r="F6166" s="1">
        <v>1.0</v>
      </c>
      <c r="G6166" s="2"/>
    </row>
    <row r="6167" ht="12.75" customHeight="1">
      <c r="A6167" t="s">
        <v>1950</v>
      </c>
      <c r="B6167" s="3" t="str">
        <f>HYPERLINK("https://stackoverflow.com/questions/20055826/")</f>
        <v>https://stackoverflow.com/questions/20055826/</v>
      </c>
      <c r="C6167" s="1">
        <v>3.0</v>
      </c>
      <c r="D6167" s="4">
        <v>2.0</v>
      </c>
      <c r="E6167" s="1">
        <v>3.0</v>
      </c>
      <c r="F6167" s="1">
        <v>2.0</v>
      </c>
      <c r="G6167" s="2"/>
    </row>
    <row r="6168" ht="12.75" customHeight="1">
      <c r="A6168" t="s">
        <v>1950</v>
      </c>
      <c r="B6168" s="3" t="str">
        <f>HYPERLINK("https://stackoverflow.com/questions/20297385/")</f>
        <v>https://stackoverflow.com/questions/20297385/</v>
      </c>
      <c r="C6168" s="1">
        <v>5.0</v>
      </c>
      <c r="D6168" s="4">
        <v>5.0</v>
      </c>
      <c r="E6168" s="1">
        <v>5.0</v>
      </c>
      <c r="F6168" s="1">
        <v>5.0</v>
      </c>
      <c r="G6168" s="2"/>
    </row>
    <row r="6169" ht="12.75" customHeight="1">
      <c r="A6169" t="s">
        <v>1950</v>
      </c>
      <c r="B6169" s="3" t="str">
        <f>HYPERLINK("https://stackoverflow.com/questions/22860709/")</f>
        <v>https://stackoverflow.com/questions/22860709/</v>
      </c>
      <c r="C6169" s="1">
        <v>3.0</v>
      </c>
      <c r="D6169" s="4">
        <v>5.0</v>
      </c>
      <c r="E6169" s="1">
        <v>4.0</v>
      </c>
      <c r="F6169" s="1">
        <v>5.0</v>
      </c>
      <c r="G6169" s="2" t="s">
        <v>430</v>
      </c>
    </row>
    <row r="6170" ht="12.75" customHeight="1">
      <c r="A6170" t="s">
        <v>1950</v>
      </c>
      <c r="B6170" s="3" t="str">
        <f>HYPERLINK("https://stackoverflow.com/questions/26756196/")</f>
        <v>https://stackoverflow.com/questions/26756196/</v>
      </c>
      <c r="C6170" s="1">
        <v>5.0</v>
      </c>
      <c r="D6170" s="4">
        <v>5.0</v>
      </c>
      <c r="E6170" s="1">
        <v>5.0</v>
      </c>
      <c r="F6170" s="1">
        <v>5.0</v>
      </c>
      <c r="G6170" s="2"/>
    </row>
    <row r="6171" ht="12.75" customHeight="1">
      <c r="A6171" t="s">
        <v>1950</v>
      </c>
      <c r="B6171" s="3" t="str">
        <f>HYPERLINK("https://stackoverflow.com/questions/27970865/")</f>
        <v>https://stackoverflow.com/questions/27970865/</v>
      </c>
      <c r="C6171" s="1">
        <v>4.0</v>
      </c>
      <c r="D6171" s="4">
        <v>5.0</v>
      </c>
      <c r="E6171" s="1">
        <v>4.0</v>
      </c>
      <c r="F6171" s="1">
        <v>5.0</v>
      </c>
      <c r="G6171" s="2"/>
    </row>
    <row r="6172" ht="12.75" customHeight="1">
      <c r="A6172" t="s">
        <v>1950</v>
      </c>
      <c r="B6172" s="3" t="str">
        <f>HYPERLINK("https://stackoverflow.com/questions/29550283/")</f>
        <v>https://stackoverflow.com/questions/29550283/</v>
      </c>
      <c r="C6172" s="1">
        <v>4.0</v>
      </c>
      <c r="D6172" s="4">
        <v>2.0</v>
      </c>
      <c r="E6172" s="1">
        <v>3.0</v>
      </c>
      <c r="F6172" s="1">
        <v>2.0</v>
      </c>
      <c r="G6172" s="2" t="s">
        <v>430</v>
      </c>
    </row>
    <row r="6173" ht="12.75" customHeight="1">
      <c r="A6173" t="s">
        <v>1950</v>
      </c>
      <c r="B6173" s="3" t="str">
        <f>HYPERLINK("https://stackoverflow.com/questions/35072759/")</f>
        <v>https://stackoverflow.com/questions/35072759/</v>
      </c>
      <c r="C6173" s="1">
        <v>4.0</v>
      </c>
      <c r="D6173" s="4">
        <v>4.0</v>
      </c>
      <c r="E6173" s="1">
        <v>4.0</v>
      </c>
      <c r="F6173" s="1">
        <v>4.0</v>
      </c>
      <c r="G6173" s="2"/>
    </row>
    <row r="6174" ht="12.75" customHeight="1">
      <c r="A6174" t="s">
        <v>1950</v>
      </c>
      <c r="B6174" s="3" t="str">
        <f>HYPERLINK("https://stackoverflow.com/questions/36724993/")</f>
        <v>https://stackoverflow.com/questions/36724993/</v>
      </c>
      <c r="C6174" s="1">
        <v>3.0</v>
      </c>
      <c r="D6174" s="4">
        <v>2.0</v>
      </c>
      <c r="E6174" s="1">
        <v>3.0</v>
      </c>
      <c r="F6174" s="1">
        <v>2.0</v>
      </c>
      <c r="G6174" s="2"/>
    </row>
    <row r="6175" ht="12.75" customHeight="1">
      <c r="A6175" t="s">
        <v>1950</v>
      </c>
      <c r="B6175" s="3" t="str">
        <f>HYPERLINK("https://stackoverflow.com/questions/40662752/")</f>
        <v>https://stackoverflow.com/questions/40662752/</v>
      </c>
      <c r="C6175" s="1">
        <v>3.0</v>
      </c>
      <c r="D6175" s="4">
        <v>2.0</v>
      </c>
      <c r="E6175" s="1">
        <v>3.0</v>
      </c>
      <c r="F6175" s="1">
        <v>2.0</v>
      </c>
      <c r="G6175" s="2"/>
    </row>
    <row r="6176" ht="12.75" customHeight="1">
      <c r="A6176" t="s">
        <v>1950</v>
      </c>
      <c r="B6176" s="3" t="str">
        <f>HYPERLINK("https://stackoverflow.com/questions/45969297/")</f>
        <v>https://stackoverflow.com/questions/45969297/</v>
      </c>
      <c r="C6176" s="1">
        <v>5.0</v>
      </c>
      <c r="D6176" s="4">
        <v>5.0</v>
      </c>
      <c r="E6176" s="1">
        <v>5.0</v>
      </c>
      <c r="F6176" s="1">
        <v>5.0</v>
      </c>
      <c r="G6176" s="2"/>
    </row>
    <row r="6177" ht="12.75" customHeight="1">
      <c r="A6177" t="s">
        <v>1951</v>
      </c>
      <c r="B6177" s="3" t="str">
        <f>HYPERLINK("https://stackoverflow.com/questions/2802839/")</f>
        <v>https://stackoverflow.com/questions/2802839/</v>
      </c>
      <c r="C6177" s="1">
        <v>3.0</v>
      </c>
      <c r="D6177" s="4">
        <v>1.0</v>
      </c>
      <c r="E6177" s="1">
        <v>3.0</v>
      </c>
      <c r="F6177" s="1">
        <v>1.0</v>
      </c>
      <c r="G6177" s="2"/>
    </row>
    <row r="6178" ht="12.75" customHeight="1">
      <c r="A6178" t="s">
        <v>1951</v>
      </c>
      <c r="B6178" s="3" t="str">
        <f>HYPERLINK("https://stackoverflow.com/questions/2802913/")</f>
        <v>https://stackoverflow.com/questions/2802913/</v>
      </c>
      <c r="C6178" s="1">
        <v>5.0</v>
      </c>
      <c r="D6178" s="4">
        <v>5.0</v>
      </c>
      <c r="E6178" s="1">
        <v>5.0</v>
      </c>
      <c r="F6178" s="1">
        <v>5.0</v>
      </c>
      <c r="G6178" s="2"/>
    </row>
    <row r="6179" ht="12.75" customHeight="1">
      <c r="A6179" t="s">
        <v>1951</v>
      </c>
      <c r="B6179" s="3" t="str">
        <f>HYPERLINK("https://stackoverflow.com/questions/2806388/")</f>
        <v>https://stackoverflow.com/questions/2806388/</v>
      </c>
      <c r="C6179" s="1">
        <v>5.0</v>
      </c>
      <c r="D6179" s="4">
        <v>5.0</v>
      </c>
      <c r="E6179" s="1">
        <v>5.0</v>
      </c>
      <c r="F6179" s="1">
        <v>5.0</v>
      </c>
      <c r="G6179" s="2"/>
    </row>
    <row r="6180" ht="12.75" customHeight="1">
      <c r="A6180" t="s">
        <v>1951</v>
      </c>
      <c r="B6180" s="3" t="str">
        <f>HYPERLINK("https://stackoverflow.com/questions/21327517/")</f>
        <v>https://stackoverflow.com/questions/21327517/</v>
      </c>
      <c r="C6180" s="1">
        <v>5.0</v>
      </c>
      <c r="D6180" s="4">
        <v>2.0</v>
      </c>
      <c r="E6180" s="1">
        <v>3.0</v>
      </c>
      <c r="F6180" s="1">
        <v>2.0</v>
      </c>
      <c r="G6180" s="2" t="s">
        <v>1952</v>
      </c>
    </row>
    <row r="6181" ht="12.75" customHeight="1">
      <c r="A6181" t="s">
        <v>1951</v>
      </c>
      <c r="B6181" s="3" t="str">
        <f>HYPERLINK("https://stackoverflow.com/questions/39860022/")</f>
        <v>https://stackoverflow.com/questions/39860022/</v>
      </c>
      <c r="C6181" s="1">
        <v>5.0</v>
      </c>
      <c r="D6181" s="4">
        <v>5.0</v>
      </c>
      <c r="E6181" s="1">
        <v>5.0</v>
      </c>
      <c r="F6181" s="1">
        <v>5.0</v>
      </c>
      <c r="G6181" s="2"/>
    </row>
    <row r="6182" ht="12.75" customHeight="1">
      <c r="A6182" t="s">
        <v>1953</v>
      </c>
      <c r="B6182" s="3" t="str">
        <f>HYPERLINK("https://stackoverflow.com/questions/8183498/")</f>
        <v>https://stackoverflow.com/questions/8183498/</v>
      </c>
      <c r="C6182" s="1">
        <v>5.0</v>
      </c>
      <c r="D6182" s="4">
        <v>5.0</v>
      </c>
      <c r="E6182" s="1">
        <v>5.0</v>
      </c>
      <c r="F6182" s="1">
        <v>5.0</v>
      </c>
      <c r="G6182" s="2"/>
    </row>
    <row r="6183" ht="12.75" customHeight="1">
      <c r="A6183" t="s">
        <v>1953</v>
      </c>
      <c r="B6183" s="3" t="str">
        <f>HYPERLINK("https://stackoverflow.com/questions/8183502/")</f>
        <v>https://stackoverflow.com/questions/8183502/</v>
      </c>
      <c r="C6183" s="1">
        <v>3.0</v>
      </c>
      <c r="D6183" s="4">
        <v>1.0</v>
      </c>
      <c r="E6183" s="1">
        <v>3.0</v>
      </c>
      <c r="F6183" s="1">
        <v>1.0</v>
      </c>
      <c r="G6183" s="2"/>
    </row>
    <row r="6184" ht="12.75" customHeight="1">
      <c r="A6184" t="s">
        <v>1953</v>
      </c>
      <c r="B6184" s="3" t="str">
        <f>HYPERLINK("https://stackoverflow.com/questions/8183556/")</f>
        <v>https://stackoverflow.com/questions/8183556/</v>
      </c>
      <c r="C6184" s="1">
        <v>5.0</v>
      </c>
      <c r="D6184" s="4">
        <v>5.0</v>
      </c>
      <c r="E6184" s="1">
        <v>5.0</v>
      </c>
      <c r="F6184" s="1">
        <v>5.0</v>
      </c>
      <c r="G6184" s="2"/>
    </row>
    <row r="6185" ht="12.75" customHeight="1">
      <c r="A6185" t="s">
        <v>1953</v>
      </c>
      <c r="B6185" s="3" t="str">
        <f>HYPERLINK("https://stackoverflow.com/questions/8183568/")</f>
        <v>https://stackoverflow.com/questions/8183568/</v>
      </c>
      <c r="C6185" s="1">
        <v>3.0</v>
      </c>
      <c r="D6185" s="4">
        <v>1.0</v>
      </c>
      <c r="E6185" s="1">
        <v>3.0</v>
      </c>
      <c r="F6185" s="1">
        <v>1.0</v>
      </c>
      <c r="G6185" s="2"/>
    </row>
    <row r="6186" ht="12.75" customHeight="1">
      <c r="A6186" t="s">
        <v>1953</v>
      </c>
      <c r="B6186" s="3" t="str">
        <f>HYPERLINK("https://stackoverflow.com/questions/19073890/")</f>
        <v>https://stackoverflow.com/questions/19073890/</v>
      </c>
      <c r="C6186" s="1">
        <v>5.0</v>
      </c>
      <c r="D6186" s="4">
        <v>5.0</v>
      </c>
      <c r="E6186" s="1">
        <v>5.0</v>
      </c>
      <c r="F6186" s="1">
        <v>5.0</v>
      </c>
      <c r="G6186" s="2"/>
    </row>
    <row r="6187" ht="12.75" customHeight="1">
      <c r="A6187" t="s">
        <v>1953</v>
      </c>
      <c r="B6187" s="3" t="str">
        <f>HYPERLINK("https://stackoverflow.com/questions/23501657/")</f>
        <v>https://stackoverflow.com/questions/23501657/</v>
      </c>
      <c r="C6187" s="1">
        <v>5.0</v>
      </c>
      <c r="D6187" s="4">
        <v>5.0</v>
      </c>
      <c r="E6187" s="1">
        <v>5.0</v>
      </c>
      <c r="F6187" s="1">
        <v>5.0</v>
      </c>
      <c r="G6187" s="2"/>
    </row>
    <row r="6188" ht="12.75" customHeight="1">
      <c r="A6188" t="s">
        <v>1953</v>
      </c>
      <c r="B6188" s="3" t="str">
        <f>HYPERLINK("https://stackoverflow.com/questions/36123426/")</f>
        <v>https://stackoverflow.com/questions/36123426/</v>
      </c>
      <c r="C6188" s="1">
        <v>5.0</v>
      </c>
      <c r="D6188" s="4">
        <v>5.0</v>
      </c>
      <c r="E6188" s="1">
        <v>5.0</v>
      </c>
      <c r="F6188" s="1">
        <v>5.0</v>
      </c>
      <c r="G6188" s="2"/>
    </row>
    <row r="6189" ht="12.75" customHeight="1">
      <c r="A6189" t="s">
        <v>1953</v>
      </c>
      <c r="B6189" s="3" t="str">
        <f>HYPERLINK("https://stackoverflow.com/questions/39645427/")</f>
        <v>https://stackoverflow.com/questions/39645427/</v>
      </c>
      <c r="C6189" s="1">
        <v>5.0</v>
      </c>
      <c r="D6189" s="4">
        <v>5.0</v>
      </c>
      <c r="E6189" s="1">
        <v>5.0</v>
      </c>
      <c r="F6189" s="1">
        <v>5.0</v>
      </c>
      <c r="G6189" s="2"/>
    </row>
    <row r="6190" ht="12.75" customHeight="1">
      <c r="A6190" t="s">
        <v>1954</v>
      </c>
      <c r="B6190" s="3" t="str">
        <f>HYPERLINK("https://stackoverflow.com/questions/8992471/")</f>
        <v>https://stackoverflow.com/questions/8992471/</v>
      </c>
      <c r="C6190" s="1">
        <v>4.0</v>
      </c>
      <c r="D6190" s="4">
        <v>2.0</v>
      </c>
      <c r="E6190" s="1">
        <v>4.0</v>
      </c>
      <c r="F6190" s="1">
        <v>4.0</v>
      </c>
      <c r="G6190" s="2" t="s">
        <v>1955</v>
      </c>
    </row>
    <row r="6191" ht="12.75" customHeight="1">
      <c r="A6191" t="s">
        <v>1954</v>
      </c>
      <c r="B6191" s="3" t="str">
        <f>HYPERLINK("https://stackoverflow.com/questions/8992656/")</f>
        <v>https://stackoverflow.com/questions/8992656/</v>
      </c>
      <c r="C6191" s="1">
        <v>4.0</v>
      </c>
      <c r="D6191" s="4">
        <v>2.0</v>
      </c>
      <c r="E6191" s="1">
        <v>4.0</v>
      </c>
      <c r="F6191" s="1">
        <v>4.0</v>
      </c>
      <c r="G6191" s="2"/>
    </row>
    <row r="6192" ht="12.75" customHeight="1">
      <c r="A6192" t="s">
        <v>1956</v>
      </c>
      <c r="B6192" s="3" t="str">
        <f>HYPERLINK("https://stackoverflow.com/questions/10201329/")</f>
        <v>https://stackoverflow.com/questions/10201329/</v>
      </c>
      <c r="C6192" s="1">
        <v>5.0</v>
      </c>
      <c r="D6192" s="4">
        <v>5.0</v>
      </c>
      <c r="E6192" s="1">
        <v>5.0</v>
      </c>
      <c r="F6192" s="1">
        <v>5.0</v>
      </c>
      <c r="G6192" s="2"/>
    </row>
    <row r="6193" ht="12.75" customHeight="1">
      <c r="A6193" t="s">
        <v>1956</v>
      </c>
      <c r="B6193" s="3" t="str">
        <f>HYPERLINK("https://stackoverflow.com/questions/10201366/")</f>
        <v>https://stackoverflow.com/questions/10201366/</v>
      </c>
      <c r="C6193" s="1">
        <v>5.0</v>
      </c>
      <c r="D6193" s="4">
        <v>1.0</v>
      </c>
      <c r="E6193" s="1">
        <v>3.0</v>
      </c>
      <c r="F6193" s="1">
        <v>1.0</v>
      </c>
      <c r="G6193" s="2" t="s">
        <v>430</v>
      </c>
    </row>
    <row r="6194" ht="12.75" customHeight="1">
      <c r="A6194" t="s">
        <v>1957</v>
      </c>
      <c r="B6194" s="3" t="str">
        <f>HYPERLINK("https://stackoverflow.com/questions/11447287/")</f>
        <v>https://stackoverflow.com/questions/11447287/</v>
      </c>
      <c r="C6194" s="1">
        <v>4.0</v>
      </c>
      <c r="D6194" s="4">
        <v>2.0</v>
      </c>
      <c r="E6194" s="1">
        <v>4.0</v>
      </c>
      <c r="F6194" s="1">
        <v>4.0</v>
      </c>
      <c r="G6194" s="2" t="s">
        <v>1955</v>
      </c>
    </row>
    <row r="6195" ht="12.75" customHeight="1">
      <c r="A6195" t="s">
        <v>1957</v>
      </c>
      <c r="B6195" s="3" t="str">
        <f>HYPERLINK("https://stackoverflow.com/questions/31636717/")</f>
        <v>https://stackoverflow.com/questions/31636717/</v>
      </c>
      <c r="C6195" s="1">
        <v>4.0</v>
      </c>
      <c r="D6195" s="4">
        <v>2.0</v>
      </c>
      <c r="E6195" s="1">
        <v>4.0</v>
      </c>
      <c r="F6195" s="1">
        <v>4.0</v>
      </c>
      <c r="G6195" s="2" t="s">
        <v>1958</v>
      </c>
    </row>
    <row r="6196" ht="12.75" customHeight="1">
      <c r="A6196" t="s">
        <v>1959</v>
      </c>
      <c r="B6196" s="3" t="str">
        <f>HYPERLINK("https://stackoverflow.com/questions/13434237/")</f>
        <v>https://stackoverflow.com/questions/13434237/</v>
      </c>
      <c r="C6196" s="1">
        <v>3.0</v>
      </c>
      <c r="D6196" s="4">
        <v>2.0</v>
      </c>
      <c r="E6196" s="1">
        <v>3.0</v>
      </c>
      <c r="F6196" s="1">
        <v>2.0</v>
      </c>
      <c r="G6196" s="2"/>
    </row>
    <row r="6197" ht="12.75" customHeight="1">
      <c r="A6197" t="s">
        <v>1959</v>
      </c>
      <c r="B6197" s="3" t="str">
        <f>HYPERLINK("https://stackoverflow.com/questions/35072776/")</f>
        <v>https://stackoverflow.com/questions/35072776/</v>
      </c>
      <c r="C6197" s="1">
        <v>4.0</v>
      </c>
      <c r="D6197" s="4">
        <v>2.0</v>
      </c>
      <c r="E6197" s="1">
        <v>4.0</v>
      </c>
      <c r="F6197" s="1">
        <v>2.0</v>
      </c>
      <c r="G6197" s="2" t="s">
        <v>1955</v>
      </c>
    </row>
    <row r="6198" ht="12.75" customHeight="1">
      <c r="A6198" t="s">
        <v>1960</v>
      </c>
      <c r="B6198" s="3" t="str">
        <f>HYPERLINK("https://stackoverflow.com/questions/15997622/")</f>
        <v>https://stackoverflow.com/questions/15997622/</v>
      </c>
      <c r="C6198" s="1">
        <v>3.0</v>
      </c>
      <c r="D6198" s="4">
        <v>5.0</v>
      </c>
      <c r="E6198" s="1">
        <v>3.0</v>
      </c>
      <c r="F6198" s="1">
        <v>3.0</v>
      </c>
      <c r="G6198" s="2" t="s">
        <v>1961</v>
      </c>
    </row>
    <row r="6199" ht="12.75" customHeight="1">
      <c r="A6199" t="s">
        <v>1962</v>
      </c>
      <c r="B6199" s="3" t="str">
        <f>HYPERLINK("https://stackoverflow.com/questions/17908295/")</f>
        <v>https://stackoverflow.com/questions/17908295/</v>
      </c>
      <c r="C6199" s="1">
        <v>3.0</v>
      </c>
      <c r="D6199" s="4">
        <v>1.0</v>
      </c>
      <c r="E6199" s="1">
        <v>3.0</v>
      </c>
      <c r="F6199" s="1">
        <v>1.0</v>
      </c>
      <c r="G6199" s="2"/>
    </row>
    <row r="6200" ht="12.75" customHeight="1">
      <c r="A6200" t="s">
        <v>1962</v>
      </c>
      <c r="B6200" s="3" t="str">
        <f>HYPERLINK("https://stackoverflow.com/questions/17908800/")</f>
        <v>https://stackoverflow.com/questions/17908800/</v>
      </c>
      <c r="C6200" s="1">
        <v>5.0</v>
      </c>
      <c r="D6200" s="4">
        <v>5.0</v>
      </c>
      <c r="E6200" s="1">
        <v>5.0</v>
      </c>
      <c r="F6200" s="1">
        <v>5.0</v>
      </c>
      <c r="G6200" s="2"/>
    </row>
    <row r="6201" ht="12.75" customHeight="1">
      <c r="A6201" t="s">
        <v>1962</v>
      </c>
      <c r="B6201" s="3" t="str">
        <f>HYPERLINK("https://stackoverflow.com/questions/41369593/")</f>
        <v>https://stackoverflow.com/questions/41369593/</v>
      </c>
      <c r="C6201" s="1">
        <v>5.0</v>
      </c>
      <c r="D6201" s="4">
        <v>5.0</v>
      </c>
      <c r="E6201" s="1">
        <v>5.0</v>
      </c>
      <c r="F6201" s="1">
        <v>5.0</v>
      </c>
      <c r="G6201" s="2"/>
    </row>
    <row r="6202" ht="12.75" customHeight="1">
      <c r="A6202" t="s">
        <v>1963</v>
      </c>
      <c r="B6202" s="3" t="str">
        <f>HYPERLINK("https://stackoverflow.com/questions/29541882/")</f>
        <v>https://stackoverflow.com/questions/29541882/</v>
      </c>
      <c r="C6202" s="1">
        <v>3.0</v>
      </c>
      <c r="D6202" s="4">
        <v>3.0</v>
      </c>
      <c r="E6202" s="1">
        <v>3.0</v>
      </c>
      <c r="F6202" s="1">
        <v>3.0</v>
      </c>
      <c r="G6202" s="2"/>
    </row>
    <row r="6203" ht="12.75" customHeight="1">
      <c r="A6203" t="s">
        <v>1964</v>
      </c>
      <c r="B6203" s="3" t="str">
        <f>HYPERLINK("https://stackoverflow.com/questions/31546148/")</f>
        <v>https://stackoverflow.com/questions/31546148/</v>
      </c>
      <c r="C6203" s="1">
        <v>3.0</v>
      </c>
      <c r="D6203" s="4">
        <v>1.0</v>
      </c>
      <c r="E6203" s="1">
        <v>3.0</v>
      </c>
      <c r="F6203" s="1">
        <v>1.0</v>
      </c>
      <c r="G6203" s="2"/>
    </row>
    <row r="6204" ht="12.75" customHeight="1">
      <c r="A6204" t="s">
        <v>1964</v>
      </c>
      <c r="B6204" s="3" t="str">
        <f>HYPERLINK("https://stackoverflow.com/questions/31546152/")</f>
        <v>https://stackoverflow.com/questions/31546152/</v>
      </c>
      <c r="C6204" s="1">
        <v>3.0</v>
      </c>
      <c r="D6204" s="4">
        <v>1.0</v>
      </c>
      <c r="E6204" s="1">
        <v>3.0</v>
      </c>
      <c r="F6204" s="1">
        <v>1.0</v>
      </c>
      <c r="G6204" s="2"/>
    </row>
    <row r="6205" ht="12.75" customHeight="1">
      <c r="A6205" t="s">
        <v>1964</v>
      </c>
      <c r="B6205" s="3" t="str">
        <f>HYPERLINK("https://stackoverflow.com/questions/31546302/")</f>
        <v>https://stackoverflow.com/questions/31546302/</v>
      </c>
      <c r="C6205" s="1">
        <v>3.0</v>
      </c>
      <c r="D6205" s="4">
        <v>1.0</v>
      </c>
      <c r="E6205" s="1">
        <v>3.0</v>
      </c>
      <c r="F6205" s="1">
        <v>1.0</v>
      </c>
      <c r="G6205" s="2"/>
    </row>
    <row r="6206" ht="12.75" customHeight="1">
      <c r="A6206" t="s">
        <v>1965</v>
      </c>
      <c r="B6206" s="3" t="str">
        <f>HYPERLINK("https://stackoverflow.com/questions/35567627/")</f>
        <v>https://stackoverflow.com/questions/35567627/</v>
      </c>
      <c r="C6206" s="1">
        <v>4.0</v>
      </c>
      <c r="D6206" s="4">
        <v>1.0</v>
      </c>
      <c r="E6206" s="1">
        <v>3.0</v>
      </c>
      <c r="F6206" s="1">
        <v>1.0</v>
      </c>
      <c r="G6206" s="2" t="s">
        <v>430</v>
      </c>
    </row>
    <row r="6207" ht="12.75" customHeight="1">
      <c r="A6207" t="s">
        <v>1966</v>
      </c>
      <c r="B6207" s="3" t="str">
        <f>HYPERLINK("https://stackoverflow.com/questions/35886511/")</f>
        <v>https://stackoverflow.com/questions/35886511/</v>
      </c>
      <c r="C6207" s="1">
        <v>3.0</v>
      </c>
      <c r="D6207" s="4">
        <v>2.0</v>
      </c>
      <c r="E6207" s="1">
        <v>3.0</v>
      </c>
      <c r="F6207" s="1">
        <v>2.0</v>
      </c>
      <c r="G6207" s="2"/>
    </row>
    <row r="6208" ht="12.75" customHeight="1">
      <c r="C6208" s="1"/>
      <c r="D6208" s="1"/>
      <c r="E6208" s="1"/>
      <c r="F6208" s="1"/>
      <c r="G6208" s="2"/>
    </row>
    <row r="6209" ht="12.75" customHeight="1">
      <c r="C6209" s="1"/>
      <c r="D6209" s="1"/>
      <c r="E6209" s="1"/>
      <c r="F6209" s="1"/>
      <c r="G6209" s="2"/>
    </row>
    <row r="6210" ht="12.75" customHeight="1">
      <c r="C6210" s="1"/>
      <c r="D6210" s="1"/>
      <c r="E6210" s="1"/>
      <c r="F6210" s="1"/>
      <c r="G6210" s="2"/>
    </row>
    <row r="6211" ht="12.75" customHeight="1">
      <c r="A6211" t="s">
        <v>1967</v>
      </c>
      <c r="C6211" s="1"/>
      <c r="D6211" s="1"/>
      <c r="E6211" s="1"/>
      <c r="F6211" s="1"/>
      <c r="G6211" s="2"/>
    </row>
    <row r="6212" ht="12.75" customHeight="1">
      <c r="C6212" s="1"/>
      <c r="D6212" s="1"/>
      <c r="E6212" s="1"/>
      <c r="F6212" s="1"/>
      <c r="G6212" s="2"/>
    </row>
    <row r="6213" ht="12.75" customHeight="1">
      <c r="A6213" t="s">
        <v>1968</v>
      </c>
      <c r="B6213" s="3" t="str">
        <f>HYPERLINK("https://stackoverflow.com/questions/4644459/")</f>
        <v>https://stackoverflow.com/questions/4644459/</v>
      </c>
      <c r="C6213" s="1">
        <v>4.0</v>
      </c>
      <c r="D6213" s="4">
        <v>5.0</v>
      </c>
      <c r="E6213" s="1">
        <v>4.0</v>
      </c>
      <c r="F6213" s="1">
        <v>5.0</v>
      </c>
      <c r="G6213" s="2"/>
    </row>
    <row r="6214" ht="12.75" customHeight="1">
      <c r="A6214" t="s">
        <v>1968</v>
      </c>
      <c r="B6214" s="3" t="str">
        <f>HYPERLINK("https://stackoverflow.com/questions/4644471/")</f>
        <v>https://stackoverflow.com/questions/4644471/</v>
      </c>
      <c r="C6214" s="1">
        <v>5.0</v>
      </c>
      <c r="D6214" s="4">
        <v>5.0</v>
      </c>
      <c r="E6214" s="1">
        <v>5.0</v>
      </c>
      <c r="F6214" s="1">
        <v>5.0</v>
      </c>
      <c r="G6214" s="2"/>
    </row>
    <row r="6215" ht="12.75" customHeight="1">
      <c r="A6215" t="s">
        <v>1968</v>
      </c>
      <c r="B6215" s="3" t="str">
        <f>HYPERLINK("https://stackoverflow.com/questions/4645193/")</f>
        <v>https://stackoverflow.com/questions/4645193/</v>
      </c>
      <c r="C6215" s="1">
        <v>5.0</v>
      </c>
      <c r="D6215" s="4">
        <v>5.0</v>
      </c>
      <c r="E6215" s="1">
        <v>5.0</v>
      </c>
      <c r="F6215" s="1">
        <v>5.0</v>
      </c>
      <c r="G6215" s="2"/>
    </row>
    <row r="6216" ht="12.75" customHeight="1">
      <c r="A6216" t="s">
        <v>1968</v>
      </c>
      <c r="B6216" s="3" t="str">
        <f>HYPERLINK("https://stackoverflow.com/questions/22678439/")</f>
        <v>https://stackoverflow.com/questions/22678439/</v>
      </c>
      <c r="C6216" s="1">
        <v>5.0</v>
      </c>
      <c r="D6216" s="4">
        <v>5.0</v>
      </c>
      <c r="E6216" s="1">
        <v>5.0</v>
      </c>
      <c r="F6216" s="1">
        <v>5.0</v>
      </c>
      <c r="G6216" s="2"/>
    </row>
    <row r="6217" ht="12.75" customHeight="1">
      <c r="A6217" t="s">
        <v>1968</v>
      </c>
      <c r="B6217" s="3" t="str">
        <f>HYPERLINK("https://stackoverflow.com/questions/25541876/")</f>
        <v>https://stackoverflow.com/questions/25541876/</v>
      </c>
      <c r="C6217" s="1">
        <v>5.0</v>
      </c>
      <c r="D6217" s="4">
        <v>5.0</v>
      </c>
      <c r="E6217" s="1">
        <v>5.0</v>
      </c>
      <c r="F6217" s="1">
        <v>5.0</v>
      </c>
      <c r="G6217" s="2"/>
    </row>
    <row r="6218" ht="12.75" customHeight="1">
      <c r="A6218" t="s">
        <v>1968</v>
      </c>
      <c r="B6218" s="3" t="str">
        <f>HYPERLINK("https://stackoverflow.com/questions/33106892/")</f>
        <v>https://stackoverflow.com/questions/33106892/</v>
      </c>
      <c r="C6218" s="1">
        <v>5.0</v>
      </c>
      <c r="D6218" s="4">
        <v>5.0</v>
      </c>
      <c r="E6218" s="1">
        <v>5.0</v>
      </c>
      <c r="F6218" s="1">
        <v>5.0</v>
      </c>
      <c r="G6218" s="2"/>
    </row>
    <row r="6219" ht="12.75" customHeight="1">
      <c r="A6219" t="s">
        <v>1968</v>
      </c>
      <c r="B6219" s="3" t="str">
        <f>HYPERLINK("https://stackoverflow.com/questions/39689246/")</f>
        <v>https://stackoverflow.com/questions/39689246/</v>
      </c>
      <c r="C6219" s="1">
        <v>5.0</v>
      </c>
      <c r="D6219" s="4">
        <v>5.0</v>
      </c>
      <c r="E6219" s="1">
        <v>5.0</v>
      </c>
      <c r="F6219" s="1">
        <v>5.0</v>
      </c>
      <c r="G6219" s="2"/>
    </row>
    <row r="6220" ht="12.75" customHeight="1">
      <c r="A6220" t="s">
        <v>1968</v>
      </c>
      <c r="B6220" s="3" t="str">
        <f>HYPERLINK("https://stackoverflow.com/questions/40584025/")</f>
        <v>https://stackoverflow.com/questions/40584025/</v>
      </c>
      <c r="C6220" s="1">
        <v>4.0</v>
      </c>
      <c r="D6220" s="4">
        <v>5.0</v>
      </c>
      <c r="E6220" s="1">
        <v>4.0</v>
      </c>
      <c r="F6220" s="1">
        <v>5.0</v>
      </c>
      <c r="G6220" s="2"/>
    </row>
    <row r="6221" ht="12.75" customHeight="1">
      <c r="A6221" t="s">
        <v>1969</v>
      </c>
      <c r="B6221" s="3" t="str">
        <f>HYPERLINK("https://stackoverflow.com/questions/11578265/")</f>
        <v>https://stackoverflow.com/questions/11578265/</v>
      </c>
      <c r="C6221" s="1">
        <v>3.0</v>
      </c>
      <c r="D6221" s="4">
        <v>3.0</v>
      </c>
      <c r="E6221" s="1">
        <v>3.0</v>
      </c>
      <c r="F6221" s="1">
        <v>3.0</v>
      </c>
      <c r="G6221" s="2"/>
    </row>
    <row r="6222" ht="12.75" customHeight="1">
      <c r="A6222" t="s">
        <v>1717</v>
      </c>
      <c r="B6222" s="3" t="str">
        <f>HYPERLINK("https://stackoverflow.com/questions/5287561/")</f>
        <v>https://stackoverflow.com/questions/5287561/</v>
      </c>
      <c r="C6222" s="1">
        <v>5.0</v>
      </c>
      <c r="D6222" s="4">
        <v>5.0</v>
      </c>
      <c r="E6222" s="1">
        <v>5.0</v>
      </c>
      <c r="F6222" s="1">
        <v>5.0</v>
      </c>
      <c r="G6222" s="2"/>
    </row>
    <row r="6223" ht="12.75" customHeight="1">
      <c r="A6223" t="s">
        <v>1717</v>
      </c>
      <c r="B6223" s="3" t="str">
        <f>HYPERLINK("https://stackoverflow.com/questions/5287569/")</f>
        <v>https://stackoverflow.com/questions/5287569/</v>
      </c>
      <c r="C6223" s="1">
        <v>5.0</v>
      </c>
      <c r="D6223" s="4">
        <v>5.0</v>
      </c>
      <c r="E6223" s="1">
        <v>5.0</v>
      </c>
      <c r="F6223" s="1">
        <v>5.0</v>
      </c>
      <c r="G6223" s="2"/>
    </row>
    <row r="6224" ht="12.75" customHeight="1">
      <c r="A6224" t="s">
        <v>1717</v>
      </c>
      <c r="B6224" s="3" t="str">
        <f>HYPERLINK("https://stackoverflow.com/questions/5287570/")</f>
        <v>https://stackoverflow.com/questions/5287570/</v>
      </c>
      <c r="C6224" s="1">
        <v>5.0</v>
      </c>
      <c r="D6224" s="4">
        <v>5.0</v>
      </c>
      <c r="E6224" s="1">
        <v>5.0</v>
      </c>
      <c r="F6224" s="1">
        <v>5.0</v>
      </c>
      <c r="G6224" s="2"/>
    </row>
    <row r="6225" ht="12.75" customHeight="1">
      <c r="A6225" t="s">
        <v>1717</v>
      </c>
      <c r="B6225" s="3" t="str">
        <f>HYPERLINK("https://stackoverflow.com/questions/5287573/")</f>
        <v>https://stackoverflow.com/questions/5287573/</v>
      </c>
      <c r="C6225" s="1">
        <v>5.0</v>
      </c>
      <c r="D6225" s="4">
        <v>5.0</v>
      </c>
      <c r="E6225" s="1">
        <v>5.0</v>
      </c>
      <c r="F6225" s="1">
        <v>5.0</v>
      </c>
      <c r="G6225" s="2"/>
    </row>
    <row r="6226" ht="12.75" customHeight="1">
      <c r="A6226" t="s">
        <v>1717</v>
      </c>
      <c r="B6226" s="3" t="str">
        <f>HYPERLINK("https://stackoverflow.com/questions/5287576/")</f>
        <v>https://stackoverflow.com/questions/5287576/</v>
      </c>
      <c r="C6226" s="1">
        <v>4.0</v>
      </c>
      <c r="D6226" s="4">
        <v>5.0</v>
      </c>
      <c r="E6226" s="1">
        <v>4.0</v>
      </c>
      <c r="F6226" s="1">
        <v>5.0</v>
      </c>
      <c r="G6226" s="2"/>
    </row>
    <row r="6227" ht="12.75" customHeight="1">
      <c r="A6227" t="s">
        <v>1717</v>
      </c>
      <c r="B6227" s="3" t="str">
        <f>HYPERLINK("https://stackoverflow.com/questions/5287582/")</f>
        <v>https://stackoverflow.com/questions/5287582/</v>
      </c>
      <c r="C6227" s="1">
        <v>5.0</v>
      </c>
      <c r="D6227" s="4">
        <v>5.0</v>
      </c>
      <c r="E6227" s="1">
        <v>5.0</v>
      </c>
      <c r="F6227" s="1">
        <v>5.0</v>
      </c>
      <c r="G6227" s="2"/>
    </row>
    <row r="6228" ht="12.75" customHeight="1">
      <c r="A6228" t="s">
        <v>1717</v>
      </c>
      <c r="B6228" s="3" t="str">
        <f>HYPERLINK("https://stackoverflow.com/questions/16104387/")</f>
        <v>https://stackoverflow.com/questions/16104387/</v>
      </c>
      <c r="C6228" s="1">
        <v>5.0</v>
      </c>
      <c r="D6228" s="4">
        <v>5.0</v>
      </c>
      <c r="E6228" s="1">
        <v>5.0</v>
      </c>
      <c r="F6228" s="1">
        <v>5.0</v>
      </c>
      <c r="G6228" s="2"/>
    </row>
    <row r="6229" ht="12.75" customHeight="1">
      <c r="A6229" t="s">
        <v>1717</v>
      </c>
      <c r="B6229" s="3" t="str">
        <f>HYPERLINK("https://stackoverflow.com/questions/16315074/")</f>
        <v>https://stackoverflow.com/questions/16315074/</v>
      </c>
      <c r="C6229" s="1">
        <v>5.0</v>
      </c>
      <c r="D6229" s="4">
        <v>5.0</v>
      </c>
      <c r="E6229" s="1">
        <v>5.0</v>
      </c>
      <c r="F6229" s="1">
        <v>5.0</v>
      </c>
      <c r="G6229" s="2"/>
    </row>
    <row r="6230" ht="12.75" customHeight="1">
      <c r="A6230" t="s">
        <v>1717</v>
      </c>
      <c r="B6230" s="3" t="str">
        <f>HYPERLINK("https://stackoverflow.com/questions/17215393/")</f>
        <v>https://stackoverflow.com/questions/17215393/</v>
      </c>
      <c r="C6230" s="1">
        <v>4.0</v>
      </c>
      <c r="D6230" s="4">
        <v>5.0</v>
      </c>
      <c r="E6230" s="1">
        <v>4.0</v>
      </c>
      <c r="F6230" s="1">
        <v>5.0</v>
      </c>
      <c r="G6230" s="2"/>
    </row>
    <row r="6231" ht="12.75" customHeight="1">
      <c r="A6231" t="s">
        <v>1717</v>
      </c>
      <c r="B6231" s="3" t="str">
        <f>HYPERLINK("https://stackoverflow.com/questions/17623235/")</f>
        <v>https://stackoverflow.com/questions/17623235/</v>
      </c>
      <c r="C6231" s="1">
        <v>3.0</v>
      </c>
      <c r="D6231" s="4">
        <v>5.0</v>
      </c>
      <c r="E6231" s="1">
        <v>4.0</v>
      </c>
      <c r="F6231" s="1">
        <v>5.0</v>
      </c>
      <c r="G6231" s="2" t="s">
        <v>430</v>
      </c>
    </row>
    <row r="6232" ht="12.75" customHeight="1">
      <c r="A6232" t="s">
        <v>1717</v>
      </c>
      <c r="B6232" s="3" t="str">
        <f>HYPERLINK("https://stackoverflow.com/questions/18664284/")</f>
        <v>https://stackoverflow.com/questions/18664284/</v>
      </c>
      <c r="C6232" s="1">
        <v>5.0</v>
      </c>
      <c r="D6232" s="4">
        <v>5.0</v>
      </c>
      <c r="E6232" s="1">
        <v>5.0</v>
      </c>
      <c r="F6232" s="1">
        <v>5.0</v>
      </c>
      <c r="G6232" s="2"/>
    </row>
    <row r="6233" ht="12.75" customHeight="1">
      <c r="A6233" t="s">
        <v>1717</v>
      </c>
      <c r="B6233" s="3" t="str">
        <f>HYPERLINK("https://stackoverflow.com/questions/19532416/")</f>
        <v>https://stackoverflow.com/questions/19532416/</v>
      </c>
      <c r="C6233" s="1">
        <v>5.0</v>
      </c>
      <c r="D6233" s="4">
        <v>5.0</v>
      </c>
      <c r="E6233" s="1">
        <v>5.0</v>
      </c>
      <c r="F6233" s="1">
        <v>5.0</v>
      </c>
      <c r="G6233" s="2"/>
    </row>
    <row r="6234" ht="12.75" customHeight="1">
      <c r="A6234" t="s">
        <v>1717</v>
      </c>
      <c r="B6234" s="3" t="str">
        <f>HYPERLINK("https://stackoverflow.com/questions/20134346/")</f>
        <v>https://stackoverflow.com/questions/20134346/</v>
      </c>
      <c r="C6234" s="1">
        <v>3.0</v>
      </c>
      <c r="D6234" s="4">
        <v>5.0</v>
      </c>
      <c r="E6234" s="1">
        <v>4.0</v>
      </c>
      <c r="F6234" s="1">
        <v>5.0</v>
      </c>
      <c r="G6234" s="2" t="s">
        <v>430</v>
      </c>
    </row>
    <row r="6235" ht="12.75" customHeight="1">
      <c r="A6235" t="s">
        <v>1717</v>
      </c>
      <c r="B6235" s="3" t="str">
        <f>HYPERLINK("https://stackoverflow.com/questions/21620850/")</f>
        <v>https://stackoverflow.com/questions/21620850/</v>
      </c>
      <c r="C6235" s="1">
        <v>4.0</v>
      </c>
      <c r="D6235" s="4">
        <v>5.0</v>
      </c>
      <c r="E6235" s="1">
        <v>4.0</v>
      </c>
      <c r="F6235" s="1">
        <v>5.0</v>
      </c>
      <c r="G6235" s="2"/>
    </row>
    <row r="6236" ht="12.75" customHeight="1">
      <c r="A6236" t="s">
        <v>1717</v>
      </c>
      <c r="B6236" s="3" t="str">
        <f>HYPERLINK("https://stackoverflow.com/questions/23489329/")</f>
        <v>https://stackoverflow.com/questions/23489329/</v>
      </c>
      <c r="C6236" s="1">
        <v>5.0</v>
      </c>
      <c r="D6236" s="4">
        <v>5.0</v>
      </c>
      <c r="E6236" s="1">
        <v>5.0</v>
      </c>
      <c r="F6236" s="1">
        <v>5.0</v>
      </c>
      <c r="G6236" s="2"/>
    </row>
    <row r="6237" ht="12.75" customHeight="1">
      <c r="A6237" t="s">
        <v>1717</v>
      </c>
      <c r="B6237" s="3" t="str">
        <f>HYPERLINK("https://stackoverflow.com/questions/32381084/")</f>
        <v>https://stackoverflow.com/questions/32381084/</v>
      </c>
      <c r="C6237" s="1">
        <v>4.0</v>
      </c>
      <c r="D6237" s="4">
        <v>5.0</v>
      </c>
      <c r="E6237" s="1">
        <v>4.0</v>
      </c>
      <c r="F6237" s="1">
        <v>5.0</v>
      </c>
      <c r="G6237" s="2"/>
    </row>
    <row r="6238" ht="12.75" customHeight="1">
      <c r="A6238" t="s">
        <v>1717</v>
      </c>
      <c r="B6238" s="3" t="str">
        <f>HYPERLINK("https://stackoverflow.com/questions/33068903/")</f>
        <v>https://stackoverflow.com/questions/33068903/</v>
      </c>
      <c r="C6238" s="1">
        <v>5.0</v>
      </c>
      <c r="D6238" s="4">
        <v>5.0</v>
      </c>
      <c r="E6238" s="1">
        <v>5.0</v>
      </c>
      <c r="F6238" s="1">
        <v>5.0</v>
      </c>
      <c r="G6238" s="2"/>
    </row>
    <row r="6239" ht="12.75" customHeight="1">
      <c r="A6239" t="s">
        <v>1717</v>
      </c>
      <c r="B6239" s="3" t="str">
        <f>HYPERLINK("https://stackoverflow.com/questions/33151733/")</f>
        <v>https://stackoverflow.com/questions/33151733/</v>
      </c>
      <c r="C6239" s="1">
        <v>5.0</v>
      </c>
      <c r="D6239" s="4">
        <v>5.0</v>
      </c>
      <c r="E6239" s="1">
        <v>5.0</v>
      </c>
      <c r="F6239" s="1">
        <v>5.0</v>
      </c>
      <c r="G6239" s="2"/>
    </row>
    <row r="6240" ht="12.75" customHeight="1">
      <c r="A6240" t="s">
        <v>1717</v>
      </c>
      <c r="B6240" s="3" t="str">
        <f>HYPERLINK("https://stackoverflow.com/questions/38171829/")</f>
        <v>https://stackoverflow.com/questions/38171829/</v>
      </c>
      <c r="C6240" s="1">
        <v>5.0</v>
      </c>
      <c r="D6240" s="4">
        <v>5.0</v>
      </c>
      <c r="E6240" s="1">
        <v>5.0</v>
      </c>
      <c r="F6240" s="1">
        <v>5.0</v>
      </c>
      <c r="G6240" s="2"/>
    </row>
    <row r="6241" ht="12.75" customHeight="1">
      <c r="A6241" t="s">
        <v>1717</v>
      </c>
      <c r="B6241" s="3" t="str">
        <f>HYPERLINK("https://stackoverflow.com/questions/39647026/")</f>
        <v>https://stackoverflow.com/questions/39647026/</v>
      </c>
      <c r="C6241" s="1">
        <v>3.0</v>
      </c>
      <c r="D6241" s="4">
        <v>2.0</v>
      </c>
      <c r="E6241" s="1">
        <v>3.0</v>
      </c>
      <c r="F6241" s="1">
        <v>2.0</v>
      </c>
      <c r="G6241" s="2"/>
    </row>
    <row r="6242" ht="12.75" customHeight="1">
      <c r="A6242" t="s">
        <v>1717</v>
      </c>
      <c r="B6242" s="3" t="str">
        <f>HYPERLINK("https://stackoverflow.com/questions/42422446/")</f>
        <v>https://stackoverflow.com/questions/42422446/</v>
      </c>
      <c r="C6242" s="1">
        <v>3.0</v>
      </c>
      <c r="D6242" s="4">
        <v>1.0</v>
      </c>
      <c r="E6242" s="1">
        <v>3.0</v>
      </c>
      <c r="F6242" s="1">
        <v>1.0</v>
      </c>
      <c r="G6242" s="2"/>
    </row>
    <row r="6243" ht="12.75" customHeight="1">
      <c r="A6243" t="s">
        <v>1717</v>
      </c>
      <c r="B6243" s="3" t="str">
        <f>HYPERLINK("https://stackoverflow.com/questions/46084423/")</f>
        <v>https://stackoverflow.com/questions/46084423/</v>
      </c>
      <c r="C6243" s="1">
        <v>4.0</v>
      </c>
      <c r="D6243" s="4">
        <v>5.0</v>
      </c>
      <c r="E6243" s="1">
        <v>4.0</v>
      </c>
      <c r="F6243" s="1">
        <v>5.0</v>
      </c>
      <c r="G6243" s="2"/>
    </row>
    <row r="6244" ht="12.75" customHeight="1">
      <c r="A6244" t="s">
        <v>1970</v>
      </c>
      <c r="B6244" s="3" t="str">
        <f>HYPERLINK("https://stackoverflow.com/questions/8668837/")</f>
        <v>https://stackoverflow.com/questions/8668837/</v>
      </c>
      <c r="C6244" s="1">
        <v>4.0</v>
      </c>
      <c r="D6244" s="4">
        <v>4.0</v>
      </c>
      <c r="E6244" s="1">
        <v>4.0</v>
      </c>
      <c r="F6244" s="1">
        <v>4.0</v>
      </c>
      <c r="G6244" s="2"/>
    </row>
    <row r="6245" ht="12.75" customHeight="1">
      <c r="A6245" t="s">
        <v>1970</v>
      </c>
      <c r="B6245" s="3" t="str">
        <f>HYPERLINK("https://stackoverflow.com/questions/34027977/")</f>
        <v>https://stackoverflow.com/questions/34027977/</v>
      </c>
      <c r="C6245" s="1">
        <v>3.0</v>
      </c>
      <c r="D6245" s="4">
        <v>1.0</v>
      </c>
      <c r="E6245" s="1">
        <v>3.0</v>
      </c>
      <c r="F6245" s="1">
        <v>1.0</v>
      </c>
      <c r="G6245" s="2"/>
    </row>
    <row r="6246" ht="12.75" customHeight="1">
      <c r="A6246" t="s">
        <v>1970</v>
      </c>
      <c r="B6246" s="3" t="str">
        <f>HYPERLINK("https://stackoverflow.com/questions/41859871/")</f>
        <v>https://stackoverflow.com/questions/41859871/</v>
      </c>
      <c r="C6246" s="1">
        <v>3.0</v>
      </c>
      <c r="D6246" s="4">
        <v>4.0</v>
      </c>
      <c r="E6246" s="1">
        <v>3.0</v>
      </c>
      <c r="F6246" s="1">
        <v>4.0</v>
      </c>
      <c r="G6246" s="2"/>
    </row>
    <row r="6247" ht="12.75" customHeight="1">
      <c r="A6247" t="s">
        <v>1971</v>
      </c>
      <c r="B6247" s="3" t="str">
        <f>HYPERLINK("https://stackoverflow.com/questions/9333791/")</f>
        <v>https://stackoverflow.com/questions/9333791/</v>
      </c>
      <c r="C6247" s="1">
        <v>2.0</v>
      </c>
      <c r="D6247" s="4">
        <v>1.0</v>
      </c>
      <c r="E6247" s="1">
        <v>2.0</v>
      </c>
      <c r="F6247" s="1">
        <v>1.0</v>
      </c>
      <c r="G6247" s="2"/>
    </row>
    <row r="6248" ht="12.75" customHeight="1">
      <c r="A6248" t="s">
        <v>1972</v>
      </c>
      <c r="B6248" s="3" t="str">
        <f>HYPERLINK("https://stackoverflow.com/questions/9659770/")</f>
        <v>https://stackoverflow.com/questions/9659770/</v>
      </c>
      <c r="C6248" s="1">
        <v>4.0</v>
      </c>
      <c r="D6248" s="4">
        <v>5.0</v>
      </c>
      <c r="E6248" s="1">
        <v>4.0</v>
      </c>
      <c r="F6248" s="1">
        <v>5.0</v>
      </c>
      <c r="G6248" s="2"/>
    </row>
    <row r="6249" ht="12.75" customHeight="1">
      <c r="A6249" t="s">
        <v>1973</v>
      </c>
      <c r="B6249" s="3" t="str">
        <f>HYPERLINK("https://stackoverflow.com/questions/10213960/")</f>
        <v>https://stackoverflow.com/questions/10213960/</v>
      </c>
      <c r="C6249" s="1">
        <v>3.0</v>
      </c>
      <c r="D6249" s="4">
        <v>1.0</v>
      </c>
      <c r="E6249" s="1">
        <v>3.0</v>
      </c>
      <c r="F6249" s="1">
        <v>1.0</v>
      </c>
      <c r="G6249" s="2"/>
    </row>
    <row r="6250" ht="12.75" customHeight="1">
      <c r="A6250" t="s">
        <v>1720</v>
      </c>
      <c r="B6250" s="3" t="str">
        <f>HYPERLINK("https://stackoverflow.com/questions/11871567/")</f>
        <v>https://stackoverflow.com/questions/11871567/</v>
      </c>
      <c r="C6250" s="1">
        <v>5.0</v>
      </c>
      <c r="D6250" s="4">
        <v>5.0</v>
      </c>
      <c r="E6250" s="1">
        <v>5.0</v>
      </c>
      <c r="F6250" s="1">
        <v>5.0</v>
      </c>
      <c r="G6250" s="2"/>
    </row>
    <row r="6251" ht="12.75" customHeight="1">
      <c r="A6251" t="s">
        <v>1720</v>
      </c>
      <c r="B6251" s="3" t="str">
        <f>HYPERLINK("https://stackoverflow.com/questions/11871792/")</f>
        <v>https://stackoverflow.com/questions/11871792/</v>
      </c>
      <c r="C6251" s="1">
        <v>5.0</v>
      </c>
      <c r="D6251" s="4">
        <v>5.0</v>
      </c>
      <c r="E6251" s="1">
        <v>5.0</v>
      </c>
      <c r="F6251" s="1">
        <v>5.0</v>
      </c>
      <c r="G6251" s="2"/>
    </row>
    <row r="6252" ht="12.75" customHeight="1">
      <c r="A6252" t="s">
        <v>1720</v>
      </c>
      <c r="B6252" s="3" t="str">
        <f>HYPERLINK("https://stackoverflow.com/questions/17009233/")</f>
        <v>https://stackoverflow.com/questions/17009233/</v>
      </c>
      <c r="C6252" s="1">
        <v>5.0</v>
      </c>
      <c r="D6252" s="4">
        <v>5.0</v>
      </c>
      <c r="E6252" s="1">
        <v>5.0</v>
      </c>
      <c r="F6252" s="1">
        <v>5.0</v>
      </c>
      <c r="G6252" s="2"/>
    </row>
    <row r="6253" ht="12.75" customHeight="1">
      <c r="A6253" t="s">
        <v>1720</v>
      </c>
      <c r="B6253" s="3" t="str">
        <f>HYPERLINK("https://stackoverflow.com/questions/18301717/")</f>
        <v>https://stackoverflow.com/questions/18301717/</v>
      </c>
      <c r="C6253" s="1">
        <v>4.0</v>
      </c>
      <c r="D6253" s="4">
        <v>5.0</v>
      </c>
      <c r="E6253" s="1">
        <v>4.0</v>
      </c>
      <c r="F6253" s="1">
        <v>5.0</v>
      </c>
      <c r="G6253" s="2"/>
    </row>
    <row r="6254" ht="12.75" customHeight="1">
      <c r="A6254" t="s">
        <v>1720</v>
      </c>
      <c r="B6254" s="3" t="str">
        <f>HYPERLINK("https://stackoverflow.com/questions/18333059/")</f>
        <v>https://stackoverflow.com/questions/18333059/</v>
      </c>
      <c r="C6254" s="1">
        <v>5.0</v>
      </c>
      <c r="D6254" s="4">
        <v>5.0</v>
      </c>
      <c r="E6254" s="1">
        <v>5.0</v>
      </c>
      <c r="F6254" s="1">
        <v>5.0</v>
      </c>
      <c r="G6254" s="2"/>
    </row>
    <row r="6255" ht="12.75" customHeight="1">
      <c r="A6255" t="s">
        <v>1720</v>
      </c>
      <c r="B6255" s="3" t="str">
        <f>HYPERLINK("https://stackoverflow.com/questions/23489249/")</f>
        <v>https://stackoverflow.com/questions/23489249/</v>
      </c>
      <c r="C6255" s="1">
        <v>4.0</v>
      </c>
      <c r="D6255" s="4">
        <v>5.0</v>
      </c>
      <c r="E6255" s="1">
        <v>4.0</v>
      </c>
      <c r="F6255" s="1">
        <v>5.0</v>
      </c>
      <c r="G6255" s="2"/>
    </row>
    <row r="6256" ht="12.75" customHeight="1">
      <c r="A6256" t="s">
        <v>1720</v>
      </c>
      <c r="B6256" s="3" t="str">
        <f>HYPERLINK("https://stackoverflow.com/questions/25034080/")</f>
        <v>https://stackoverflow.com/questions/25034080/</v>
      </c>
      <c r="C6256" s="1">
        <v>4.0</v>
      </c>
      <c r="D6256" s="4">
        <v>5.0</v>
      </c>
      <c r="E6256" s="1">
        <v>4.0</v>
      </c>
      <c r="F6256" s="1">
        <v>5.0</v>
      </c>
      <c r="G6256" s="2"/>
    </row>
    <row r="6257" ht="12.75" customHeight="1">
      <c r="A6257" t="s">
        <v>1720</v>
      </c>
      <c r="B6257" s="3" t="str">
        <f>HYPERLINK("https://stackoverflow.com/questions/29325825/")</f>
        <v>https://stackoverflow.com/questions/29325825/</v>
      </c>
      <c r="C6257" s="1">
        <v>5.0</v>
      </c>
      <c r="D6257" s="4">
        <v>5.0</v>
      </c>
      <c r="E6257" s="1">
        <v>5.0</v>
      </c>
      <c r="F6257" s="1">
        <v>5.0</v>
      </c>
      <c r="G6257" s="2"/>
    </row>
    <row r="6258" ht="12.75" customHeight="1">
      <c r="A6258" t="s">
        <v>1720</v>
      </c>
      <c r="B6258" s="3" t="str">
        <f>HYPERLINK("https://stackoverflow.com/questions/29446123/")</f>
        <v>https://stackoverflow.com/questions/29446123/</v>
      </c>
      <c r="C6258" s="1">
        <v>4.0</v>
      </c>
      <c r="D6258" s="4">
        <v>5.0</v>
      </c>
      <c r="E6258" s="1">
        <v>4.0</v>
      </c>
      <c r="F6258" s="1">
        <v>5.0</v>
      </c>
      <c r="G6258" s="2"/>
    </row>
    <row r="6259" ht="12.75" customHeight="1">
      <c r="A6259" t="s">
        <v>1720</v>
      </c>
      <c r="B6259" s="3" t="str">
        <f>HYPERLINK("https://stackoverflow.com/questions/31241089/")</f>
        <v>https://stackoverflow.com/questions/31241089/</v>
      </c>
      <c r="C6259" s="1">
        <v>5.0</v>
      </c>
      <c r="D6259" s="4">
        <v>5.0</v>
      </c>
      <c r="E6259" s="1">
        <v>5.0</v>
      </c>
      <c r="F6259" s="1">
        <v>5.0</v>
      </c>
      <c r="G6259" s="2"/>
    </row>
    <row r="6260" ht="12.75" customHeight="1">
      <c r="A6260" t="s">
        <v>1720</v>
      </c>
      <c r="B6260" s="3" t="str">
        <f>HYPERLINK("https://stackoverflow.com/questions/34549731/")</f>
        <v>https://stackoverflow.com/questions/34549731/</v>
      </c>
      <c r="C6260" s="1">
        <v>5.0</v>
      </c>
      <c r="D6260" s="4">
        <v>5.0</v>
      </c>
      <c r="E6260" s="1">
        <v>5.0</v>
      </c>
      <c r="F6260" s="1">
        <v>5.0</v>
      </c>
      <c r="G6260" s="2"/>
    </row>
    <row r="6261" ht="12.75" customHeight="1">
      <c r="A6261" t="s">
        <v>1720</v>
      </c>
      <c r="B6261" s="3" t="str">
        <f>HYPERLINK("https://stackoverflow.com/questions/45904380/")</f>
        <v>https://stackoverflow.com/questions/45904380/</v>
      </c>
      <c r="C6261" s="1">
        <v>5.0</v>
      </c>
      <c r="D6261" s="4">
        <v>5.0</v>
      </c>
      <c r="E6261" s="1">
        <v>5.0</v>
      </c>
      <c r="F6261" s="1">
        <v>5.0</v>
      </c>
      <c r="G6261" s="2"/>
    </row>
    <row r="6262" ht="12.75" customHeight="1">
      <c r="A6262" t="s">
        <v>1720</v>
      </c>
      <c r="B6262" s="3" t="str">
        <f>HYPERLINK("https://stackoverflow.com/questions/49153311/")</f>
        <v>https://stackoverflow.com/questions/49153311/</v>
      </c>
      <c r="C6262" s="1">
        <v>5.0</v>
      </c>
      <c r="D6262" s="4">
        <v>5.0</v>
      </c>
      <c r="E6262" s="1">
        <v>5.0</v>
      </c>
      <c r="F6262" s="1">
        <v>5.0</v>
      </c>
      <c r="G6262" s="2"/>
    </row>
    <row r="6263" ht="12.75" customHeight="1">
      <c r="A6263" t="s">
        <v>1974</v>
      </c>
      <c r="B6263" s="3" t="str">
        <f>HYPERLINK("https://stackoverflow.com/questions/12999987/")</f>
        <v>https://stackoverflow.com/questions/12999987/</v>
      </c>
      <c r="C6263" s="1">
        <v>5.0</v>
      </c>
      <c r="D6263" s="4">
        <v>5.0</v>
      </c>
      <c r="E6263" s="1">
        <v>5.0</v>
      </c>
      <c r="F6263" s="1">
        <v>5.0</v>
      </c>
      <c r="G6263" s="2"/>
    </row>
    <row r="6264" ht="12.75" customHeight="1">
      <c r="A6264" t="s">
        <v>1974</v>
      </c>
      <c r="B6264" s="3" t="str">
        <f>HYPERLINK("https://stackoverflow.com/questions/13000013/")</f>
        <v>https://stackoverflow.com/questions/13000013/</v>
      </c>
      <c r="C6264" s="1">
        <v>5.0</v>
      </c>
      <c r="D6264" s="4">
        <v>5.0</v>
      </c>
      <c r="E6264" s="1">
        <v>5.0</v>
      </c>
      <c r="F6264" s="1">
        <v>5.0</v>
      </c>
      <c r="G6264" s="2"/>
    </row>
    <row r="6265" ht="12.75" customHeight="1">
      <c r="A6265" t="s">
        <v>1974</v>
      </c>
      <c r="B6265" s="3" t="str">
        <f>HYPERLINK("https://stackoverflow.com/questions/19572676/")</f>
        <v>https://stackoverflow.com/questions/19572676/</v>
      </c>
      <c r="C6265" s="1">
        <v>3.0</v>
      </c>
      <c r="D6265" s="4">
        <v>5.0</v>
      </c>
      <c r="E6265" s="1">
        <v>4.0</v>
      </c>
      <c r="F6265" s="1">
        <v>5.0</v>
      </c>
      <c r="G6265" s="2" t="s">
        <v>430</v>
      </c>
    </row>
    <row r="6266" ht="12.75" customHeight="1">
      <c r="A6266" t="s">
        <v>1974</v>
      </c>
      <c r="B6266" s="3" t="str">
        <f>HYPERLINK("https://stackoverflow.com/questions/32807984/")</f>
        <v>https://stackoverflow.com/questions/32807984/</v>
      </c>
      <c r="C6266" s="1">
        <v>2.0</v>
      </c>
      <c r="D6266" s="4">
        <v>1.0</v>
      </c>
      <c r="E6266" s="1">
        <v>2.0</v>
      </c>
      <c r="F6266" s="1">
        <v>1.0</v>
      </c>
      <c r="G6266" s="2"/>
    </row>
    <row r="6267" ht="12.75" customHeight="1">
      <c r="A6267" t="s">
        <v>1975</v>
      </c>
      <c r="B6267" s="3" t="str">
        <f>HYPERLINK("https://stackoverflow.com/questions/16122313/")</f>
        <v>https://stackoverflow.com/questions/16122313/</v>
      </c>
      <c r="C6267" s="1">
        <v>3.0</v>
      </c>
      <c r="D6267" s="4">
        <v>5.0</v>
      </c>
      <c r="E6267" s="1">
        <v>4.0</v>
      </c>
      <c r="F6267" s="1">
        <v>5.0</v>
      </c>
      <c r="G6267" s="2" t="s">
        <v>430</v>
      </c>
    </row>
    <row r="6268" ht="12.75" customHeight="1">
      <c r="A6268" t="s">
        <v>1975</v>
      </c>
      <c r="B6268" s="3" t="str">
        <f>HYPERLINK("https://stackoverflow.com/questions/16122316/")</f>
        <v>https://stackoverflow.com/questions/16122316/</v>
      </c>
      <c r="C6268" s="1">
        <v>4.0</v>
      </c>
      <c r="D6268" s="4">
        <v>5.0</v>
      </c>
      <c r="E6268" s="1">
        <v>4.0</v>
      </c>
      <c r="F6268" s="1">
        <v>5.0</v>
      </c>
      <c r="G6268" s="2"/>
    </row>
    <row r="6269" ht="12.75" customHeight="1">
      <c r="A6269" t="s">
        <v>1975</v>
      </c>
      <c r="B6269" s="3" t="str">
        <f>HYPERLINK("https://stackoverflow.com/questions/16122318/")</f>
        <v>https://stackoverflow.com/questions/16122318/</v>
      </c>
      <c r="C6269" s="1">
        <v>5.0</v>
      </c>
      <c r="D6269" s="4">
        <v>5.0</v>
      </c>
      <c r="E6269" s="1">
        <v>5.0</v>
      </c>
      <c r="F6269" s="1">
        <v>5.0</v>
      </c>
      <c r="G6269" s="2"/>
    </row>
    <row r="6270" ht="12.75" customHeight="1">
      <c r="A6270" t="s">
        <v>1975</v>
      </c>
      <c r="B6270" s="3" t="str">
        <f>HYPERLINK("https://stackoverflow.com/questions/16122579/")</f>
        <v>https://stackoverflow.com/questions/16122579/</v>
      </c>
      <c r="C6270" s="1">
        <v>5.0</v>
      </c>
      <c r="D6270" s="4">
        <v>5.0</v>
      </c>
      <c r="E6270" s="1">
        <v>5.0</v>
      </c>
      <c r="F6270" s="1">
        <v>5.0</v>
      </c>
      <c r="G6270" s="2"/>
    </row>
    <row r="6271" ht="12.75" customHeight="1">
      <c r="A6271" t="s">
        <v>1976</v>
      </c>
      <c r="B6271" s="3" t="str">
        <f>HYPERLINK("https://stackoverflow.com/questions/16390536/")</f>
        <v>https://stackoverflow.com/questions/16390536/</v>
      </c>
      <c r="C6271" s="1">
        <v>4.0</v>
      </c>
      <c r="D6271" s="4">
        <v>5.0</v>
      </c>
      <c r="E6271" s="1">
        <v>4.0</v>
      </c>
      <c r="F6271" s="1">
        <v>5.0</v>
      </c>
      <c r="G6271" s="2"/>
    </row>
    <row r="6272" ht="12.75" customHeight="1">
      <c r="A6272" t="s">
        <v>1976</v>
      </c>
      <c r="B6272" s="3" t="str">
        <f>HYPERLINK("https://stackoverflow.com/questions/16390545/")</f>
        <v>https://stackoverflow.com/questions/16390545/</v>
      </c>
      <c r="C6272" s="1">
        <v>4.0</v>
      </c>
      <c r="D6272" s="4">
        <v>5.0</v>
      </c>
      <c r="E6272" s="1">
        <v>4.0</v>
      </c>
      <c r="F6272" s="1">
        <v>5.0</v>
      </c>
      <c r="G6272" s="2"/>
    </row>
    <row r="6273" ht="12.75" customHeight="1">
      <c r="A6273" t="s">
        <v>1977</v>
      </c>
      <c r="B6273" s="3" t="str">
        <f>HYPERLINK("https://stackoverflow.com/questions/17327031/")</f>
        <v>https://stackoverflow.com/questions/17327031/</v>
      </c>
      <c r="C6273" s="1">
        <v>4.0</v>
      </c>
      <c r="D6273" s="4">
        <v>4.0</v>
      </c>
      <c r="E6273" s="1">
        <v>4.0</v>
      </c>
      <c r="F6273" s="1">
        <v>4.0</v>
      </c>
      <c r="G6273" s="2"/>
    </row>
    <row r="6274" ht="12.75" customHeight="1">
      <c r="A6274" t="s">
        <v>1977</v>
      </c>
      <c r="B6274" s="3" t="str">
        <f>HYPERLINK("https://stackoverflow.com/questions/17327033/")</f>
        <v>https://stackoverflow.com/questions/17327033/</v>
      </c>
      <c r="C6274" s="1">
        <v>1.0</v>
      </c>
      <c r="D6274" s="4">
        <v>2.0</v>
      </c>
      <c r="E6274" s="1">
        <v>1.0</v>
      </c>
      <c r="F6274" s="1">
        <v>2.0</v>
      </c>
      <c r="G6274" s="2"/>
    </row>
    <row r="6275" ht="12.75" customHeight="1">
      <c r="A6275" t="s">
        <v>1978</v>
      </c>
      <c r="B6275" s="3" t="str">
        <f>HYPERLINK("https://stackoverflow.com/questions/17467825/")</f>
        <v>https://stackoverflow.com/questions/17467825/</v>
      </c>
      <c r="C6275" s="1">
        <v>1.0</v>
      </c>
      <c r="D6275" s="4">
        <v>1.0</v>
      </c>
      <c r="E6275" s="1">
        <v>1.0</v>
      </c>
      <c r="F6275" s="1">
        <v>1.0</v>
      </c>
      <c r="G6275" s="2"/>
    </row>
    <row r="6276" ht="12.75" customHeight="1">
      <c r="A6276" t="s">
        <v>1724</v>
      </c>
      <c r="B6276" s="3" t="str">
        <f>HYPERLINK("https://stackoverflow.com/questions/17538216/")</f>
        <v>https://stackoverflow.com/questions/17538216/</v>
      </c>
      <c r="C6276" s="1">
        <v>4.0</v>
      </c>
      <c r="D6276" s="4">
        <v>5.0</v>
      </c>
      <c r="E6276" s="1">
        <v>4.0</v>
      </c>
      <c r="F6276" s="1">
        <v>5.0</v>
      </c>
      <c r="G6276" s="2"/>
    </row>
    <row r="6277" ht="12.75" customHeight="1">
      <c r="A6277" t="s">
        <v>1724</v>
      </c>
      <c r="B6277" s="3" t="str">
        <f>HYPERLINK("https://stackoverflow.com/questions/17538222/")</f>
        <v>https://stackoverflow.com/questions/17538222/</v>
      </c>
      <c r="C6277" s="1">
        <v>5.0</v>
      </c>
      <c r="D6277" s="4">
        <v>5.0</v>
      </c>
      <c r="E6277" s="1">
        <v>5.0</v>
      </c>
      <c r="F6277" s="1">
        <v>5.0</v>
      </c>
      <c r="G6277" s="2"/>
    </row>
    <row r="6278" ht="12.75" customHeight="1">
      <c r="A6278" t="s">
        <v>1724</v>
      </c>
      <c r="B6278" s="3" t="str">
        <f>HYPERLINK("https://stackoverflow.com/questions/17538233/")</f>
        <v>https://stackoverflow.com/questions/17538233/</v>
      </c>
      <c r="C6278" s="1">
        <v>4.0</v>
      </c>
      <c r="D6278" s="4">
        <v>5.0</v>
      </c>
      <c r="E6278" s="1">
        <v>4.0</v>
      </c>
      <c r="F6278" s="1">
        <v>5.0</v>
      </c>
      <c r="G6278" s="2"/>
    </row>
    <row r="6279" ht="12.75" customHeight="1">
      <c r="A6279" t="s">
        <v>1724</v>
      </c>
      <c r="B6279" s="3" t="str">
        <f>HYPERLINK("https://stackoverflow.com/questions/17538393/")</f>
        <v>https://stackoverflow.com/questions/17538393/</v>
      </c>
      <c r="C6279" s="1">
        <v>4.0</v>
      </c>
      <c r="D6279" s="4">
        <v>5.0</v>
      </c>
      <c r="E6279" s="1">
        <v>4.0</v>
      </c>
      <c r="F6279" s="1">
        <v>5.0</v>
      </c>
      <c r="G6279" s="2"/>
    </row>
    <row r="6280" ht="12.75" customHeight="1">
      <c r="A6280" t="s">
        <v>1724</v>
      </c>
      <c r="B6280" s="3" t="str">
        <f>HYPERLINK("https://stackoverflow.com/questions/21487584/")</f>
        <v>https://stackoverflow.com/questions/21487584/</v>
      </c>
      <c r="C6280" s="1">
        <v>4.0</v>
      </c>
      <c r="D6280" s="4">
        <v>5.0</v>
      </c>
      <c r="E6280" s="1">
        <v>4.0</v>
      </c>
      <c r="F6280" s="1">
        <v>5.0</v>
      </c>
      <c r="G6280" s="2"/>
    </row>
    <row r="6281" ht="12.75" customHeight="1">
      <c r="A6281" t="s">
        <v>1724</v>
      </c>
      <c r="B6281" s="3" t="str">
        <f>HYPERLINK("https://stackoverflow.com/questions/26262231/")</f>
        <v>https://stackoverflow.com/questions/26262231/</v>
      </c>
      <c r="C6281" s="1">
        <v>4.0</v>
      </c>
      <c r="D6281" s="4">
        <v>5.0</v>
      </c>
      <c r="E6281" s="1">
        <v>4.0</v>
      </c>
      <c r="F6281" s="1">
        <v>5.0</v>
      </c>
      <c r="G6281" s="2"/>
    </row>
    <row r="6282" ht="12.75" customHeight="1">
      <c r="A6282" t="s">
        <v>1724</v>
      </c>
      <c r="B6282" s="3" t="str">
        <f>HYPERLINK("https://stackoverflow.com/questions/27801778/")</f>
        <v>https://stackoverflow.com/questions/27801778/</v>
      </c>
      <c r="C6282" s="1">
        <v>5.0</v>
      </c>
      <c r="D6282" s="4">
        <v>5.0</v>
      </c>
      <c r="E6282" s="1">
        <v>5.0</v>
      </c>
      <c r="F6282" s="1">
        <v>5.0</v>
      </c>
      <c r="G6282" s="2"/>
    </row>
    <row r="6283" ht="12.75" customHeight="1">
      <c r="A6283" t="s">
        <v>1979</v>
      </c>
      <c r="B6283" s="3" t="str">
        <f>HYPERLINK("https://stackoverflow.com/questions/19796844/")</f>
        <v>https://stackoverflow.com/questions/19796844/</v>
      </c>
      <c r="C6283" s="1">
        <v>1.0</v>
      </c>
      <c r="D6283" s="4">
        <v>1.0</v>
      </c>
      <c r="E6283" s="1">
        <v>1.0</v>
      </c>
      <c r="F6283" s="1">
        <v>1.0</v>
      </c>
      <c r="G6283" s="2"/>
    </row>
    <row r="6284" ht="12.75" customHeight="1">
      <c r="A6284" t="s">
        <v>1979</v>
      </c>
      <c r="B6284" s="3" t="str">
        <f>HYPERLINK("https://stackoverflow.com/questions/19796880/")</f>
        <v>https://stackoverflow.com/questions/19796880/</v>
      </c>
      <c r="C6284" s="1">
        <v>3.0</v>
      </c>
      <c r="D6284" s="4">
        <v>2.0</v>
      </c>
      <c r="E6284" s="1">
        <v>3.0</v>
      </c>
      <c r="F6284" s="1">
        <v>2.0</v>
      </c>
      <c r="G6284" s="2"/>
    </row>
    <row r="6285" ht="12.75" customHeight="1">
      <c r="A6285" t="s">
        <v>1980</v>
      </c>
      <c r="B6285" s="3" t="str">
        <f>HYPERLINK("https://stackoverflow.com/questions/26367849/")</f>
        <v>https://stackoverflow.com/questions/26367849/</v>
      </c>
      <c r="C6285" s="1">
        <v>3.0</v>
      </c>
      <c r="D6285" s="4">
        <v>5.0</v>
      </c>
      <c r="E6285" s="1">
        <v>4.0</v>
      </c>
      <c r="F6285" s="1">
        <v>5.0</v>
      </c>
      <c r="G6285" s="2" t="s">
        <v>430</v>
      </c>
    </row>
    <row r="6286" ht="12.75" customHeight="1">
      <c r="A6286" t="s">
        <v>1980</v>
      </c>
      <c r="B6286" s="3" t="str">
        <f>HYPERLINK("https://stackoverflow.com/questions/26368051/")</f>
        <v>https://stackoverflow.com/questions/26368051/</v>
      </c>
      <c r="C6286" s="1">
        <v>3.0</v>
      </c>
      <c r="D6286" s="4">
        <v>5.0</v>
      </c>
      <c r="E6286" s="1">
        <v>4.0</v>
      </c>
      <c r="F6286" s="1">
        <v>5.0</v>
      </c>
      <c r="G6286" s="2" t="s">
        <v>430</v>
      </c>
    </row>
    <row r="6287" ht="12.75" customHeight="1">
      <c r="A6287" t="s">
        <v>1981</v>
      </c>
      <c r="B6287" s="3" t="str">
        <f>HYPERLINK("https://stackoverflow.com/questions/30249614/")</f>
        <v>https://stackoverflow.com/questions/30249614/</v>
      </c>
      <c r="C6287" s="1">
        <v>5.0</v>
      </c>
      <c r="D6287" s="4">
        <v>5.0</v>
      </c>
      <c r="E6287" s="1">
        <v>5.0</v>
      </c>
      <c r="F6287" s="1">
        <v>5.0</v>
      </c>
      <c r="G6287" s="2"/>
    </row>
    <row r="6288" ht="12.75" customHeight="1">
      <c r="A6288" t="s">
        <v>1982</v>
      </c>
      <c r="B6288" s="3" t="str">
        <f>HYPERLINK("https://stackoverflow.com/questions/38068513/")</f>
        <v>https://stackoverflow.com/questions/38068513/</v>
      </c>
      <c r="C6288" s="1">
        <v>3.0</v>
      </c>
      <c r="D6288" s="4">
        <v>1.0</v>
      </c>
      <c r="E6288" s="1">
        <v>3.0</v>
      </c>
      <c r="F6288" s="1">
        <v>1.0</v>
      </c>
      <c r="G6288" s="2"/>
    </row>
    <row r="6289" ht="12.75" customHeight="1">
      <c r="C6289" s="1"/>
      <c r="D6289" s="1"/>
      <c r="E6289" s="1"/>
      <c r="F6289" s="1"/>
      <c r="G6289" s="2"/>
    </row>
    <row r="6290" ht="12.75" customHeight="1">
      <c r="C6290" s="1"/>
      <c r="D6290" s="1"/>
      <c r="E6290" s="1"/>
      <c r="F6290" s="1"/>
      <c r="G6290" s="2"/>
    </row>
    <row r="6291" ht="12.75" customHeight="1">
      <c r="C6291" s="1"/>
      <c r="D6291" s="1"/>
      <c r="E6291" s="1"/>
      <c r="F6291" s="1"/>
      <c r="G6291" s="2"/>
    </row>
    <row r="6292" ht="12.75" customHeight="1">
      <c r="A6292" t="s">
        <v>1983</v>
      </c>
      <c r="C6292" s="1"/>
      <c r="D6292" s="1"/>
      <c r="E6292" s="1"/>
      <c r="F6292" s="1"/>
      <c r="G6292" s="2"/>
    </row>
    <row r="6293" ht="12.75" customHeight="1">
      <c r="C6293" s="1"/>
      <c r="D6293" s="1"/>
      <c r="E6293" s="1"/>
      <c r="F6293" s="1"/>
      <c r="G6293" s="2"/>
    </row>
    <row r="6294" ht="12.75" customHeight="1">
      <c r="A6294" t="s">
        <v>1984</v>
      </c>
      <c r="B6294" s="3" t="str">
        <f>HYPERLINK("https://stackoverflow.com/questions/5276968/")</f>
        <v>https://stackoverflow.com/questions/5276968/</v>
      </c>
      <c r="C6294" s="1">
        <v>3.0</v>
      </c>
      <c r="D6294" s="4">
        <v>5.0</v>
      </c>
      <c r="E6294" s="1">
        <v>4.0</v>
      </c>
      <c r="F6294" s="1">
        <v>5.0</v>
      </c>
      <c r="G6294" s="2" t="s">
        <v>430</v>
      </c>
    </row>
    <row r="6295" ht="12.75" customHeight="1">
      <c r="A6295" t="s">
        <v>1984</v>
      </c>
      <c r="B6295" s="3" t="str">
        <f>HYPERLINK("https://stackoverflow.com/questions/5277886/")</f>
        <v>https://stackoverflow.com/questions/5277886/</v>
      </c>
      <c r="C6295" s="1">
        <v>5.0</v>
      </c>
      <c r="D6295" s="4">
        <v>5.0</v>
      </c>
      <c r="E6295" s="1">
        <v>5.0</v>
      </c>
      <c r="F6295" s="1">
        <v>5.0</v>
      </c>
      <c r="G6295" s="2"/>
    </row>
    <row r="6296" ht="12.75" customHeight="1">
      <c r="A6296" t="s">
        <v>1984</v>
      </c>
      <c r="B6296" s="3" t="str">
        <f>HYPERLINK("https://stackoverflow.com/questions/25888286/")</f>
        <v>https://stackoverflow.com/questions/25888286/</v>
      </c>
      <c r="C6296" s="1">
        <v>3.0</v>
      </c>
      <c r="D6296" s="4">
        <v>5.0</v>
      </c>
      <c r="E6296" s="1">
        <v>4.0</v>
      </c>
      <c r="F6296" s="1">
        <v>5.0</v>
      </c>
      <c r="G6296" s="2" t="s">
        <v>430</v>
      </c>
    </row>
    <row r="6297" ht="12.75" customHeight="1">
      <c r="A6297" t="s">
        <v>1984</v>
      </c>
      <c r="B6297" s="3" t="str">
        <f>HYPERLINK("https://stackoverflow.com/questions/30903516/")</f>
        <v>https://stackoverflow.com/questions/30903516/</v>
      </c>
      <c r="C6297" s="1">
        <v>3.0</v>
      </c>
      <c r="D6297" s="4">
        <v>5.0</v>
      </c>
      <c r="E6297" s="1">
        <v>4.0</v>
      </c>
      <c r="F6297" s="1">
        <v>5.0</v>
      </c>
      <c r="G6297" s="2"/>
    </row>
    <row r="6298" ht="12.75" customHeight="1">
      <c r="A6298" t="s">
        <v>1984</v>
      </c>
      <c r="B6298" s="3" t="str">
        <f>HYPERLINK("https://stackoverflow.com/questions/32221358/")</f>
        <v>https://stackoverflow.com/questions/32221358/</v>
      </c>
      <c r="C6298" s="1">
        <v>3.0</v>
      </c>
      <c r="D6298" s="4">
        <v>5.0</v>
      </c>
      <c r="E6298" s="1">
        <v>3.0</v>
      </c>
      <c r="F6298" s="1">
        <v>3.0</v>
      </c>
      <c r="G6298" s="2" t="s">
        <v>1985</v>
      </c>
    </row>
    <row r="6299" ht="12.75" customHeight="1">
      <c r="A6299" t="s">
        <v>1986</v>
      </c>
      <c r="B6299" s="3" t="str">
        <f>HYPERLINK("https://stackoverflow.com/questions/7342247/")</f>
        <v>https://stackoverflow.com/questions/7342247/</v>
      </c>
      <c r="C6299" s="1">
        <v>4.0</v>
      </c>
      <c r="D6299" s="4">
        <v>5.0</v>
      </c>
      <c r="E6299" s="1">
        <v>4.0</v>
      </c>
      <c r="F6299" s="1">
        <v>5.0</v>
      </c>
      <c r="G6299" s="2"/>
    </row>
    <row r="6300" ht="12.75" customHeight="1">
      <c r="A6300" t="s">
        <v>1986</v>
      </c>
      <c r="B6300" s="3" t="str">
        <f>HYPERLINK("https://stackoverflow.com/questions/7342253/")</f>
        <v>https://stackoverflow.com/questions/7342253/</v>
      </c>
      <c r="C6300" s="1">
        <v>3.0</v>
      </c>
      <c r="D6300" s="4">
        <v>5.0</v>
      </c>
      <c r="E6300" s="1">
        <v>3.0</v>
      </c>
      <c r="F6300" s="1">
        <v>3.0</v>
      </c>
      <c r="G6300" s="2" t="s">
        <v>1220</v>
      </c>
    </row>
    <row r="6301" ht="12.75" customHeight="1">
      <c r="A6301" t="s">
        <v>1986</v>
      </c>
      <c r="B6301" s="3" t="str">
        <f>HYPERLINK("https://stackoverflow.com/questions/7342273/")</f>
        <v>https://stackoverflow.com/questions/7342273/</v>
      </c>
      <c r="C6301" s="1">
        <v>4.0</v>
      </c>
      <c r="D6301" s="4">
        <v>5.0</v>
      </c>
      <c r="E6301" s="1">
        <v>4.0</v>
      </c>
      <c r="F6301" s="1">
        <v>5.0</v>
      </c>
      <c r="G6301" s="2"/>
    </row>
    <row r="6302" ht="12.75" customHeight="1">
      <c r="A6302" t="s">
        <v>1986</v>
      </c>
      <c r="B6302" s="3" t="str">
        <f>HYPERLINK("https://stackoverflow.com/questions/39882619/")</f>
        <v>https://stackoverflow.com/questions/39882619/</v>
      </c>
      <c r="C6302" s="1">
        <v>4.0</v>
      </c>
      <c r="D6302" s="4">
        <v>5.0</v>
      </c>
      <c r="E6302" s="1">
        <v>4.0</v>
      </c>
      <c r="F6302" s="1">
        <v>5.0</v>
      </c>
      <c r="G6302" s="2"/>
    </row>
    <row r="6303" ht="12.75" customHeight="1">
      <c r="A6303" t="s">
        <v>1986</v>
      </c>
      <c r="B6303" s="3" t="str">
        <f>HYPERLINK("https://stackoverflow.com/questions/43717562/")</f>
        <v>https://stackoverflow.com/questions/43717562/</v>
      </c>
      <c r="C6303" s="1">
        <v>4.0</v>
      </c>
      <c r="D6303" s="4">
        <v>5.0</v>
      </c>
      <c r="E6303" s="1">
        <v>4.0</v>
      </c>
      <c r="F6303" s="1">
        <v>5.0</v>
      </c>
      <c r="G6303" s="2"/>
    </row>
    <row r="6304" ht="12.75" customHeight="1">
      <c r="A6304" t="s">
        <v>1986</v>
      </c>
      <c r="B6304" s="3" t="str">
        <f>HYPERLINK("https://stackoverflow.com/questions/45789981/")</f>
        <v>https://stackoverflow.com/questions/45789981/</v>
      </c>
      <c r="C6304" s="1">
        <v>4.0</v>
      </c>
      <c r="D6304" s="4">
        <v>5.0</v>
      </c>
      <c r="E6304" s="1">
        <v>4.0</v>
      </c>
      <c r="F6304" s="1">
        <v>5.0</v>
      </c>
      <c r="G6304" s="2"/>
    </row>
    <row r="6305" ht="12.75" customHeight="1">
      <c r="A6305" t="s">
        <v>1986</v>
      </c>
      <c r="B6305" s="3" t="str">
        <f>HYPERLINK("https://stackoverflow.com/questions/49252788/")</f>
        <v>https://stackoverflow.com/questions/49252788/</v>
      </c>
      <c r="C6305" s="1">
        <v>4.0</v>
      </c>
      <c r="D6305" s="4">
        <v>5.0</v>
      </c>
      <c r="E6305" s="1">
        <v>4.0</v>
      </c>
      <c r="F6305" s="1">
        <v>5.0</v>
      </c>
      <c r="G6305" s="2"/>
    </row>
    <row r="6306" ht="12.75" customHeight="1">
      <c r="A6306" t="s">
        <v>1987</v>
      </c>
      <c r="B6306" s="3" t="str">
        <f>HYPERLINK("https://stackoverflow.com/questions/13782047/")</f>
        <v>https://stackoverflow.com/questions/13782047/</v>
      </c>
      <c r="C6306" s="1">
        <v>3.0</v>
      </c>
      <c r="D6306" s="4">
        <v>4.0</v>
      </c>
      <c r="E6306" s="1">
        <v>3.0</v>
      </c>
      <c r="F6306" s="1">
        <v>4.0</v>
      </c>
      <c r="G6306" s="2"/>
    </row>
    <row r="6307" ht="12.75" customHeight="1">
      <c r="A6307" t="s">
        <v>1987</v>
      </c>
      <c r="B6307" s="3" t="str">
        <f>HYPERLINK("https://stackoverflow.com/questions/13782059/")</f>
        <v>https://stackoverflow.com/questions/13782059/</v>
      </c>
      <c r="C6307" s="1">
        <v>4.0</v>
      </c>
      <c r="D6307" s="4">
        <v>4.0</v>
      </c>
      <c r="E6307" s="1">
        <v>4.0</v>
      </c>
      <c r="F6307" s="1">
        <v>4.0</v>
      </c>
      <c r="G6307" s="2"/>
    </row>
    <row r="6308" ht="12.75" customHeight="1">
      <c r="A6308" t="s">
        <v>1987</v>
      </c>
      <c r="B6308" s="3" t="str">
        <f>HYPERLINK("https://stackoverflow.com/questions/13782063/")</f>
        <v>https://stackoverflow.com/questions/13782063/</v>
      </c>
      <c r="C6308" s="1">
        <v>4.0</v>
      </c>
      <c r="D6308" s="4">
        <v>5.0</v>
      </c>
      <c r="E6308" s="1">
        <v>4.0</v>
      </c>
      <c r="F6308" s="1">
        <v>5.0</v>
      </c>
      <c r="G6308" s="2"/>
    </row>
    <row r="6309" ht="12.75" customHeight="1">
      <c r="A6309" t="s">
        <v>1988</v>
      </c>
      <c r="B6309" s="3" t="str">
        <f>HYPERLINK("https://stackoverflow.com/questions/14923514/")</f>
        <v>https://stackoverflow.com/questions/14923514/</v>
      </c>
      <c r="C6309" s="1">
        <v>4.0</v>
      </c>
      <c r="D6309" s="4">
        <v>5.0</v>
      </c>
      <c r="E6309" s="1">
        <v>4.0</v>
      </c>
      <c r="F6309" s="1">
        <v>5.0</v>
      </c>
      <c r="G6309" s="2"/>
    </row>
    <row r="6310" ht="12.75" customHeight="1">
      <c r="A6310" t="s">
        <v>1988</v>
      </c>
      <c r="B6310" s="3" t="str">
        <f>HYPERLINK("https://stackoverflow.com/questions/14923526/")</f>
        <v>https://stackoverflow.com/questions/14923526/</v>
      </c>
      <c r="C6310" s="1">
        <v>4.0</v>
      </c>
      <c r="D6310" s="4">
        <v>5.0</v>
      </c>
      <c r="E6310" s="1">
        <v>4.0</v>
      </c>
      <c r="F6310" s="1">
        <v>5.0</v>
      </c>
      <c r="G6310" s="2"/>
    </row>
    <row r="6311" ht="12.75" customHeight="1">
      <c r="A6311" t="s">
        <v>1989</v>
      </c>
      <c r="B6311" s="3" t="str">
        <f>HYPERLINK("https://stackoverflow.com/questions/16061852/")</f>
        <v>https://stackoverflow.com/questions/16061852/</v>
      </c>
      <c r="C6311" s="1">
        <v>3.0</v>
      </c>
      <c r="D6311" s="4">
        <v>1.0</v>
      </c>
      <c r="E6311" s="1">
        <v>3.0</v>
      </c>
      <c r="F6311" s="1">
        <v>1.0</v>
      </c>
      <c r="G6311" s="2"/>
    </row>
    <row r="6312" ht="12.75" customHeight="1">
      <c r="A6312" t="s">
        <v>1989</v>
      </c>
      <c r="B6312" s="3" t="str">
        <f>HYPERLINK("https://stackoverflow.com/questions/16061884/")</f>
        <v>https://stackoverflow.com/questions/16061884/</v>
      </c>
      <c r="C6312" s="1">
        <v>3.0</v>
      </c>
      <c r="D6312" s="4">
        <v>1.0</v>
      </c>
      <c r="E6312" s="1">
        <v>3.0</v>
      </c>
      <c r="F6312" s="1">
        <v>1.0</v>
      </c>
      <c r="G6312" s="2"/>
    </row>
    <row r="6313" ht="12.75" customHeight="1">
      <c r="A6313" t="s">
        <v>1989</v>
      </c>
      <c r="B6313" s="3" t="str">
        <f>HYPERLINK("https://stackoverflow.com/questions/16061892/")</f>
        <v>https://stackoverflow.com/questions/16061892/</v>
      </c>
      <c r="C6313" s="1">
        <v>3.0</v>
      </c>
      <c r="D6313" s="4">
        <v>1.0</v>
      </c>
      <c r="E6313" s="1">
        <v>3.0</v>
      </c>
      <c r="F6313" s="1">
        <v>1.0</v>
      </c>
      <c r="G6313" s="2"/>
    </row>
    <row r="6314" ht="12.75" customHeight="1">
      <c r="A6314" t="s">
        <v>1989</v>
      </c>
      <c r="B6314" s="3" t="str">
        <f>HYPERLINK("https://stackoverflow.com/questions/16061896/")</f>
        <v>https://stackoverflow.com/questions/16061896/</v>
      </c>
      <c r="C6314" s="1">
        <v>3.0</v>
      </c>
      <c r="D6314" s="4">
        <v>1.0</v>
      </c>
      <c r="E6314" s="1">
        <v>3.0</v>
      </c>
      <c r="F6314" s="1">
        <v>1.0</v>
      </c>
      <c r="G6314" s="2"/>
    </row>
    <row r="6315" ht="12.75" customHeight="1">
      <c r="A6315" t="s">
        <v>1989</v>
      </c>
      <c r="B6315" s="3" t="str">
        <f>HYPERLINK("https://stackoverflow.com/questions/16061911/")</f>
        <v>https://stackoverflow.com/questions/16061911/</v>
      </c>
      <c r="C6315" s="1">
        <v>3.0</v>
      </c>
      <c r="D6315" s="4">
        <v>1.0</v>
      </c>
      <c r="E6315" s="1">
        <v>3.0</v>
      </c>
      <c r="F6315" s="1">
        <v>1.0</v>
      </c>
      <c r="G6315" s="2"/>
    </row>
    <row r="6316" ht="12.75" customHeight="1">
      <c r="A6316" t="s">
        <v>1989</v>
      </c>
      <c r="B6316" s="3" t="str">
        <f>HYPERLINK("https://stackoverflow.com/questions/16061940/")</f>
        <v>https://stackoverflow.com/questions/16061940/</v>
      </c>
      <c r="C6316" s="1">
        <v>3.0</v>
      </c>
      <c r="D6316" s="4">
        <v>1.0</v>
      </c>
      <c r="E6316" s="1">
        <v>3.0</v>
      </c>
      <c r="F6316" s="1">
        <v>1.0</v>
      </c>
      <c r="G6316" s="2"/>
    </row>
    <row r="6317" ht="12.75" customHeight="1">
      <c r="A6317" t="s">
        <v>1989</v>
      </c>
      <c r="B6317" s="3" t="str">
        <f>HYPERLINK("https://stackoverflow.com/questions/16062002/")</f>
        <v>https://stackoverflow.com/questions/16062002/</v>
      </c>
      <c r="C6317" s="1">
        <v>3.0</v>
      </c>
      <c r="D6317" s="4">
        <v>1.0</v>
      </c>
      <c r="E6317" s="1">
        <v>3.0</v>
      </c>
      <c r="F6317" s="1">
        <v>1.0</v>
      </c>
      <c r="G6317" s="2"/>
    </row>
    <row r="6318" ht="12.75" customHeight="1">
      <c r="A6318" t="s">
        <v>1990</v>
      </c>
      <c r="B6318" s="3" t="str">
        <f>HYPERLINK("https://stackoverflow.com/questions/18391837/")</f>
        <v>https://stackoverflow.com/questions/18391837/</v>
      </c>
      <c r="C6318" s="1">
        <v>3.0</v>
      </c>
      <c r="D6318" s="4">
        <v>1.0</v>
      </c>
      <c r="E6318" s="1">
        <v>3.0</v>
      </c>
      <c r="F6318" s="1">
        <v>1.0</v>
      </c>
      <c r="G6318" s="2"/>
    </row>
    <row r="6319" ht="12.75" customHeight="1">
      <c r="A6319" t="s">
        <v>1991</v>
      </c>
      <c r="B6319" s="3" t="str">
        <f>HYPERLINK("https://stackoverflow.com/questions/19373937/")</f>
        <v>https://stackoverflow.com/questions/19373937/</v>
      </c>
      <c r="C6319" s="1">
        <v>3.0</v>
      </c>
      <c r="D6319" s="4">
        <v>1.0</v>
      </c>
      <c r="E6319" s="1">
        <v>3.0</v>
      </c>
      <c r="F6319" s="1">
        <v>1.0</v>
      </c>
      <c r="G6319" s="2"/>
    </row>
    <row r="6320" ht="12.75" customHeight="1">
      <c r="A6320" t="s">
        <v>1992</v>
      </c>
      <c r="B6320" s="3" t="str">
        <f>HYPERLINK("https://stackoverflow.com/questions/20705266/")</f>
        <v>https://stackoverflow.com/questions/20705266/</v>
      </c>
      <c r="C6320" s="1">
        <v>4.0</v>
      </c>
      <c r="D6320" s="4">
        <v>5.0</v>
      </c>
      <c r="E6320" s="1">
        <v>4.0</v>
      </c>
      <c r="F6320" s="1">
        <v>5.0</v>
      </c>
      <c r="G6320" s="2"/>
    </row>
    <row r="6321" ht="12.75" customHeight="1">
      <c r="A6321" t="s">
        <v>1992</v>
      </c>
      <c r="B6321" s="3" t="str">
        <f>HYPERLINK("https://stackoverflow.com/questions/20705267/")</f>
        <v>https://stackoverflow.com/questions/20705267/</v>
      </c>
      <c r="C6321" s="1">
        <v>4.0</v>
      </c>
      <c r="D6321" s="4">
        <v>5.0</v>
      </c>
      <c r="E6321" s="1">
        <v>4.0</v>
      </c>
      <c r="F6321" s="1">
        <v>5.0</v>
      </c>
      <c r="G6321" s="2"/>
    </row>
    <row r="6322" ht="12.75" customHeight="1">
      <c r="A6322" t="s">
        <v>1992</v>
      </c>
      <c r="B6322" s="3" t="str">
        <f>HYPERLINK("https://stackoverflow.com/questions/20705277/")</f>
        <v>https://stackoverflow.com/questions/20705277/</v>
      </c>
      <c r="C6322" s="1">
        <v>4.0</v>
      </c>
      <c r="D6322" s="4">
        <v>5.0</v>
      </c>
      <c r="E6322" s="1">
        <v>4.0</v>
      </c>
      <c r="F6322" s="1">
        <v>5.0</v>
      </c>
      <c r="G6322" s="2"/>
    </row>
    <row r="6323" ht="12.75" customHeight="1">
      <c r="A6323" t="s">
        <v>1992</v>
      </c>
      <c r="B6323" s="3" t="str">
        <f>HYPERLINK("https://stackoverflow.com/questions/20705414/")</f>
        <v>https://stackoverflow.com/questions/20705414/</v>
      </c>
      <c r="C6323" s="1">
        <v>5.0</v>
      </c>
      <c r="D6323" s="4">
        <v>5.0</v>
      </c>
      <c r="E6323" s="1">
        <v>5.0</v>
      </c>
      <c r="F6323" s="1">
        <v>5.0</v>
      </c>
      <c r="G6323" s="2"/>
    </row>
    <row r="6324" ht="12.75" customHeight="1">
      <c r="A6324" t="s">
        <v>1993</v>
      </c>
      <c r="B6324" s="3" t="str">
        <f>HYPERLINK("https://stackoverflow.com/questions/21977542/")</f>
        <v>https://stackoverflow.com/questions/21977542/</v>
      </c>
      <c r="C6324" s="1">
        <v>3.0</v>
      </c>
      <c r="D6324" s="4">
        <v>3.0</v>
      </c>
      <c r="E6324" s="1">
        <v>3.0</v>
      </c>
      <c r="F6324" s="1">
        <v>3.0</v>
      </c>
      <c r="G6324" s="2"/>
    </row>
    <row r="6325" ht="12.75" customHeight="1">
      <c r="A6325" t="s">
        <v>1993</v>
      </c>
      <c r="B6325" s="3" t="str">
        <f>HYPERLINK("https://stackoverflow.com/questions/21977725/")</f>
        <v>https://stackoverflow.com/questions/21977725/</v>
      </c>
      <c r="C6325" s="1">
        <v>4.0</v>
      </c>
      <c r="D6325" s="4">
        <v>3.0</v>
      </c>
      <c r="E6325" s="1">
        <v>4.0</v>
      </c>
      <c r="F6325" s="1">
        <v>3.0</v>
      </c>
      <c r="G6325" s="2"/>
    </row>
    <row r="6326" ht="12.75" customHeight="1">
      <c r="A6326" t="s">
        <v>1994</v>
      </c>
      <c r="B6326" s="3" t="str">
        <f>HYPERLINK("https://stackoverflow.com/questions/26292300/")</f>
        <v>https://stackoverflow.com/questions/26292300/</v>
      </c>
      <c r="C6326" s="1">
        <v>3.0</v>
      </c>
      <c r="D6326" s="4">
        <v>5.0</v>
      </c>
      <c r="E6326" s="1">
        <v>3.0</v>
      </c>
      <c r="F6326" s="1">
        <v>3.0</v>
      </c>
      <c r="G6326" s="2" t="s">
        <v>1220</v>
      </c>
    </row>
    <row r="6327" ht="12.75" customHeight="1">
      <c r="A6327" t="s">
        <v>1994</v>
      </c>
      <c r="B6327" s="3" t="str">
        <f>HYPERLINK("https://stackoverflow.com/questions/26292301/")</f>
        <v>https://stackoverflow.com/questions/26292301/</v>
      </c>
      <c r="C6327" s="1">
        <v>3.0</v>
      </c>
      <c r="D6327" s="4">
        <v>5.0</v>
      </c>
      <c r="E6327" s="1">
        <v>4.0</v>
      </c>
      <c r="F6327" s="1">
        <v>5.0</v>
      </c>
      <c r="G6327" s="2"/>
    </row>
    <row r="6328" ht="12.75" customHeight="1">
      <c r="A6328" t="s">
        <v>1994</v>
      </c>
      <c r="B6328" s="3" t="str">
        <f>HYPERLINK("https://stackoverflow.com/questions/26292302/")</f>
        <v>https://stackoverflow.com/questions/26292302/</v>
      </c>
      <c r="C6328" s="1">
        <v>3.0</v>
      </c>
      <c r="D6328" s="4">
        <v>5.0</v>
      </c>
      <c r="E6328" s="1">
        <v>5.0</v>
      </c>
      <c r="F6328" s="1">
        <v>5.0</v>
      </c>
      <c r="G6328" s="2"/>
    </row>
    <row r="6329" ht="12.75" customHeight="1">
      <c r="A6329" t="s">
        <v>1994</v>
      </c>
      <c r="B6329" s="3" t="str">
        <f>HYPERLINK("https://stackoverflow.com/questions/26292360/")</f>
        <v>https://stackoverflow.com/questions/26292360/</v>
      </c>
      <c r="C6329" s="1">
        <v>3.0</v>
      </c>
      <c r="D6329" s="4">
        <v>5.0</v>
      </c>
      <c r="E6329" s="1">
        <v>5.0</v>
      </c>
      <c r="F6329" s="1">
        <v>5.0</v>
      </c>
      <c r="G6329" s="2"/>
    </row>
    <row r="6330" ht="12.75" customHeight="1">
      <c r="A6330" t="s">
        <v>1994</v>
      </c>
      <c r="B6330" s="3" t="str">
        <f>HYPERLINK("https://stackoverflow.com/questions/26292390/")</f>
        <v>https://stackoverflow.com/questions/26292390/</v>
      </c>
      <c r="C6330" s="1">
        <v>3.0</v>
      </c>
      <c r="D6330" s="4">
        <v>5.0</v>
      </c>
      <c r="E6330" s="1">
        <v>3.0</v>
      </c>
      <c r="F6330" s="1">
        <v>3.0</v>
      </c>
      <c r="G6330" s="2" t="s">
        <v>1995</v>
      </c>
    </row>
    <row r="6331" ht="12.75" customHeight="1">
      <c r="A6331" t="s">
        <v>1996</v>
      </c>
      <c r="B6331" s="3" t="str">
        <f>HYPERLINK("https://stackoverflow.com/questions/30270677/")</f>
        <v>https://stackoverflow.com/questions/30270677/</v>
      </c>
      <c r="C6331" s="1">
        <v>1.0</v>
      </c>
      <c r="D6331" s="4">
        <v>1.0</v>
      </c>
      <c r="E6331" s="1">
        <v>1.0</v>
      </c>
      <c r="F6331" s="1">
        <v>1.0</v>
      </c>
      <c r="G6331" s="2"/>
    </row>
    <row r="6332" ht="12.75" customHeight="1">
      <c r="A6332" t="s">
        <v>1996</v>
      </c>
      <c r="B6332" s="3" t="str">
        <f>HYPERLINK("https://stackoverflow.com/questions/30271382/")</f>
        <v>https://stackoverflow.com/questions/30271382/</v>
      </c>
      <c r="C6332" s="1">
        <v>1.0</v>
      </c>
      <c r="D6332" s="4">
        <v>1.0</v>
      </c>
      <c r="E6332" s="1">
        <v>1.0</v>
      </c>
      <c r="F6332" s="1">
        <v>1.0</v>
      </c>
      <c r="G6332" s="2"/>
    </row>
    <row r="6333" ht="12.75" customHeight="1">
      <c r="A6333" t="s">
        <v>1996</v>
      </c>
      <c r="B6333" s="3" t="str">
        <f>HYPERLINK("https://stackoverflow.com/questions/30273231/")</f>
        <v>https://stackoverflow.com/questions/30273231/</v>
      </c>
      <c r="C6333" s="1">
        <v>1.0</v>
      </c>
      <c r="D6333" s="4">
        <v>1.0</v>
      </c>
      <c r="E6333" s="1">
        <v>1.0</v>
      </c>
      <c r="F6333" s="1">
        <v>1.0</v>
      </c>
      <c r="G6333" s="2"/>
    </row>
    <row r="6334" ht="12.75" customHeight="1">
      <c r="A6334" t="s">
        <v>1997</v>
      </c>
      <c r="B6334" s="3" t="str">
        <f>HYPERLINK("https://stackoverflow.com/questions/33580224/")</f>
        <v>https://stackoverflow.com/questions/33580224/</v>
      </c>
      <c r="C6334" s="1">
        <v>3.0</v>
      </c>
      <c r="D6334" s="4">
        <v>1.0</v>
      </c>
      <c r="E6334" s="1">
        <v>3.0</v>
      </c>
      <c r="F6334" s="1">
        <v>1.0</v>
      </c>
      <c r="G6334" s="2"/>
    </row>
    <row r="6335" ht="12.75" customHeight="1">
      <c r="C6335" s="1"/>
      <c r="D6335" s="1"/>
      <c r="E6335" s="1"/>
      <c r="F6335" s="1"/>
      <c r="G6335" s="2"/>
    </row>
    <row r="6336" ht="12.75" customHeight="1">
      <c r="C6336" s="1"/>
      <c r="D6336" s="1"/>
      <c r="E6336" s="1"/>
      <c r="F6336" s="1"/>
      <c r="G6336" s="2"/>
    </row>
    <row r="6337" ht="12.75" customHeight="1">
      <c r="C6337" s="1"/>
      <c r="D6337" s="1"/>
      <c r="E6337" s="1"/>
      <c r="F6337" s="1"/>
      <c r="G6337" s="2"/>
    </row>
    <row r="6338" ht="12.75" customHeight="1">
      <c r="A6338" t="s">
        <v>1998</v>
      </c>
      <c r="C6338" s="1"/>
      <c r="D6338" s="1"/>
      <c r="E6338" s="1"/>
      <c r="F6338" s="1"/>
      <c r="G6338" s="2"/>
    </row>
    <row r="6339" ht="12.75" customHeight="1">
      <c r="C6339" s="1"/>
      <c r="D6339" s="1"/>
      <c r="E6339" s="1"/>
      <c r="F6339" s="1"/>
      <c r="G6339" s="2"/>
    </row>
    <row r="6340" ht="12.75" customHeight="1">
      <c r="A6340" t="s">
        <v>1999</v>
      </c>
      <c r="B6340" s="3" t="str">
        <f>HYPERLINK("https://stackoverflow.com/questions/1239016/")</f>
        <v>https://stackoverflow.com/questions/1239016/</v>
      </c>
      <c r="C6340" s="1">
        <v>2.0</v>
      </c>
      <c r="D6340" s="4">
        <v>1.0</v>
      </c>
      <c r="E6340" s="1">
        <v>2.0</v>
      </c>
      <c r="F6340" s="1">
        <v>1.0</v>
      </c>
      <c r="G6340" s="2"/>
    </row>
    <row r="6341" ht="12.75" customHeight="1">
      <c r="A6341" t="s">
        <v>1999</v>
      </c>
      <c r="B6341" s="3" t="str">
        <f>HYPERLINK("https://stackoverflow.com/questions/1282932/")</f>
        <v>https://stackoverflow.com/questions/1282932/</v>
      </c>
      <c r="C6341" s="1">
        <v>4.0</v>
      </c>
      <c r="D6341" s="4">
        <v>3.0</v>
      </c>
      <c r="E6341" s="1">
        <v>4.0</v>
      </c>
      <c r="F6341" s="1">
        <v>3.0</v>
      </c>
      <c r="G6341" s="2"/>
    </row>
    <row r="6342" ht="12.75" customHeight="1">
      <c r="A6342" t="s">
        <v>1999</v>
      </c>
      <c r="B6342" s="3" t="str">
        <f>HYPERLINK("https://stackoverflow.com/questions/23990855/")</f>
        <v>https://stackoverflow.com/questions/23990855/</v>
      </c>
      <c r="C6342" s="1">
        <v>3.0</v>
      </c>
      <c r="D6342" s="4">
        <v>1.0</v>
      </c>
      <c r="E6342" s="1">
        <v>3.0</v>
      </c>
      <c r="F6342" s="1">
        <v>1.0</v>
      </c>
      <c r="G6342" s="2"/>
    </row>
    <row r="6343" ht="12.75" customHeight="1">
      <c r="A6343" t="s">
        <v>1999</v>
      </c>
      <c r="B6343" s="3" t="str">
        <f>HYPERLINK("https://stackoverflow.com/questions/31230269/")</f>
        <v>https://stackoverflow.com/questions/31230269/</v>
      </c>
      <c r="C6343" s="1">
        <v>3.0</v>
      </c>
      <c r="D6343" s="4">
        <v>1.0</v>
      </c>
      <c r="E6343" s="1">
        <v>3.0</v>
      </c>
      <c r="F6343" s="1">
        <v>1.0</v>
      </c>
      <c r="G6343" s="2"/>
    </row>
    <row r="6344" ht="12.75" customHeight="1">
      <c r="A6344" t="s">
        <v>2000</v>
      </c>
      <c r="B6344" s="3" t="str">
        <f>HYPERLINK("https://stackoverflow.com/questions/1333355/")</f>
        <v>https://stackoverflow.com/questions/1333355/</v>
      </c>
      <c r="C6344" s="1">
        <v>4.0</v>
      </c>
      <c r="D6344" s="4">
        <v>2.0</v>
      </c>
      <c r="E6344" s="1">
        <v>4.0</v>
      </c>
      <c r="F6344" s="1">
        <v>4.0</v>
      </c>
      <c r="G6344" s="2" t="s">
        <v>321</v>
      </c>
    </row>
    <row r="6345" ht="12.75" customHeight="1">
      <c r="A6345" t="s">
        <v>2000</v>
      </c>
      <c r="B6345" s="3" t="str">
        <f>HYPERLINK("https://stackoverflow.com/questions/1730644/")</f>
        <v>https://stackoverflow.com/questions/1730644/</v>
      </c>
      <c r="C6345" s="1">
        <v>4.0</v>
      </c>
      <c r="D6345" s="4">
        <v>2.0</v>
      </c>
      <c r="E6345" s="1">
        <v>4.0</v>
      </c>
      <c r="F6345" s="1">
        <v>4.0</v>
      </c>
      <c r="G6345" s="2" t="s">
        <v>1680</v>
      </c>
    </row>
    <row r="6346" ht="12.75" customHeight="1">
      <c r="A6346" t="s">
        <v>2001</v>
      </c>
      <c r="B6346" s="3" t="str">
        <f>HYPERLINK("https://stackoverflow.com/questions/1988698/")</f>
        <v>https://stackoverflow.com/questions/1988698/</v>
      </c>
      <c r="C6346" s="1">
        <v>3.0</v>
      </c>
      <c r="D6346" s="4">
        <v>1.0</v>
      </c>
      <c r="E6346" s="1">
        <v>3.0</v>
      </c>
      <c r="F6346" s="1">
        <v>1.0</v>
      </c>
      <c r="G6346" s="2"/>
    </row>
    <row r="6347" ht="12.75" customHeight="1">
      <c r="A6347" t="s">
        <v>2001</v>
      </c>
      <c r="B6347" s="3" t="str">
        <f>HYPERLINK("https://stackoverflow.com/questions/9995142/")</f>
        <v>https://stackoverflow.com/questions/9995142/</v>
      </c>
      <c r="C6347" s="1">
        <v>3.0</v>
      </c>
      <c r="D6347" s="4">
        <v>1.0</v>
      </c>
      <c r="E6347" s="1">
        <v>3.0</v>
      </c>
      <c r="F6347" s="1">
        <v>1.0</v>
      </c>
      <c r="G6347" s="2"/>
    </row>
    <row r="6348" ht="12.75" customHeight="1">
      <c r="A6348" t="s">
        <v>2001</v>
      </c>
      <c r="B6348" s="3" t="str">
        <f>HYPERLINK("https://stackoverflow.com/questions/12939164/")</f>
        <v>https://stackoverflow.com/questions/12939164/</v>
      </c>
      <c r="C6348" s="1">
        <v>3.0</v>
      </c>
      <c r="D6348" s="4">
        <v>3.0</v>
      </c>
      <c r="E6348" s="1">
        <v>3.0</v>
      </c>
      <c r="F6348" s="1">
        <v>3.0</v>
      </c>
      <c r="G6348" s="2"/>
    </row>
    <row r="6349" ht="12.75" customHeight="1">
      <c r="A6349" t="s">
        <v>2001</v>
      </c>
      <c r="B6349" s="3" t="str">
        <f>HYPERLINK("https://stackoverflow.com/questions/37705082/")</f>
        <v>https://stackoverflow.com/questions/37705082/</v>
      </c>
      <c r="C6349" s="1">
        <v>3.0</v>
      </c>
      <c r="D6349" s="4">
        <v>1.0</v>
      </c>
      <c r="E6349" s="1">
        <v>3.0</v>
      </c>
      <c r="F6349" s="1">
        <v>1.0</v>
      </c>
      <c r="G6349" s="2"/>
    </row>
    <row r="6350" ht="12.75" customHeight="1">
      <c r="A6350" t="s">
        <v>1867</v>
      </c>
      <c r="B6350" s="3" t="str">
        <f>HYPERLINK("https://stackoverflow.com/questions/6164725/")</f>
        <v>https://stackoverflow.com/questions/6164725/</v>
      </c>
      <c r="C6350" s="1">
        <v>3.0</v>
      </c>
      <c r="D6350" s="4">
        <v>2.0</v>
      </c>
      <c r="E6350" s="1">
        <v>3.0</v>
      </c>
      <c r="F6350" s="1">
        <v>2.0</v>
      </c>
      <c r="G6350" s="2"/>
    </row>
    <row r="6351" ht="12.75" customHeight="1">
      <c r="A6351" t="s">
        <v>1867</v>
      </c>
      <c r="B6351" s="3" t="str">
        <f>HYPERLINK("https://stackoverflow.com/questions/26667426/")</f>
        <v>https://stackoverflow.com/questions/26667426/</v>
      </c>
      <c r="C6351" s="1">
        <v>4.0</v>
      </c>
      <c r="D6351" s="4">
        <v>4.0</v>
      </c>
      <c r="E6351" s="1">
        <v>4.0</v>
      </c>
      <c r="F6351" s="1">
        <v>4.0</v>
      </c>
      <c r="G6351" s="2"/>
    </row>
    <row r="6352" ht="12.75" customHeight="1">
      <c r="A6352" t="s">
        <v>1867</v>
      </c>
      <c r="B6352" s="3" t="str">
        <f>HYPERLINK("https://stackoverflow.com/questions/32170974/")</f>
        <v>https://stackoverflow.com/questions/32170974/</v>
      </c>
      <c r="C6352" s="1">
        <v>4.0</v>
      </c>
      <c r="D6352" s="4">
        <v>5.0</v>
      </c>
      <c r="E6352" s="1">
        <v>4.0</v>
      </c>
      <c r="F6352" s="1">
        <v>5.0</v>
      </c>
      <c r="G6352" s="2"/>
    </row>
    <row r="6353" ht="12.75" customHeight="1">
      <c r="A6353" t="s">
        <v>2002</v>
      </c>
      <c r="B6353" s="3" t="str">
        <f>HYPERLINK("https://stackoverflow.com/questions/10073729/")</f>
        <v>https://stackoverflow.com/questions/10073729/</v>
      </c>
      <c r="C6353" s="1">
        <v>5.0</v>
      </c>
      <c r="D6353" s="4">
        <v>5.0</v>
      </c>
      <c r="E6353" s="1">
        <v>5.0</v>
      </c>
      <c r="F6353" s="1">
        <v>5.0</v>
      </c>
      <c r="G6353" s="2"/>
    </row>
    <row r="6354" ht="12.75" customHeight="1">
      <c r="A6354" t="s">
        <v>2002</v>
      </c>
      <c r="B6354" s="3" t="str">
        <f>HYPERLINK("https://stackoverflow.com/questions/23644608/")</f>
        <v>https://stackoverflow.com/questions/23644608/</v>
      </c>
      <c r="C6354" s="1">
        <v>4.0</v>
      </c>
      <c r="D6354" s="4">
        <v>5.0</v>
      </c>
      <c r="E6354" s="1">
        <v>4.0</v>
      </c>
      <c r="F6354" s="1">
        <v>5.0</v>
      </c>
      <c r="G6354" s="2"/>
    </row>
    <row r="6355" ht="12.75" customHeight="1">
      <c r="A6355" t="s">
        <v>2003</v>
      </c>
      <c r="B6355" s="3" t="str">
        <f>HYPERLINK("https://stackoverflow.com/questions/7589352/")</f>
        <v>https://stackoverflow.com/questions/7589352/</v>
      </c>
      <c r="C6355" s="1">
        <v>5.0</v>
      </c>
      <c r="D6355" s="4">
        <v>5.0</v>
      </c>
      <c r="E6355" s="1">
        <v>5.0</v>
      </c>
      <c r="F6355" s="1">
        <v>5.0</v>
      </c>
      <c r="G6355" s="2"/>
    </row>
    <row r="6356" ht="12.75" customHeight="1">
      <c r="A6356" t="s">
        <v>1869</v>
      </c>
      <c r="B6356" s="3" t="str">
        <f>HYPERLINK("https://stackoverflow.com/questions/8083924/")</f>
        <v>https://stackoverflow.com/questions/8083924/</v>
      </c>
      <c r="C6356" s="1">
        <v>2.0</v>
      </c>
      <c r="D6356" s="4">
        <v>2.0</v>
      </c>
      <c r="E6356" s="1">
        <v>2.0</v>
      </c>
      <c r="F6356" s="1">
        <v>2.0</v>
      </c>
      <c r="G6356" s="2"/>
    </row>
    <row r="6357" ht="12.75" customHeight="1">
      <c r="A6357" t="s">
        <v>1869</v>
      </c>
      <c r="B6357" s="3" t="str">
        <f>HYPERLINK("https://stackoverflow.com/questions/14364233/")</f>
        <v>https://stackoverflow.com/questions/14364233/</v>
      </c>
      <c r="C6357" s="1">
        <v>2.0</v>
      </c>
      <c r="D6357" s="4">
        <v>2.0</v>
      </c>
      <c r="E6357" s="1">
        <v>2.0</v>
      </c>
      <c r="F6357" s="1">
        <v>2.0</v>
      </c>
      <c r="G6357" s="2"/>
    </row>
    <row r="6358" ht="12.75" customHeight="1">
      <c r="A6358" t="s">
        <v>1869</v>
      </c>
      <c r="B6358" s="3" t="str">
        <f>HYPERLINK("https://stackoverflow.com/questions/16882418/")</f>
        <v>https://stackoverflow.com/questions/16882418/</v>
      </c>
      <c r="C6358" s="1">
        <v>2.0</v>
      </c>
      <c r="D6358" s="4">
        <v>2.0</v>
      </c>
      <c r="E6358" s="1">
        <v>2.0</v>
      </c>
      <c r="F6358" s="1">
        <v>2.0</v>
      </c>
      <c r="G6358" s="2"/>
    </row>
    <row r="6359" ht="12.75" customHeight="1">
      <c r="A6359" t="s">
        <v>1869</v>
      </c>
      <c r="B6359" s="3" t="str">
        <f>HYPERLINK("https://stackoverflow.com/questions/27252129/")</f>
        <v>https://stackoverflow.com/questions/27252129/</v>
      </c>
      <c r="C6359" s="1">
        <v>2.0</v>
      </c>
      <c r="D6359" s="4">
        <v>1.0</v>
      </c>
      <c r="E6359" s="1">
        <v>2.0</v>
      </c>
      <c r="F6359" s="1">
        <v>1.0</v>
      </c>
      <c r="G6359" s="2"/>
    </row>
    <row r="6360" ht="12.75" customHeight="1">
      <c r="A6360" t="s">
        <v>1869</v>
      </c>
      <c r="B6360" s="3" t="str">
        <f>HYPERLINK("https://stackoverflow.com/questions/28477092/")</f>
        <v>https://stackoverflow.com/questions/28477092/</v>
      </c>
      <c r="C6360" s="1">
        <v>2.0</v>
      </c>
      <c r="D6360" s="4">
        <v>2.0</v>
      </c>
      <c r="E6360" s="1">
        <v>2.0</v>
      </c>
      <c r="F6360" s="1">
        <v>2.0</v>
      </c>
      <c r="G6360" s="2"/>
    </row>
    <row r="6361" ht="12.75" customHeight="1">
      <c r="A6361" t="s">
        <v>1869</v>
      </c>
      <c r="B6361" s="3" t="str">
        <f>HYPERLINK("https://stackoverflow.com/questions/36188005/")</f>
        <v>https://stackoverflow.com/questions/36188005/</v>
      </c>
      <c r="C6361" s="1">
        <v>2.0</v>
      </c>
      <c r="D6361" s="4">
        <v>2.0</v>
      </c>
      <c r="E6361" s="1">
        <v>2.0</v>
      </c>
      <c r="F6361" s="1">
        <v>2.0</v>
      </c>
      <c r="G6361" s="2"/>
    </row>
    <row r="6362" ht="12.75" customHeight="1">
      <c r="A6362" t="s">
        <v>1869</v>
      </c>
      <c r="B6362" s="3" t="str">
        <f>HYPERLINK("https://stackoverflow.com/questions/36680459/")</f>
        <v>https://stackoverflow.com/questions/36680459/</v>
      </c>
      <c r="C6362" s="1">
        <v>2.0</v>
      </c>
      <c r="D6362" s="4">
        <v>2.0</v>
      </c>
      <c r="E6362" s="1">
        <v>2.0</v>
      </c>
      <c r="F6362" s="1">
        <v>2.0</v>
      </c>
      <c r="G6362" s="2"/>
    </row>
    <row r="6363" ht="12.75" customHeight="1">
      <c r="A6363" t="s">
        <v>737</v>
      </c>
      <c r="B6363" s="3" t="str">
        <f>HYPERLINK("https://stackoverflow.com/questions/9481939/")</f>
        <v>https://stackoverflow.com/questions/9481939/</v>
      </c>
      <c r="C6363" s="1">
        <v>2.0</v>
      </c>
      <c r="D6363" s="4">
        <v>2.0</v>
      </c>
      <c r="E6363" s="1">
        <v>2.0</v>
      </c>
      <c r="F6363" s="1">
        <v>2.0</v>
      </c>
      <c r="G6363" s="2"/>
    </row>
    <row r="6364" ht="12.75" customHeight="1">
      <c r="A6364" t="s">
        <v>737</v>
      </c>
      <c r="B6364" s="3" t="str">
        <f>HYPERLINK("https://stackoverflow.com/questions/9481944/")</f>
        <v>https://stackoverflow.com/questions/9481944/</v>
      </c>
      <c r="C6364" s="1">
        <v>2.0</v>
      </c>
      <c r="D6364" s="4">
        <v>2.0</v>
      </c>
      <c r="E6364" s="1">
        <v>2.0</v>
      </c>
      <c r="F6364" s="1">
        <v>2.0</v>
      </c>
      <c r="G6364" s="2"/>
    </row>
    <row r="6365" ht="12.75" customHeight="1">
      <c r="A6365" t="s">
        <v>737</v>
      </c>
      <c r="B6365" s="3" t="str">
        <f>HYPERLINK("https://stackoverflow.com/questions/9481949/")</f>
        <v>https://stackoverflow.com/questions/9481949/</v>
      </c>
      <c r="C6365" s="1">
        <v>2.0</v>
      </c>
      <c r="D6365" s="4">
        <v>2.0</v>
      </c>
      <c r="E6365" s="1">
        <v>2.0</v>
      </c>
      <c r="F6365" s="1">
        <v>2.0</v>
      </c>
      <c r="G6365" s="2"/>
    </row>
    <row r="6366" ht="12.75" customHeight="1">
      <c r="A6366" t="s">
        <v>737</v>
      </c>
      <c r="B6366" s="3" t="str">
        <f>HYPERLINK("https://stackoverflow.com/questions/9486651/")</f>
        <v>https://stackoverflow.com/questions/9486651/</v>
      </c>
      <c r="C6366" s="1">
        <v>2.0</v>
      </c>
      <c r="D6366" s="4">
        <v>2.0</v>
      </c>
      <c r="E6366" s="1">
        <v>2.0</v>
      </c>
      <c r="F6366" s="1">
        <v>2.0</v>
      </c>
      <c r="G6366" s="2"/>
    </row>
    <row r="6367" ht="12.75" customHeight="1">
      <c r="A6367" t="s">
        <v>737</v>
      </c>
      <c r="B6367" s="3" t="str">
        <f>HYPERLINK("https://stackoverflow.com/questions/20418809/")</f>
        <v>https://stackoverflow.com/questions/20418809/</v>
      </c>
      <c r="C6367" s="1">
        <v>2.0</v>
      </c>
      <c r="D6367" s="4">
        <v>2.0</v>
      </c>
      <c r="E6367" s="1">
        <v>2.0</v>
      </c>
      <c r="F6367" s="1">
        <v>2.0</v>
      </c>
      <c r="G6367" s="2"/>
    </row>
    <row r="6368" ht="12.75" customHeight="1">
      <c r="A6368" t="s">
        <v>737</v>
      </c>
      <c r="B6368" s="3" t="str">
        <f>HYPERLINK("https://stackoverflow.com/questions/24649380/")</f>
        <v>https://stackoverflow.com/questions/24649380/</v>
      </c>
      <c r="C6368" s="1">
        <v>1.0</v>
      </c>
      <c r="D6368" s="4">
        <v>2.0</v>
      </c>
      <c r="E6368" s="1">
        <v>1.0</v>
      </c>
      <c r="F6368" s="1">
        <v>2.0</v>
      </c>
      <c r="G6368" s="2"/>
    </row>
    <row r="6369" ht="12.75" customHeight="1">
      <c r="A6369" t="s">
        <v>737</v>
      </c>
      <c r="B6369" s="3" t="str">
        <f>HYPERLINK("https://stackoverflow.com/questions/24947917/")</f>
        <v>https://stackoverflow.com/questions/24947917/</v>
      </c>
      <c r="C6369" s="1">
        <v>2.0</v>
      </c>
      <c r="D6369" s="4">
        <v>2.0</v>
      </c>
      <c r="E6369" s="1">
        <v>2.0</v>
      </c>
      <c r="F6369" s="1">
        <v>2.0</v>
      </c>
      <c r="G6369" s="2"/>
    </row>
    <row r="6370" ht="12.75" customHeight="1">
      <c r="A6370" t="s">
        <v>737</v>
      </c>
      <c r="B6370" s="3" t="str">
        <f>HYPERLINK("https://stackoverflow.com/questions/25257429/")</f>
        <v>https://stackoverflow.com/questions/25257429/</v>
      </c>
      <c r="C6370" s="1">
        <v>2.0</v>
      </c>
      <c r="D6370" s="4">
        <v>2.0</v>
      </c>
      <c r="E6370" s="1">
        <v>2.0</v>
      </c>
      <c r="F6370" s="1">
        <v>2.0</v>
      </c>
      <c r="G6370" s="2"/>
    </row>
    <row r="6371" ht="12.75" customHeight="1">
      <c r="A6371" t="s">
        <v>737</v>
      </c>
      <c r="B6371" s="3" t="str">
        <f>HYPERLINK("https://stackoverflow.com/questions/26709196/")</f>
        <v>https://stackoverflow.com/questions/26709196/</v>
      </c>
      <c r="C6371" s="1">
        <v>2.0</v>
      </c>
      <c r="D6371" s="4">
        <v>2.0</v>
      </c>
      <c r="E6371" s="1">
        <v>2.0</v>
      </c>
      <c r="F6371" s="1">
        <v>2.0</v>
      </c>
      <c r="G6371" s="2"/>
    </row>
    <row r="6372" ht="12.75" customHeight="1">
      <c r="A6372" t="s">
        <v>737</v>
      </c>
      <c r="B6372" s="3" t="str">
        <f>HYPERLINK("https://stackoverflow.com/questions/34610847/")</f>
        <v>https://stackoverflow.com/questions/34610847/</v>
      </c>
      <c r="C6372" s="1">
        <v>2.0</v>
      </c>
      <c r="D6372" s="4">
        <v>2.0</v>
      </c>
      <c r="E6372" s="1">
        <v>2.0</v>
      </c>
      <c r="F6372" s="1">
        <v>2.0</v>
      </c>
      <c r="G6372" s="2"/>
    </row>
    <row r="6373" ht="12.75" customHeight="1">
      <c r="A6373" t="s">
        <v>737</v>
      </c>
      <c r="B6373" s="3" t="str">
        <f>HYPERLINK("https://stackoverflow.com/questions/35516638/")</f>
        <v>https://stackoverflow.com/questions/35516638/</v>
      </c>
      <c r="C6373" s="1">
        <v>2.0</v>
      </c>
      <c r="D6373" s="4">
        <v>2.0</v>
      </c>
      <c r="E6373" s="1">
        <v>2.0</v>
      </c>
      <c r="F6373" s="1">
        <v>2.0</v>
      </c>
      <c r="G6373" s="2"/>
    </row>
    <row r="6374" ht="12.75" customHeight="1">
      <c r="A6374" t="s">
        <v>737</v>
      </c>
      <c r="B6374" s="3" t="str">
        <f>HYPERLINK("https://stackoverflow.com/questions/38342964/")</f>
        <v>https://stackoverflow.com/questions/38342964/</v>
      </c>
      <c r="C6374" s="1">
        <v>2.0</v>
      </c>
      <c r="D6374" s="4">
        <v>2.0</v>
      </c>
      <c r="E6374" s="1">
        <v>2.0</v>
      </c>
      <c r="F6374" s="1">
        <v>2.0</v>
      </c>
      <c r="G6374" s="2"/>
    </row>
    <row r="6375" ht="12.75" customHeight="1">
      <c r="A6375" t="s">
        <v>737</v>
      </c>
      <c r="B6375" s="3" t="str">
        <f>HYPERLINK("https://stackoverflow.com/questions/41822127/")</f>
        <v>https://stackoverflow.com/questions/41822127/</v>
      </c>
      <c r="C6375" s="1">
        <v>2.0</v>
      </c>
      <c r="D6375" s="4">
        <v>2.0</v>
      </c>
      <c r="E6375" s="1">
        <v>2.0</v>
      </c>
      <c r="F6375" s="1">
        <v>2.0</v>
      </c>
      <c r="G6375" s="2"/>
    </row>
    <row r="6376" ht="12.75" customHeight="1">
      <c r="A6376" t="s">
        <v>2004</v>
      </c>
      <c r="B6376" s="3" t="str">
        <f>HYPERLINK("https://stackoverflow.com/questions/10026274/")</f>
        <v>https://stackoverflow.com/questions/10026274/</v>
      </c>
      <c r="C6376" s="1">
        <v>3.0</v>
      </c>
      <c r="D6376" s="4">
        <v>1.0</v>
      </c>
      <c r="E6376" s="1">
        <v>3.0</v>
      </c>
      <c r="F6376" s="1">
        <v>1.0</v>
      </c>
      <c r="G6376" s="2"/>
    </row>
    <row r="6377" ht="12.75" customHeight="1">
      <c r="A6377" t="s">
        <v>2004</v>
      </c>
      <c r="B6377" s="3" t="str">
        <f>HYPERLINK("https://stackoverflow.com/questions/10026461/")</f>
        <v>https://stackoverflow.com/questions/10026461/</v>
      </c>
      <c r="C6377" s="1">
        <v>4.0</v>
      </c>
      <c r="D6377" s="4">
        <v>3.0</v>
      </c>
      <c r="E6377" s="1">
        <v>4.0</v>
      </c>
      <c r="F6377" s="1">
        <v>3.0</v>
      </c>
      <c r="G6377" s="2"/>
    </row>
    <row r="6378" ht="12.75" customHeight="1">
      <c r="A6378" t="s">
        <v>2005</v>
      </c>
      <c r="B6378" s="3" t="str">
        <f>HYPERLINK("https://stackoverflow.com/questions/11884790/")</f>
        <v>https://stackoverflow.com/questions/11884790/</v>
      </c>
      <c r="C6378" s="1">
        <v>3.0</v>
      </c>
      <c r="D6378" s="4">
        <v>3.0</v>
      </c>
      <c r="E6378" s="1">
        <v>3.0</v>
      </c>
      <c r="F6378" s="1">
        <v>3.0</v>
      </c>
      <c r="G6378" s="2"/>
    </row>
    <row r="6379" ht="12.75" customHeight="1">
      <c r="A6379" t="s">
        <v>2005</v>
      </c>
      <c r="B6379" s="3" t="str">
        <f>HYPERLINK("https://stackoverflow.com/questions/11884974/")</f>
        <v>https://stackoverflow.com/questions/11884974/</v>
      </c>
      <c r="C6379" s="1">
        <v>5.0</v>
      </c>
      <c r="D6379" s="4">
        <v>5.0</v>
      </c>
      <c r="E6379" s="1">
        <v>5.0</v>
      </c>
      <c r="F6379" s="1">
        <v>5.0</v>
      </c>
      <c r="G6379" s="2"/>
    </row>
    <row r="6380" ht="12.75" customHeight="1">
      <c r="A6380" t="s">
        <v>2005</v>
      </c>
      <c r="B6380" s="3" t="str">
        <f>HYPERLINK("https://stackoverflow.com/questions/14109851/")</f>
        <v>https://stackoverflow.com/questions/14109851/</v>
      </c>
      <c r="C6380" s="1">
        <v>5.0</v>
      </c>
      <c r="D6380" s="4">
        <v>2.0</v>
      </c>
      <c r="E6380" s="1">
        <v>3.0</v>
      </c>
      <c r="F6380" s="1">
        <v>2.0</v>
      </c>
      <c r="G6380" s="2" t="s">
        <v>430</v>
      </c>
    </row>
    <row r="6381" ht="12.75" customHeight="1">
      <c r="A6381" t="s">
        <v>1877</v>
      </c>
      <c r="B6381" s="3" t="str">
        <f>HYPERLINK("https://stackoverflow.com/questions/16449379/")</f>
        <v>https://stackoverflow.com/questions/16449379/</v>
      </c>
      <c r="C6381" s="1">
        <v>5.0</v>
      </c>
      <c r="D6381" s="4">
        <v>5.0</v>
      </c>
      <c r="E6381" s="1">
        <v>5.0</v>
      </c>
      <c r="F6381" s="1">
        <v>5.0</v>
      </c>
      <c r="G6381" s="2"/>
    </row>
    <row r="6382" ht="12.75" customHeight="1">
      <c r="A6382" t="s">
        <v>2006</v>
      </c>
      <c r="B6382" s="3" t="str">
        <f>HYPERLINK("https://stackoverflow.com/questions/31039789/")</f>
        <v>https://stackoverflow.com/questions/31039789/</v>
      </c>
      <c r="C6382" s="1">
        <v>2.0</v>
      </c>
      <c r="D6382" s="4">
        <v>1.0</v>
      </c>
      <c r="E6382" s="1">
        <v>2.0</v>
      </c>
      <c r="F6382" s="1">
        <v>1.0</v>
      </c>
      <c r="G6382" s="2"/>
    </row>
    <row r="6383" ht="12.75" customHeight="1">
      <c r="A6383" t="s">
        <v>2007</v>
      </c>
      <c r="B6383" s="3" t="str">
        <f>HYPERLINK("https://stackoverflow.com/questions/41181092/")</f>
        <v>https://stackoverflow.com/questions/41181092/</v>
      </c>
      <c r="C6383" s="1">
        <v>2.0</v>
      </c>
      <c r="D6383" s="4">
        <v>1.0</v>
      </c>
      <c r="E6383" s="1">
        <v>2.0</v>
      </c>
      <c r="F6383" s="1">
        <v>1.0</v>
      </c>
      <c r="G6383" s="2"/>
    </row>
    <row r="6384" ht="12.75" customHeight="1">
      <c r="C6384" s="1"/>
      <c r="D6384" s="1"/>
      <c r="E6384" s="1"/>
      <c r="F6384" s="1"/>
      <c r="G6384" s="2"/>
    </row>
    <row r="6385" ht="12.75" customHeight="1">
      <c r="C6385" s="1"/>
      <c r="D6385" s="1"/>
      <c r="E6385" s="1"/>
      <c r="F6385" s="1"/>
      <c r="G6385" s="2"/>
    </row>
    <row r="6386" ht="12.75" customHeight="1">
      <c r="C6386" s="1"/>
      <c r="D6386" s="1"/>
      <c r="E6386" s="1"/>
      <c r="F6386" s="1"/>
      <c r="G6386" s="2"/>
    </row>
    <row r="6387" ht="12.75" customHeight="1">
      <c r="A6387" t="s">
        <v>2008</v>
      </c>
      <c r="C6387" s="1"/>
      <c r="D6387" s="1"/>
      <c r="E6387" s="1"/>
      <c r="F6387" s="1"/>
      <c r="G6387" s="2"/>
    </row>
    <row r="6388" ht="12.75" customHeight="1">
      <c r="C6388" s="1"/>
      <c r="D6388" s="1"/>
      <c r="E6388" s="1"/>
      <c r="F6388" s="1"/>
      <c r="G6388" s="2"/>
    </row>
    <row r="6389" ht="12.75" customHeight="1">
      <c r="A6389" t="s">
        <v>2009</v>
      </c>
      <c r="B6389" s="3" t="str">
        <f>HYPERLINK("https://stackoverflow.com/questions/5979957/")</f>
        <v>https://stackoverflow.com/questions/5979957/</v>
      </c>
      <c r="C6389" s="1">
        <v>2.0</v>
      </c>
      <c r="D6389" s="4">
        <v>3.0</v>
      </c>
      <c r="E6389" s="1">
        <v>2.0</v>
      </c>
      <c r="F6389" s="1">
        <v>3.0</v>
      </c>
      <c r="G6389" s="2"/>
    </row>
    <row r="6390" ht="12.75" customHeight="1">
      <c r="A6390" t="s">
        <v>2009</v>
      </c>
      <c r="B6390" s="3" t="str">
        <f>HYPERLINK("https://stackoverflow.com/questions/5980094/")</f>
        <v>https://stackoverflow.com/questions/5980094/</v>
      </c>
      <c r="C6390" s="1">
        <v>2.0</v>
      </c>
      <c r="D6390" s="4">
        <v>2.0</v>
      </c>
      <c r="E6390" s="1">
        <v>2.0</v>
      </c>
      <c r="F6390" s="1">
        <v>2.0</v>
      </c>
      <c r="G6390" s="2"/>
    </row>
    <row r="6391" ht="12.75" customHeight="1">
      <c r="A6391" t="s">
        <v>2010</v>
      </c>
      <c r="B6391" s="3" t="str">
        <f>HYPERLINK("https://stackoverflow.com/questions/9073310/")</f>
        <v>https://stackoverflow.com/questions/9073310/</v>
      </c>
      <c r="C6391" s="1">
        <v>3.0</v>
      </c>
      <c r="D6391" s="4">
        <v>1.0</v>
      </c>
      <c r="E6391" s="1">
        <v>3.0</v>
      </c>
      <c r="F6391" s="1">
        <v>1.0</v>
      </c>
      <c r="G6391" s="2"/>
    </row>
    <row r="6392" ht="12.75" customHeight="1">
      <c r="A6392" t="s">
        <v>2010</v>
      </c>
      <c r="B6392" s="3" t="str">
        <f>HYPERLINK("https://stackoverflow.com/questions/17534350/")</f>
        <v>https://stackoverflow.com/questions/17534350/</v>
      </c>
      <c r="C6392" s="1">
        <v>3.0</v>
      </c>
      <c r="D6392" s="4">
        <v>1.0</v>
      </c>
      <c r="E6392" s="1">
        <v>3.0</v>
      </c>
      <c r="F6392" s="1">
        <v>1.0</v>
      </c>
      <c r="G6392" s="2"/>
    </row>
    <row r="6393" ht="12.75" customHeight="1">
      <c r="A6393" t="s">
        <v>2010</v>
      </c>
      <c r="B6393" s="3" t="str">
        <f>HYPERLINK("https://stackoverflow.com/questions/19392801/")</f>
        <v>https://stackoverflow.com/questions/19392801/</v>
      </c>
      <c r="C6393" s="1">
        <v>3.0</v>
      </c>
      <c r="D6393" s="4">
        <v>1.0</v>
      </c>
      <c r="E6393" s="1">
        <v>3.0</v>
      </c>
      <c r="F6393" s="1">
        <v>1.0</v>
      </c>
      <c r="G6393" s="2"/>
    </row>
    <row r="6394" ht="12.75" customHeight="1">
      <c r="A6394" t="s">
        <v>2010</v>
      </c>
      <c r="B6394" s="3" t="str">
        <f>HYPERLINK("https://stackoverflow.com/questions/25411754/")</f>
        <v>https://stackoverflow.com/questions/25411754/</v>
      </c>
      <c r="C6394" s="1">
        <v>3.0</v>
      </c>
      <c r="D6394" s="4">
        <v>1.0</v>
      </c>
      <c r="E6394" s="1">
        <v>3.0</v>
      </c>
      <c r="F6394" s="1">
        <v>1.0</v>
      </c>
      <c r="G6394" s="2"/>
    </row>
    <row r="6395" ht="12.75" customHeight="1">
      <c r="A6395" t="s">
        <v>2010</v>
      </c>
      <c r="B6395" s="3" t="str">
        <f>HYPERLINK("https://stackoverflow.com/questions/29212316/")</f>
        <v>https://stackoverflow.com/questions/29212316/</v>
      </c>
      <c r="C6395" s="1">
        <v>3.0</v>
      </c>
      <c r="D6395" s="4">
        <v>1.0</v>
      </c>
      <c r="E6395" s="1">
        <v>3.0</v>
      </c>
      <c r="F6395" s="1">
        <v>1.0</v>
      </c>
      <c r="G6395" s="2"/>
    </row>
    <row r="6396" ht="12.75" customHeight="1">
      <c r="A6396" t="s">
        <v>2010</v>
      </c>
      <c r="B6396" s="3" t="str">
        <f>HYPERLINK("https://stackoverflow.com/questions/29218799/")</f>
        <v>https://stackoverflow.com/questions/29218799/</v>
      </c>
      <c r="C6396" s="1">
        <v>3.0</v>
      </c>
      <c r="D6396" s="4">
        <v>1.0</v>
      </c>
      <c r="E6396" s="1">
        <v>3.0</v>
      </c>
      <c r="F6396" s="1">
        <v>1.0</v>
      </c>
      <c r="G6396" s="2"/>
    </row>
    <row r="6397" ht="12.75" customHeight="1">
      <c r="A6397" t="s">
        <v>2010</v>
      </c>
      <c r="B6397" s="3" t="str">
        <f>HYPERLINK("https://stackoverflow.com/questions/30423274/")</f>
        <v>https://stackoverflow.com/questions/30423274/</v>
      </c>
      <c r="C6397" s="1">
        <v>3.0</v>
      </c>
      <c r="D6397" s="4">
        <v>1.0</v>
      </c>
      <c r="E6397" s="1">
        <v>3.0</v>
      </c>
      <c r="F6397" s="1">
        <v>1.0</v>
      </c>
      <c r="G6397" s="2"/>
    </row>
    <row r="6398" ht="12.75" customHeight="1">
      <c r="A6398" t="s">
        <v>2010</v>
      </c>
      <c r="B6398" s="3" t="str">
        <f>HYPERLINK("https://stackoverflow.com/questions/38307935/")</f>
        <v>https://stackoverflow.com/questions/38307935/</v>
      </c>
      <c r="C6398" s="1">
        <v>2.0</v>
      </c>
      <c r="D6398" s="4">
        <v>1.0</v>
      </c>
      <c r="E6398" s="1">
        <v>2.0</v>
      </c>
      <c r="F6398" s="1">
        <v>1.0</v>
      </c>
      <c r="G6398" s="2"/>
    </row>
    <row r="6399" ht="12.75" customHeight="1">
      <c r="A6399" t="s">
        <v>2011</v>
      </c>
      <c r="B6399" s="3" t="str">
        <f>HYPERLINK("https://stackoverflow.com/questions/12968022/")</f>
        <v>https://stackoverflow.com/questions/12968022/</v>
      </c>
      <c r="C6399" s="1">
        <v>5.0</v>
      </c>
      <c r="D6399" s="4">
        <v>5.0</v>
      </c>
      <c r="E6399" s="1">
        <v>5.0</v>
      </c>
      <c r="F6399" s="1">
        <v>5.0</v>
      </c>
      <c r="G6399" s="2"/>
    </row>
    <row r="6400" ht="12.75" customHeight="1">
      <c r="A6400" t="s">
        <v>2011</v>
      </c>
      <c r="B6400" s="3" t="str">
        <f>HYPERLINK("https://stackoverflow.com/questions/17198116/")</f>
        <v>https://stackoverflow.com/questions/17198116/</v>
      </c>
      <c r="C6400" s="1">
        <v>4.0</v>
      </c>
      <c r="D6400" s="4">
        <v>5.0</v>
      </c>
      <c r="E6400" s="1">
        <v>4.0</v>
      </c>
      <c r="F6400" s="1">
        <v>5.0</v>
      </c>
      <c r="G6400" s="2"/>
    </row>
    <row r="6401" ht="12.75" customHeight="1">
      <c r="A6401" t="s">
        <v>2011</v>
      </c>
      <c r="B6401" s="3" t="str">
        <f>HYPERLINK("https://stackoverflow.com/questions/17376764/")</f>
        <v>https://stackoverflow.com/questions/17376764/</v>
      </c>
      <c r="C6401" s="1">
        <v>5.0</v>
      </c>
      <c r="D6401" s="4">
        <v>5.0</v>
      </c>
      <c r="E6401" s="1">
        <v>5.0</v>
      </c>
      <c r="F6401" s="1">
        <v>5.0</v>
      </c>
      <c r="G6401" s="2"/>
    </row>
    <row r="6402" ht="12.75" customHeight="1">
      <c r="A6402" t="s">
        <v>2011</v>
      </c>
      <c r="B6402" s="3" t="str">
        <f>HYPERLINK("https://stackoverflow.com/questions/19759564/")</f>
        <v>https://stackoverflow.com/questions/19759564/</v>
      </c>
      <c r="C6402" s="1">
        <v>5.0</v>
      </c>
      <c r="D6402" s="4">
        <v>5.0</v>
      </c>
      <c r="E6402" s="1">
        <v>5.0</v>
      </c>
      <c r="F6402" s="1">
        <v>5.0</v>
      </c>
      <c r="G6402" s="2"/>
    </row>
    <row r="6403" ht="12.75" customHeight="1">
      <c r="A6403" t="s">
        <v>2011</v>
      </c>
      <c r="B6403" s="3" t="str">
        <f>HYPERLINK("https://stackoverflow.com/questions/19941430/")</f>
        <v>https://stackoverflow.com/questions/19941430/</v>
      </c>
      <c r="C6403" s="1">
        <v>3.0</v>
      </c>
      <c r="D6403" s="4">
        <v>3.0</v>
      </c>
      <c r="E6403" s="1">
        <v>3.0</v>
      </c>
      <c r="F6403" s="1">
        <v>3.0</v>
      </c>
      <c r="G6403" s="2"/>
    </row>
    <row r="6404" ht="12.75" customHeight="1">
      <c r="A6404" t="s">
        <v>2011</v>
      </c>
      <c r="B6404" s="3" t="str">
        <f>HYPERLINK("https://stackoverflow.com/questions/28512996/")</f>
        <v>https://stackoverflow.com/questions/28512996/</v>
      </c>
      <c r="C6404" s="1">
        <v>3.0</v>
      </c>
      <c r="D6404" s="4">
        <v>5.0</v>
      </c>
      <c r="E6404" s="1">
        <v>4.0</v>
      </c>
      <c r="F6404" s="1">
        <v>5.0</v>
      </c>
      <c r="G6404" s="2" t="s">
        <v>430</v>
      </c>
    </row>
    <row r="6405" ht="12.75" customHeight="1">
      <c r="A6405" t="s">
        <v>2011</v>
      </c>
      <c r="B6405" s="3" t="str">
        <f>HYPERLINK("https://stackoverflow.com/questions/28972634/")</f>
        <v>https://stackoverflow.com/questions/28972634/</v>
      </c>
      <c r="C6405" s="1">
        <v>3.0</v>
      </c>
      <c r="D6405" s="4">
        <v>5.0</v>
      </c>
      <c r="E6405" s="1">
        <v>4.0</v>
      </c>
      <c r="F6405" s="1">
        <v>5.0</v>
      </c>
      <c r="G6405" s="2"/>
    </row>
    <row r="6406" ht="12.75" customHeight="1">
      <c r="A6406" t="s">
        <v>2011</v>
      </c>
      <c r="B6406" s="3" t="str">
        <f>HYPERLINK("https://stackoverflow.com/questions/30191720/")</f>
        <v>https://stackoverflow.com/questions/30191720/</v>
      </c>
      <c r="C6406" s="1">
        <v>5.0</v>
      </c>
      <c r="D6406" s="4">
        <v>5.0</v>
      </c>
      <c r="E6406" s="1">
        <v>5.0</v>
      </c>
      <c r="F6406" s="1">
        <v>5.0</v>
      </c>
      <c r="G6406" s="2"/>
    </row>
    <row r="6407" ht="12.75" customHeight="1">
      <c r="A6407" t="s">
        <v>2011</v>
      </c>
      <c r="B6407" s="3" t="str">
        <f>HYPERLINK("https://stackoverflow.com/questions/30192065/")</f>
        <v>https://stackoverflow.com/questions/30192065/</v>
      </c>
      <c r="C6407" s="1">
        <v>3.0</v>
      </c>
      <c r="D6407" s="4">
        <v>5.0</v>
      </c>
      <c r="E6407" s="1">
        <v>4.0</v>
      </c>
      <c r="F6407" s="1">
        <v>5.0</v>
      </c>
      <c r="G6407" s="2"/>
    </row>
    <row r="6408" ht="12.75" customHeight="1">
      <c r="A6408" t="s">
        <v>2011</v>
      </c>
      <c r="B6408" s="3" t="str">
        <f>HYPERLINK("https://stackoverflow.com/questions/30406772/")</f>
        <v>https://stackoverflow.com/questions/30406772/</v>
      </c>
      <c r="C6408" s="1">
        <v>3.0</v>
      </c>
      <c r="D6408" s="4">
        <v>5.0</v>
      </c>
      <c r="E6408" s="1">
        <v>4.0</v>
      </c>
      <c r="F6408" s="1">
        <v>5.0</v>
      </c>
      <c r="G6408" s="2"/>
    </row>
    <row r="6409" ht="12.75" customHeight="1">
      <c r="A6409" t="s">
        <v>2011</v>
      </c>
      <c r="B6409" s="3" t="str">
        <f>HYPERLINK("https://stackoverflow.com/questions/33354155/")</f>
        <v>https://stackoverflow.com/questions/33354155/</v>
      </c>
      <c r="C6409" s="1">
        <v>3.0</v>
      </c>
      <c r="D6409" s="4">
        <v>5.0</v>
      </c>
      <c r="E6409" s="1">
        <v>3.0</v>
      </c>
      <c r="F6409" s="1">
        <v>3.0</v>
      </c>
      <c r="G6409" s="2" t="s">
        <v>1995</v>
      </c>
    </row>
    <row r="6410" ht="12.75" customHeight="1">
      <c r="A6410" t="s">
        <v>2011</v>
      </c>
      <c r="B6410" s="3" t="str">
        <f>HYPERLINK("https://stackoverflow.com/questions/34474649/")</f>
        <v>https://stackoverflow.com/questions/34474649/</v>
      </c>
      <c r="C6410" s="1">
        <v>5.0</v>
      </c>
      <c r="D6410" s="4">
        <v>5.0</v>
      </c>
      <c r="E6410" s="1">
        <v>5.0</v>
      </c>
      <c r="F6410" s="1">
        <v>5.0</v>
      </c>
      <c r="G6410" s="2"/>
    </row>
    <row r="6411" ht="12.75" customHeight="1">
      <c r="A6411" t="s">
        <v>2011</v>
      </c>
      <c r="B6411" s="3" t="str">
        <f>HYPERLINK("https://stackoverflow.com/questions/39411250/")</f>
        <v>https://stackoverflow.com/questions/39411250/</v>
      </c>
      <c r="C6411" s="1">
        <v>5.0</v>
      </c>
      <c r="D6411" s="4">
        <v>5.0</v>
      </c>
      <c r="E6411" s="1">
        <v>5.0</v>
      </c>
      <c r="F6411" s="1">
        <v>5.0</v>
      </c>
      <c r="G6411" s="2"/>
    </row>
    <row r="6412" ht="12.75" customHeight="1">
      <c r="A6412" t="s">
        <v>2011</v>
      </c>
      <c r="B6412" s="3" t="str">
        <f>HYPERLINK("https://stackoverflow.com/questions/39429499/")</f>
        <v>https://stackoverflow.com/questions/39429499/</v>
      </c>
      <c r="C6412" s="1">
        <v>5.0</v>
      </c>
      <c r="D6412" s="4">
        <v>5.0</v>
      </c>
      <c r="E6412" s="1">
        <v>5.0</v>
      </c>
      <c r="F6412" s="1">
        <v>5.0</v>
      </c>
      <c r="G6412" s="2"/>
    </row>
    <row r="6413" ht="12.75" customHeight="1">
      <c r="A6413" t="s">
        <v>2012</v>
      </c>
      <c r="B6413" s="3" t="str">
        <f>HYPERLINK("https://stackoverflow.com/questions/15079831/")</f>
        <v>https://stackoverflow.com/questions/15079831/</v>
      </c>
      <c r="C6413" s="1">
        <v>3.0</v>
      </c>
      <c r="D6413" s="4">
        <v>1.0</v>
      </c>
      <c r="E6413" s="1">
        <v>3.0</v>
      </c>
      <c r="F6413" s="1">
        <v>1.0</v>
      </c>
      <c r="G6413" s="2"/>
    </row>
    <row r="6414" ht="12.75" customHeight="1">
      <c r="A6414" t="s">
        <v>2013</v>
      </c>
      <c r="B6414" s="3" t="str">
        <f>HYPERLINK("https://stackoverflow.com/questions/17479297/")</f>
        <v>https://stackoverflow.com/questions/17479297/</v>
      </c>
      <c r="C6414" s="1">
        <v>2.0</v>
      </c>
      <c r="D6414" s="4">
        <v>1.0</v>
      </c>
      <c r="E6414" s="1">
        <v>2.0</v>
      </c>
      <c r="F6414" s="1">
        <v>1.0</v>
      </c>
      <c r="G6414" s="2"/>
    </row>
    <row r="6415" ht="12.75" customHeight="1">
      <c r="A6415" t="s">
        <v>2013</v>
      </c>
      <c r="B6415" s="3" t="str">
        <f>HYPERLINK("https://stackoverflow.com/questions/17479367/")</f>
        <v>https://stackoverflow.com/questions/17479367/</v>
      </c>
      <c r="C6415" s="1">
        <v>3.0</v>
      </c>
      <c r="D6415" s="4">
        <v>5.0</v>
      </c>
      <c r="E6415" s="1">
        <v>3.0</v>
      </c>
      <c r="F6415" s="1">
        <v>3.0</v>
      </c>
      <c r="G6415" s="2" t="s">
        <v>1220</v>
      </c>
    </row>
    <row r="6416" ht="12.75" customHeight="1">
      <c r="A6416" t="s">
        <v>2013</v>
      </c>
      <c r="B6416" s="3" t="str">
        <f>HYPERLINK("https://stackoverflow.com/questions/17479680/")</f>
        <v>https://stackoverflow.com/questions/17479680/</v>
      </c>
      <c r="C6416" s="1">
        <v>2.0</v>
      </c>
      <c r="D6416" s="4">
        <v>1.0</v>
      </c>
      <c r="E6416" s="1">
        <v>2.0</v>
      </c>
      <c r="F6416" s="1">
        <v>1.0</v>
      </c>
      <c r="G6416" s="2"/>
    </row>
    <row r="6417" ht="12.75" customHeight="1">
      <c r="A6417" t="s">
        <v>2014</v>
      </c>
      <c r="B6417" s="3" t="str">
        <f>HYPERLINK("https://stackoverflow.com/questions/19814136/")</f>
        <v>https://stackoverflow.com/questions/19814136/</v>
      </c>
      <c r="C6417" s="1">
        <v>3.0</v>
      </c>
      <c r="D6417" s="4">
        <v>5.0</v>
      </c>
      <c r="E6417" s="1">
        <v>3.0</v>
      </c>
      <c r="F6417" s="1">
        <v>3.0</v>
      </c>
      <c r="G6417" s="2" t="s">
        <v>2015</v>
      </c>
    </row>
    <row r="6418" ht="12.75" customHeight="1">
      <c r="A6418" t="s">
        <v>2016</v>
      </c>
      <c r="B6418" s="3" t="str">
        <f>HYPERLINK("https://stackoverflow.com/questions/20313302/")</f>
        <v>https://stackoverflow.com/questions/20313302/</v>
      </c>
      <c r="C6418" s="1">
        <v>2.0</v>
      </c>
      <c r="D6418" s="4">
        <v>1.0</v>
      </c>
      <c r="E6418" s="1">
        <v>2.0</v>
      </c>
      <c r="F6418" s="1">
        <v>1.0</v>
      </c>
      <c r="G6418" s="2"/>
    </row>
    <row r="6419" ht="12.75" customHeight="1">
      <c r="A6419" t="s">
        <v>2016</v>
      </c>
      <c r="B6419" s="3" t="str">
        <f>HYPERLINK("https://stackoverflow.com/questions/20313341/")</f>
        <v>https://stackoverflow.com/questions/20313341/</v>
      </c>
      <c r="C6419" s="1">
        <v>3.0</v>
      </c>
      <c r="D6419" s="4">
        <v>1.0</v>
      </c>
      <c r="E6419" s="1">
        <v>3.0</v>
      </c>
      <c r="F6419" s="1">
        <v>1.0</v>
      </c>
      <c r="G6419" s="2"/>
    </row>
    <row r="6420" ht="12.75" customHeight="1">
      <c r="A6420" t="s">
        <v>2017</v>
      </c>
      <c r="B6420" s="3" t="str">
        <f>HYPERLINK("https://stackoverflow.com/questions/26292237/")</f>
        <v>https://stackoverflow.com/questions/26292237/</v>
      </c>
      <c r="C6420" s="1">
        <v>2.0</v>
      </c>
      <c r="D6420" s="4">
        <v>1.0</v>
      </c>
      <c r="E6420" s="1">
        <v>2.0</v>
      </c>
      <c r="F6420" s="1">
        <v>1.0</v>
      </c>
      <c r="G6420" s="2"/>
    </row>
    <row r="6421" ht="12.75" customHeight="1">
      <c r="A6421" t="s">
        <v>2018</v>
      </c>
      <c r="B6421" s="3" t="str">
        <f>HYPERLINK("https://stackoverflow.com/questions/26818832/")</f>
        <v>https://stackoverflow.com/questions/26818832/</v>
      </c>
      <c r="C6421" s="1">
        <v>3.0</v>
      </c>
      <c r="D6421" s="4">
        <v>1.0</v>
      </c>
      <c r="E6421" s="1">
        <v>3.0</v>
      </c>
      <c r="F6421" s="1">
        <v>1.0</v>
      </c>
      <c r="G6421" s="2"/>
    </row>
    <row r="6422" ht="12.75" customHeight="1">
      <c r="A6422" t="s">
        <v>2019</v>
      </c>
      <c r="B6422" s="3" t="str">
        <f>HYPERLINK("https://stackoverflow.com/questions/33071973/")</f>
        <v>https://stackoverflow.com/questions/33071973/</v>
      </c>
      <c r="C6422" s="1">
        <v>1.0</v>
      </c>
      <c r="D6422" s="4">
        <v>1.0</v>
      </c>
      <c r="E6422" s="1">
        <v>1.0</v>
      </c>
      <c r="F6422" s="1">
        <v>1.0</v>
      </c>
      <c r="G6422" s="2"/>
    </row>
    <row r="6423" ht="12.75" customHeight="1">
      <c r="A6423" t="s">
        <v>2019</v>
      </c>
      <c r="B6423" s="3" t="str">
        <f>HYPERLINK("https://stackoverflow.com/questions/33091886/")</f>
        <v>https://stackoverflow.com/questions/33091886/</v>
      </c>
      <c r="C6423" s="1">
        <v>1.0</v>
      </c>
      <c r="D6423" s="4">
        <v>1.0</v>
      </c>
      <c r="E6423" s="1">
        <v>1.0</v>
      </c>
      <c r="F6423" s="1">
        <v>1.0</v>
      </c>
      <c r="G6423" s="2"/>
    </row>
    <row r="6424" ht="12.75" customHeight="1">
      <c r="C6424" s="1"/>
      <c r="D6424" s="1"/>
      <c r="E6424" s="1"/>
      <c r="F6424" s="1"/>
      <c r="G6424" s="2"/>
    </row>
    <row r="6425" ht="12.75" customHeight="1">
      <c r="C6425" s="1"/>
      <c r="D6425" s="1"/>
      <c r="E6425" s="1"/>
      <c r="F6425" s="1"/>
      <c r="G6425" s="2"/>
    </row>
    <row r="6426" ht="12.75" customHeight="1">
      <c r="C6426" s="1"/>
      <c r="D6426" s="1"/>
      <c r="E6426" s="1"/>
      <c r="F6426" s="1"/>
      <c r="G6426" s="2"/>
    </row>
    <row r="6427" ht="12.75" customHeight="1">
      <c r="A6427" t="s">
        <v>2020</v>
      </c>
      <c r="C6427" s="1"/>
      <c r="D6427" s="1"/>
      <c r="E6427" s="1"/>
      <c r="F6427" s="1"/>
      <c r="G6427" s="2"/>
    </row>
    <row r="6428" ht="12.75" customHeight="1">
      <c r="C6428" s="1"/>
      <c r="D6428" s="1"/>
      <c r="E6428" s="1"/>
      <c r="F6428" s="1"/>
      <c r="G6428" s="2"/>
    </row>
    <row r="6429" ht="12.75" customHeight="1">
      <c r="A6429" t="s">
        <v>2021</v>
      </c>
      <c r="B6429" s="3" t="str">
        <f>HYPERLINK("https://stackoverflow.com/questions/205903/")</f>
        <v>https://stackoverflow.com/questions/205903/</v>
      </c>
      <c r="C6429" s="1">
        <v>2.0</v>
      </c>
      <c r="D6429" s="4">
        <v>1.0</v>
      </c>
      <c r="E6429" s="1">
        <v>2.0</v>
      </c>
      <c r="F6429" s="1">
        <v>1.0</v>
      </c>
      <c r="G6429" s="2"/>
    </row>
    <row r="6430" ht="12.75" customHeight="1">
      <c r="A6430" t="s">
        <v>2021</v>
      </c>
      <c r="B6430" s="3" t="str">
        <f>HYPERLINK("https://stackoverflow.com/questions/205989/")</f>
        <v>https://stackoverflow.com/questions/205989/</v>
      </c>
      <c r="C6430" s="1">
        <v>2.0</v>
      </c>
      <c r="D6430" s="4">
        <v>1.0</v>
      </c>
      <c r="E6430" s="1">
        <v>2.0</v>
      </c>
      <c r="F6430" s="1">
        <v>1.0</v>
      </c>
      <c r="G6430" s="2"/>
    </row>
    <row r="6431" ht="12.75" customHeight="1">
      <c r="A6431" t="s">
        <v>2021</v>
      </c>
      <c r="B6431" s="3" t="str">
        <f>HYPERLINK("https://stackoverflow.com/questions/206488/")</f>
        <v>https://stackoverflow.com/questions/206488/</v>
      </c>
      <c r="C6431" s="1">
        <v>2.0</v>
      </c>
      <c r="D6431" s="4">
        <v>1.0</v>
      </c>
      <c r="E6431" s="1">
        <v>2.0</v>
      </c>
      <c r="F6431" s="1">
        <v>1.0</v>
      </c>
      <c r="G6431" s="2"/>
    </row>
    <row r="6432" ht="12.75" customHeight="1">
      <c r="A6432" t="s">
        <v>2021</v>
      </c>
      <c r="B6432" s="3" t="str">
        <f>HYPERLINK("https://stackoverflow.com/questions/9240969/")</f>
        <v>https://stackoverflow.com/questions/9240969/</v>
      </c>
      <c r="C6432" s="1">
        <v>2.0</v>
      </c>
      <c r="D6432" s="4">
        <v>1.0</v>
      </c>
      <c r="E6432" s="1">
        <v>2.0</v>
      </c>
      <c r="F6432" s="1">
        <v>1.0</v>
      </c>
      <c r="G6432" s="2"/>
    </row>
    <row r="6433" ht="12.75" customHeight="1">
      <c r="A6433" t="s">
        <v>2021</v>
      </c>
      <c r="B6433" s="3" t="str">
        <f>HYPERLINK("https://stackoverflow.com/questions/20120607/")</f>
        <v>https://stackoverflow.com/questions/20120607/</v>
      </c>
      <c r="C6433" s="1">
        <v>3.0</v>
      </c>
      <c r="D6433" s="4">
        <v>1.0</v>
      </c>
      <c r="E6433" s="1">
        <v>3.0</v>
      </c>
      <c r="F6433" s="1">
        <v>1.0</v>
      </c>
      <c r="G6433" s="2"/>
    </row>
    <row r="6434" ht="12.75" customHeight="1">
      <c r="A6434" t="s">
        <v>2021</v>
      </c>
      <c r="B6434" s="3" t="str">
        <f>HYPERLINK("https://stackoverflow.com/questions/28424686/")</f>
        <v>https://stackoverflow.com/questions/28424686/</v>
      </c>
      <c r="C6434" s="1">
        <v>3.0</v>
      </c>
      <c r="D6434" s="4">
        <v>1.0</v>
      </c>
      <c r="E6434" s="1">
        <v>3.0</v>
      </c>
      <c r="F6434" s="1">
        <v>1.0</v>
      </c>
      <c r="G6434" s="2"/>
    </row>
    <row r="6435" ht="12.75" customHeight="1">
      <c r="A6435" t="s">
        <v>2021</v>
      </c>
      <c r="B6435" s="3" t="str">
        <f>HYPERLINK("https://stackoverflow.com/questions/49711316/")</f>
        <v>https://stackoverflow.com/questions/49711316/</v>
      </c>
      <c r="C6435" s="1">
        <v>3.0</v>
      </c>
      <c r="D6435" s="4">
        <v>1.0</v>
      </c>
      <c r="E6435" s="1">
        <v>3.0</v>
      </c>
      <c r="F6435" s="1">
        <v>1.0</v>
      </c>
      <c r="G6435" s="2"/>
    </row>
    <row r="6436" ht="12.75" customHeight="1">
      <c r="A6436" t="s">
        <v>2022</v>
      </c>
      <c r="B6436" s="3" t="str">
        <f>HYPERLINK("https://stackoverflow.com/questions/880671/")</f>
        <v>https://stackoverflow.com/questions/880671/</v>
      </c>
      <c r="C6436" s="1">
        <v>3.0</v>
      </c>
      <c r="D6436" s="4">
        <v>3.0</v>
      </c>
      <c r="E6436" s="1">
        <v>3.0</v>
      </c>
      <c r="F6436" s="1">
        <v>3.0</v>
      </c>
      <c r="G6436" s="2"/>
    </row>
    <row r="6437" ht="12.75" customHeight="1">
      <c r="A6437" t="s">
        <v>2022</v>
      </c>
      <c r="B6437" s="3" t="str">
        <f>HYPERLINK("https://stackoverflow.com/questions/880688/")</f>
        <v>https://stackoverflow.com/questions/880688/</v>
      </c>
      <c r="C6437" s="1">
        <v>5.0</v>
      </c>
      <c r="D6437" s="4">
        <v>5.0</v>
      </c>
      <c r="E6437" s="1">
        <v>5.0</v>
      </c>
      <c r="F6437" s="1">
        <v>5.0</v>
      </c>
      <c r="G6437" s="2"/>
    </row>
    <row r="6438" ht="12.75" customHeight="1">
      <c r="A6438" t="s">
        <v>2022</v>
      </c>
      <c r="B6438" s="3" t="str">
        <f>HYPERLINK("https://stackoverflow.com/questions/1440851/")</f>
        <v>https://stackoverflow.com/questions/1440851/</v>
      </c>
      <c r="C6438" s="1">
        <v>4.0</v>
      </c>
      <c r="D6438" s="4">
        <v>3.0</v>
      </c>
      <c r="E6438" s="1">
        <v>4.0</v>
      </c>
      <c r="F6438" s="1">
        <v>3.0</v>
      </c>
      <c r="G6438" s="2"/>
    </row>
    <row r="6439" ht="12.75" customHeight="1">
      <c r="A6439" t="s">
        <v>2023</v>
      </c>
      <c r="B6439" s="3" t="str">
        <f>HYPERLINK("https://stackoverflow.com/questions/924309/")</f>
        <v>https://stackoverflow.com/questions/924309/</v>
      </c>
      <c r="C6439" s="1">
        <v>1.0</v>
      </c>
      <c r="D6439" s="4">
        <v>1.0</v>
      </c>
      <c r="E6439" s="1">
        <v>1.0</v>
      </c>
      <c r="F6439" s="1">
        <v>1.0</v>
      </c>
      <c r="G6439" s="2"/>
    </row>
    <row r="6440" ht="12.75" customHeight="1">
      <c r="A6440" t="s">
        <v>2023</v>
      </c>
      <c r="B6440" s="3" t="str">
        <f>HYPERLINK("https://stackoverflow.com/questions/924324/")</f>
        <v>https://stackoverflow.com/questions/924324/</v>
      </c>
      <c r="C6440" s="1">
        <v>1.0</v>
      </c>
      <c r="D6440" s="4">
        <v>1.0</v>
      </c>
      <c r="E6440" s="1">
        <v>1.0</v>
      </c>
      <c r="F6440" s="1">
        <v>1.0</v>
      </c>
      <c r="G6440" s="2"/>
    </row>
    <row r="6441" ht="12.75" customHeight="1">
      <c r="A6441" t="s">
        <v>2023</v>
      </c>
      <c r="B6441" s="3" t="str">
        <f>HYPERLINK("https://stackoverflow.com/questions/924326/")</f>
        <v>https://stackoverflow.com/questions/924326/</v>
      </c>
      <c r="C6441" s="1">
        <v>1.0</v>
      </c>
      <c r="D6441" s="4">
        <v>1.0</v>
      </c>
      <c r="E6441" s="1">
        <v>1.0</v>
      </c>
      <c r="F6441" s="1">
        <v>1.0</v>
      </c>
      <c r="G6441" s="2"/>
    </row>
    <row r="6442" ht="12.75" customHeight="1">
      <c r="A6442" t="s">
        <v>2023</v>
      </c>
      <c r="B6442" s="3" t="str">
        <f>HYPERLINK("https://stackoverflow.com/questions/924365/")</f>
        <v>https://stackoverflow.com/questions/924365/</v>
      </c>
      <c r="C6442" s="1">
        <v>1.0</v>
      </c>
      <c r="D6442" s="4">
        <v>1.0</v>
      </c>
      <c r="E6442" s="1">
        <v>1.0</v>
      </c>
      <c r="F6442" s="1">
        <v>1.0</v>
      </c>
      <c r="G6442" s="2"/>
    </row>
    <row r="6443" ht="12.75" customHeight="1">
      <c r="A6443" t="s">
        <v>2023</v>
      </c>
      <c r="B6443" s="3" t="str">
        <f>HYPERLINK("https://stackoverflow.com/questions/924433/")</f>
        <v>https://stackoverflow.com/questions/924433/</v>
      </c>
      <c r="C6443" s="1">
        <v>1.0</v>
      </c>
      <c r="D6443" s="4">
        <v>1.0</v>
      </c>
      <c r="E6443" s="1">
        <v>1.0</v>
      </c>
      <c r="F6443" s="1">
        <v>1.0</v>
      </c>
      <c r="G6443" s="2"/>
    </row>
    <row r="6444" ht="12.75" customHeight="1">
      <c r="A6444" t="s">
        <v>2023</v>
      </c>
      <c r="B6444" s="3" t="str">
        <f>HYPERLINK("https://stackoverflow.com/questions/924536/")</f>
        <v>https://stackoverflow.com/questions/924536/</v>
      </c>
      <c r="C6444" s="1">
        <v>1.0</v>
      </c>
      <c r="D6444" s="4">
        <v>1.0</v>
      </c>
      <c r="E6444" s="1">
        <v>1.0</v>
      </c>
      <c r="F6444" s="1">
        <v>1.0</v>
      </c>
      <c r="G6444" s="2"/>
    </row>
    <row r="6445" ht="12.75" customHeight="1">
      <c r="A6445" t="s">
        <v>2023</v>
      </c>
      <c r="B6445" s="3" t="str">
        <f>HYPERLINK("https://stackoverflow.com/questions/1605293/")</f>
        <v>https://stackoverflow.com/questions/1605293/</v>
      </c>
      <c r="C6445" s="1">
        <v>1.0</v>
      </c>
      <c r="D6445" s="4">
        <v>1.0</v>
      </c>
      <c r="E6445" s="1">
        <v>1.0</v>
      </c>
      <c r="F6445" s="1">
        <v>1.0</v>
      </c>
      <c r="G6445" s="2"/>
    </row>
    <row r="6446" ht="12.75" customHeight="1">
      <c r="A6446" t="s">
        <v>2023</v>
      </c>
      <c r="B6446" s="3" t="str">
        <f>HYPERLINK("https://stackoverflow.com/questions/4792195/")</f>
        <v>https://stackoverflow.com/questions/4792195/</v>
      </c>
      <c r="C6446" s="1">
        <v>1.0</v>
      </c>
      <c r="D6446" s="4">
        <v>1.0</v>
      </c>
      <c r="E6446" s="1">
        <v>1.0</v>
      </c>
      <c r="F6446" s="1">
        <v>1.0</v>
      </c>
      <c r="G6446" s="2"/>
    </row>
    <row r="6447" ht="12.75" customHeight="1">
      <c r="A6447" t="s">
        <v>2023</v>
      </c>
      <c r="B6447" s="3" t="str">
        <f>HYPERLINK("https://stackoverflow.com/questions/14627268/")</f>
        <v>https://stackoverflow.com/questions/14627268/</v>
      </c>
      <c r="C6447" s="1">
        <v>1.0</v>
      </c>
      <c r="D6447" s="4">
        <v>1.0</v>
      </c>
      <c r="E6447" s="1">
        <v>1.0</v>
      </c>
      <c r="F6447" s="1">
        <v>1.0</v>
      </c>
      <c r="G6447" s="2"/>
    </row>
    <row r="6448" ht="12.75" customHeight="1">
      <c r="A6448" t="s">
        <v>2023</v>
      </c>
      <c r="B6448" s="3" t="str">
        <f>HYPERLINK("https://stackoverflow.com/questions/27521612/")</f>
        <v>https://stackoverflow.com/questions/27521612/</v>
      </c>
      <c r="C6448" s="1">
        <v>1.0</v>
      </c>
      <c r="D6448" s="4">
        <v>1.0</v>
      </c>
      <c r="E6448" s="1">
        <v>1.0</v>
      </c>
      <c r="F6448" s="1">
        <v>1.0</v>
      </c>
      <c r="G6448" s="2"/>
    </row>
    <row r="6449" ht="12.75" customHeight="1">
      <c r="A6449" t="s">
        <v>2023</v>
      </c>
      <c r="B6449" s="3" t="str">
        <f>HYPERLINK("https://stackoverflow.com/questions/43379002/")</f>
        <v>https://stackoverflow.com/questions/43379002/</v>
      </c>
      <c r="C6449" s="1">
        <v>1.0</v>
      </c>
      <c r="D6449" s="4">
        <v>1.0</v>
      </c>
      <c r="E6449" s="1">
        <v>1.0</v>
      </c>
      <c r="F6449" s="1">
        <v>1.0</v>
      </c>
      <c r="G6449" s="2"/>
    </row>
    <row r="6450" ht="12.75" customHeight="1">
      <c r="A6450" t="s">
        <v>2024</v>
      </c>
      <c r="B6450" s="3" t="str">
        <f>HYPERLINK("https://stackoverflow.com/questions/1638857/")</f>
        <v>https://stackoverflow.com/questions/1638857/</v>
      </c>
      <c r="C6450" s="1">
        <v>2.0</v>
      </c>
      <c r="D6450" s="4">
        <v>1.0</v>
      </c>
      <c r="E6450" s="1">
        <v>2.0</v>
      </c>
      <c r="F6450" s="1">
        <v>1.0</v>
      </c>
      <c r="G6450" s="2"/>
    </row>
    <row r="6451" ht="12.75" customHeight="1">
      <c r="A6451" t="s">
        <v>2025</v>
      </c>
      <c r="B6451" s="3" t="str">
        <f>HYPERLINK("https://stackoverflow.com/questions/2056110/")</f>
        <v>https://stackoverflow.com/questions/2056110/</v>
      </c>
      <c r="C6451" s="1">
        <v>3.0</v>
      </c>
      <c r="D6451" s="4">
        <v>2.0</v>
      </c>
      <c r="E6451" s="1">
        <v>3.0</v>
      </c>
      <c r="F6451" s="1">
        <v>2.0</v>
      </c>
      <c r="G6451" s="2"/>
    </row>
    <row r="6452" ht="12.75" customHeight="1">
      <c r="A6452" t="s">
        <v>2025</v>
      </c>
      <c r="B6452" s="3" t="str">
        <f>HYPERLINK("https://stackoverflow.com/questions/2056116/")</f>
        <v>https://stackoverflow.com/questions/2056116/</v>
      </c>
      <c r="C6452" s="1">
        <v>3.0</v>
      </c>
      <c r="D6452" s="4">
        <v>2.0</v>
      </c>
      <c r="E6452" s="1">
        <v>3.0</v>
      </c>
      <c r="F6452" s="1">
        <v>2.0</v>
      </c>
      <c r="G6452" s="2"/>
    </row>
    <row r="6453" ht="12.75" customHeight="1">
      <c r="A6453" t="s">
        <v>2025</v>
      </c>
      <c r="B6453" s="3" t="str">
        <f>HYPERLINK("https://stackoverflow.com/questions/2056118/")</f>
        <v>https://stackoverflow.com/questions/2056118/</v>
      </c>
      <c r="C6453" s="1">
        <v>3.0</v>
      </c>
      <c r="D6453" s="4">
        <v>4.0</v>
      </c>
      <c r="E6453" s="1">
        <v>3.0</v>
      </c>
      <c r="F6453" s="1">
        <v>4.0</v>
      </c>
      <c r="G6453" s="2"/>
    </row>
    <row r="6454" ht="12.75" customHeight="1">
      <c r="A6454" t="s">
        <v>2026</v>
      </c>
      <c r="B6454" s="3" t="str">
        <f>HYPERLINK("https://stackoverflow.com/questions/36605055/")</f>
        <v>https://stackoverflow.com/questions/36605055/</v>
      </c>
      <c r="C6454" s="1">
        <v>3.0</v>
      </c>
      <c r="D6454" s="4">
        <v>1.0</v>
      </c>
      <c r="E6454" s="1">
        <v>3.0</v>
      </c>
      <c r="F6454" s="1">
        <v>1.0</v>
      </c>
      <c r="G6454" s="2"/>
    </row>
    <row r="6455" ht="12.75" customHeight="1">
      <c r="A6455" t="s">
        <v>2026</v>
      </c>
      <c r="B6455" s="3" t="str">
        <f>HYPERLINK("https://stackoverflow.com/questions/48809573/")</f>
        <v>https://stackoverflow.com/questions/48809573/</v>
      </c>
      <c r="C6455" s="1">
        <v>2.0</v>
      </c>
      <c r="D6455" s="4">
        <v>1.0</v>
      </c>
      <c r="E6455" s="1">
        <v>2.0</v>
      </c>
      <c r="F6455" s="1">
        <v>1.0</v>
      </c>
      <c r="G6455" s="2"/>
    </row>
    <row r="6456" ht="12.75" customHeight="1">
      <c r="A6456" t="s">
        <v>2027</v>
      </c>
      <c r="B6456" s="3" t="str">
        <f>HYPERLINK("https://stackoverflow.com/questions/3952820/")</f>
        <v>https://stackoverflow.com/questions/3952820/</v>
      </c>
      <c r="C6456" s="1">
        <v>3.0</v>
      </c>
      <c r="D6456" s="4">
        <v>2.0</v>
      </c>
      <c r="E6456" s="1">
        <v>3.0</v>
      </c>
      <c r="F6456" s="1">
        <v>2.0</v>
      </c>
      <c r="G6456" s="2"/>
    </row>
    <row r="6457" ht="12.75" customHeight="1">
      <c r="A6457" t="s">
        <v>2028</v>
      </c>
      <c r="B6457" s="3" t="str">
        <f>HYPERLINK("https://stackoverflow.com/questions/4188107/")</f>
        <v>https://stackoverflow.com/questions/4188107/</v>
      </c>
      <c r="C6457" s="1">
        <v>2.0</v>
      </c>
      <c r="D6457" s="4">
        <v>1.0</v>
      </c>
      <c r="E6457" s="1">
        <v>2.0</v>
      </c>
      <c r="F6457" s="1">
        <v>1.0</v>
      </c>
      <c r="G6457" s="2"/>
    </row>
    <row r="6458" ht="12.75" customHeight="1">
      <c r="A6458" t="s">
        <v>2028</v>
      </c>
      <c r="B6458" s="3" t="str">
        <f>HYPERLINK("https://stackoverflow.com/questions/4188116/")</f>
        <v>https://stackoverflow.com/questions/4188116/</v>
      </c>
      <c r="C6458" s="1">
        <v>5.0</v>
      </c>
      <c r="D6458" s="4">
        <v>5.0</v>
      </c>
      <c r="E6458" s="1">
        <v>5.0</v>
      </c>
      <c r="F6458" s="1">
        <v>5.0</v>
      </c>
      <c r="G6458" s="2"/>
    </row>
    <row r="6459" ht="12.75" customHeight="1">
      <c r="A6459" t="s">
        <v>2029</v>
      </c>
      <c r="B6459" s="3" t="str">
        <f>HYPERLINK("https://stackoverflow.com/questions/4779194/")</f>
        <v>https://stackoverflow.com/questions/4779194/</v>
      </c>
      <c r="C6459" s="1">
        <v>2.0</v>
      </c>
      <c r="D6459" s="4">
        <v>3.0</v>
      </c>
      <c r="E6459" s="1">
        <v>2.0</v>
      </c>
      <c r="F6459" s="1">
        <v>3.0</v>
      </c>
      <c r="G6459" s="2"/>
    </row>
    <row r="6460" ht="12.75" customHeight="1">
      <c r="A6460" t="s">
        <v>2029</v>
      </c>
      <c r="B6460" s="3" t="str">
        <f>HYPERLINK("https://stackoverflow.com/questions/4779198/")</f>
        <v>https://stackoverflow.com/questions/4779198/</v>
      </c>
      <c r="C6460" s="1">
        <v>2.0</v>
      </c>
      <c r="D6460" s="4">
        <v>3.0</v>
      </c>
      <c r="E6460" s="1">
        <v>2.0</v>
      </c>
      <c r="F6460" s="1">
        <v>3.0</v>
      </c>
      <c r="G6460" s="2"/>
    </row>
    <row r="6461" ht="12.75" customHeight="1">
      <c r="A6461" t="s">
        <v>2029</v>
      </c>
      <c r="B6461" s="3" t="str">
        <f>HYPERLINK("https://stackoverflow.com/questions/4779199/")</f>
        <v>https://stackoverflow.com/questions/4779199/</v>
      </c>
      <c r="C6461" s="1">
        <v>2.0</v>
      </c>
      <c r="D6461" s="4">
        <v>3.0</v>
      </c>
      <c r="E6461" s="1">
        <v>2.0</v>
      </c>
      <c r="F6461" s="1">
        <v>3.0</v>
      </c>
      <c r="G6461" s="2"/>
    </row>
    <row r="6462" ht="12.75" customHeight="1">
      <c r="A6462" t="s">
        <v>2029</v>
      </c>
      <c r="B6462" s="3" t="str">
        <f>HYPERLINK("https://stackoverflow.com/questions/4779210/")</f>
        <v>https://stackoverflow.com/questions/4779210/</v>
      </c>
      <c r="C6462" s="1">
        <v>2.0</v>
      </c>
      <c r="D6462" s="4">
        <v>3.0</v>
      </c>
      <c r="E6462" s="1">
        <v>2.0</v>
      </c>
      <c r="F6462" s="1">
        <v>3.0</v>
      </c>
      <c r="G6462" s="2"/>
    </row>
    <row r="6463" ht="12.75" customHeight="1">
      <c r="A6463" t="s">
        <v>2030</v>
      </c>
      <c r="B6463" s="3" t="str">
        <f>HYPERLINK("https://stackoverflow.com/questions/5836714/")</f>
        <v>https://stackoverflow.com/questions/5836714/</v>
      </c>
      <c r="C6463" s="1">
        <v>3.0</v>
      </c>
      <c r="D6463" s="4">
        <v>1.0</v>
      </c>
      <c r="E6463" s="1">
        <v>3.0</v>
      </c>
      <c r="F6463" s="1">
        <v>1.0</v>
      </c>
      <c r="G6463" s="2"/>
    </row>
    <row r="6464" ht="12.75" customHeight="1">
      <c r="A6464" t="s">
        <v>2030</v>
      </c>
      <c r="B6464" s="3" t="str">
        <f>HYPERLINK("https://stackoverflow.com/questions/5836735/")</f>
        <v>https://stackoverflow.com/questions/5836735/</v>
      </c>
      <c r="C6464" s="1">
        <v>4.0</v>
      </c>
      <c r="D6464" s="4">
        <v>3.0</v>
      </c>
      <c r="E6464" s="1">
        <v>4.0</v>
      </c>
      <c r="F6464" s="1">
        <v>3.0</v>
      </c>
      <c r="G6464" s="2"/>
    </row>
    <row r="6465" ht="12.75" customHeight="1">
      <c r="A6465" t="s">
        <v>2030</v>
      </c>
      <c r="B6465" s="3" t="str">
        <f>HYPERLINK("https://stackoverflow.com/questions/13716188/")</f>
        <v>https://stackoverflow.com/questions/13716188/</v>
      </c>
      <c r="C6465" s="1">
        <v>3.0</v>
      </c>
      <c r="D6465" s="4">
        <v>2.0</v>
      </c>
      <c r="E6465" s="1">
        <v>3.0</v>
      </c>
      <c r="F6465" s="1">
        <v>2.0</v>
      </c>
      <c r="G6465" s="2"/>
    </row>
    <row r="6466" ht="12.75" customHeight="1">
      <c r="A6466" t="s">
        <v>2030</v>
      </c>
      <c r="B6466" s="3" t="str">
        <f>HYPERLINK("https://stackoverflow.com/questions/24406335/")</f>
        <v>https://stackoverflow.com/questions/24406335/</v>
      </c>
      <c r="C6466" s="1">
        <v>3.0</v>
      </c>
      <c r="D6466" s="4">
        <v>2.0</v>
      </c>
      <c r="E6466" s="1">
        <v>3.0</v>
      </c>
      <c r="F6466" s="1">
        <v>2.0</v>
      </c>
      <c r="G6466" s="2"/>
    </row>
    <row r="6467" ht="12.75" customHeight="1">
      <c r="A6467" t="s">
        <v>2030</v>
      </c>
      <c r="B6467" s="3" t="str">
        <f>HYPERLINK("https://stackoverflow.com/questions/30574209/")</f>
        <v>https://stackoverflow.com/questions/30574209/</v>
      </c>
      <c r="C6467" s="1">
        <v>3.0</v>
      </c>
      <c r="D6467" s="4">
        <v>1.0</v>
      </c>
      <c r="E6467" s="1">
        <v>3.0</v>
      </c>
      <c r="F6467" s="1">
        <v>1.0</v>
      </c>
      <c r="G6467" s="2"/>
    </row>
    <row r="6468" ht="12.75" customHeight="1">
      <c r="A6468" t="s">
        <v>2030</v>
      </c>
      <c r="B6468" s="3" t="str">
        <f>HYPERLINK("https://stackoverflow.com/questions/46477878/")</f>
        <v>https://stackoverflow.com/questions/46477878/</v>
      </c>
      <c r="C6468" s="1">
        <v>3.0</v>
      </c>
      <c r="D6468" s="4">
        <v>2.0</v>
      </c>
      <c r="E6468" s="1">
        <v>3.0</v>
      </c>
      <c r="F6468" s="1">
        <v>2.0</v>
      </c>
      <c r="G6468" s="2"/>
    </row>
    <row r="6469" ht="12.75" customHeight="1">
      <c r="A6469" t="s">
        <v>2031</v>
      </c>
      <c r="B6469" s="3" t="str">
        <f>HYPERLINK("https://stackoverflow.com/questions/5938984/")</f>
        <v>https://stackoverflow.com/questions/5938984/</v>
      </c>
      <c r="C6469" s="1">
        <v>2.0</v>
      </c>
      <c r="D6469" s="4">
        <v>1.0</v>
      </c>
      <c r="E6469" s="1">
        <v>2.0</v>
      </c>
      <c r="F6469" s="1">
        <v>1.0</v>
      </c>
      <c r="G6469" s="2"/>
    </row>
    <row r="6470" ht="12.75" customHeight="1">
      <c r="A6470" t="s">
        <v>2031</v>
      </c>
      <c r="B6470" s="3" t="str">
        <f>HYPERLINK("https://stackoverflow.com/questions/5939001/")</f>
        <v>https://stackoverflow.com/questions/5939001/</v>
      </c>
      <c r="C6470" s="1">
        <v>2.0</v>
      </c>
      <c r="D6470" s="4">
        <v>1.0</v>
      </c>
      <c r="E6470" s="1">
        <v>2.0</v>
      </c>
      <c r="F6470" s="1">
        <v>1.0</v>
      </c>
      <c r="G6470" s="2"/>
    </row>
    <row r="6471" ht="12.75" customHeight="1">
      <c r="A6471" t="s">
        <v>2031</v>
      </c>
      <c r="B6471" s="3" t="str">
        <f>HYPERLINK("https://stackoverflow.com/questions/5939018/")</f>
        <v>https://stackoverflow.com/questions/5939018/</v>
      </c>
      <c r="C6471" s="1">
        <v>2.0</v>
      </c>
      <c r="D6471" s="4">
        <v>1.0</v>
      </c>
      <c r="E6471" s="1">
        <v>2.0</v>
      </c>
      <c r="F6471" s="1">
        <v>1.0</v>
      </c>
      <c r="G6471" s="2"/>
    </row>
    <row r="6472" ht="12.75" customHeight="1">
      <c r="A6472" t="s">
        <v>2032</v>
      </c>
      <c r="B6472" s="3" t="str">
        <f>HYPERLINK("https://stackoverflow.com/questions/6028548/")</f>
        <v>https://stackoverflow.com/questions/6028548/</v>
      </c>
      <c r="C6472" s="1">
        <v>3.0</v>
      </c>
      <c r="D6472" s="4">
        <v>3.0</v>
      </c>
      <c r="E6472" s="1">
        <v>3.0</v>
      </c>
      <c r="F6472" s="1">
        <v>3.0</v>
      </c>
      <c r="G6472" s="2"/>
    </row>
    <row r="6473" ht="12.75" customHeight="1">
      <c r="A6473" t="s">
        <v>2032</v>
      </c>
      <c r="B6473" s="3" t="str">
        <f>HYPERLINK("https://stackoverflow.com/questions/42567538/")</f>
        <v>https://stackoverflow.com/questions/42567538/</v>
      </c>
      <c r="C6473" s="1">
        <v>3.0</v>
      </c>
      <c r="D6473" s="4">
        <v>2.0</v>
      </c>
      <c r="E6473" s="1">
        <v>3.0</v>
      </c>
      <c r="F6473" s="1">
        <v>2.0</v>
      </c>
      <c r="G6473" s="2"/>
    </row>
    <row r="6474" ht="12.75" customHeight="1">
      <c r="A6474" t="s">
        <v>2033</v>
      </c>
      <c r="B6474" s="3" t="str">
        <f>HYPERLINK("https://stackoverflow.com/questions/6462354/")</f>
        <v>https://stackoverflow.com/questions/6462354/</v>
      </c>
      <c r="C6474" s="1">
        <v>3.0</v>
      </c>
      <c r="D6474" s="4">
        <v>3.0</v>
      </c>
      <c r="E6474" s="1">
        <v>3.0</v>
      </c>
      <c r="F6474" s="1">
        <v>3.0</v>
      </c>
      <c r="G6474" s="2"/>
    </row>
    <row r="6475" ht="12.75" customHeight="1">
      <c r="A6475" t="s">
        <v>2034</v>
      </c>
      <c r="B6475" s="3" t="str">
        <f>HYPERLINK("https://stackoverflow.com/questions/19698528/")</f>
        <v>https://stackoverflow.com/questions/19698528/</v>
      </c>
      <c r="C6475" s="1">
        <v>2.0</v>
      </c>
      <c r="D6475" s="4">
        <v>2.0</v>
      </c>
      <c r="E6475" s="1">
        <v>2.0</v>
      </c>
      <c r="F6475" s="1">
        <v>2.0</v>
      </c>
      <c r="G6475" s="2"/>
    </row>
    <row r="6476" ht="12.75" customHeight="1">
      <c r="A6476" t="s">
        <v>2034</v>
      </c>
      <c r="B6476" s="3" t="str">
        <f>HYPERLINK("https://stackoverflow.com/questions/23172118/")</f>
        <v>https://stackoverflow.com/questions/23172118/</v>
      </c>
      <c r="C6476" s="1">
        <v>3.0</v>
      </c>
      <c r="D6476" s="4">
        <v>2.0</v>
      </c>
      <c r="E6476" s="1">
        <v>3.0</v>
      </c>
      <c r="F6476" s="1">
        <v>2.0</v>
      </c>
      <c r="G6476" s="2"/>
    </row>
    <row r="6477" ht="12.75" customHeight="1">
      <c r="A6477" t="s">
        <v>2035</v>
      </c>
      <c r="B6477" s="3" t="str">
        <f>HYPERLINK("https://stackoverflow.com/questions/7415460/")</f>
        <v>https://stackoverflow.com/questions/7415460/</v>
      </c>
      <c r="C6477" s="1">
        <v>2.0</v>
      </c>
      <c r="D6477" s="4">
        <v>1.0</v>
      </c>
      <c r="E6477" s="1">
        <v>2.0</v>
      </c>
      <c r="F6477" s="1">
        <v>1.0</v>
      </c>
      <c r="G6477" s="2"/>
    </row>
    <row r="6478" ht="12.75" customHeight="1">
      <c r="A6478" t="s">
        <v>2035</v>
      </c>
      <c r="B6478" s="3" t="str">
        <f>HYPERLINK("https://stackoverflow.com/questions/7415469/")</f>
        <v>https://stackoverflow.com/questions/7415469/</v>
      </c>
      <c r="C6478" s="1">
        <v>4.0</v>
      </c>
      <c r="D6478" s="4">
        <v>1.0</v>
      </c>
      <c r="E6478" s="1">
        <v>4.0</v>
      </c>
      <c r="F6478" s="1">
        <v>4.0</v>
      </c>
      <c r="G6478" s="2" t="s">
        <v>406</v>
      </c>
    </row>
    <row r="6479" ht="12.75" customHeight="1">
      <c r="A6479" t="s">
        <v>2035</v>
      </c>
      <c r="B6479" s="3" t="str">
        <f>HYPERLINK("https://stackoverflow.com/questions/7415479/")</f>
        <v>https://stackoverflow.com/questions/7415479/</v>
      </c>
      <c r="C6479" s="1">
        <v>3.0</v>
      </c>
      <c r="D6479" s="4">
        <v>1.0</v>
      </c>
      <c r="E6479" s="1">
        <v>3.0</v>
      </c>
      <c r="F6479" s="1">
        <v>1.0</v>
      </c>
      <c r="G6479" s="2"/>
    </row>
    <row r="6480" ht="12.75" customHeight="1">
      <c r="A6480" t="s">
        <v>2036</v>
      </c>
      <c r="B6480" s="3" t="str">
        <f>HYPERLINK("https://stackoverflow.com/questions/7761314/")</f>
        <v>https://stackoverflow.com/questions/7761314/</v>
      </c>
      <c r="C6480" s="1">
        <v>3.0</v>
      </c>
      <c r="D6480" s="4">
        <v>1.0</v>
      </c>
      <c r="E6480" s="1">
        <v>3.0</v>
      </c>
      <c r="F6480" s="1">
        <v>1.0</v>
      </c>
      <c r="G6480" s="2"/>
    </row>
    <row r="6481" ht="12.75" customHeight="1">
      <c r="A6481" t="s">
        <v>2036</v>
      </c>
      <c r="B6481" s="3" t="str">
        <f>HYPERLINK("https://stackoverflow.com/questions/7761361/")</f>
        <v>https://stackoverflow.com/questions/7761361/</v>
      </c>
      <c r="C6481" s="1">
        <v>3.0</v>
      </c>
      <c r="D6481" s="4">
        <v>1.0</v>
      </c>
      <c r="E6481" s="1">
        <v>3.0</v>
      </c>
      <c r="F6481" s="1">
        <v>1.0</v>
      </c>
      <c r="G6481" s="2"/>
    </row>
    <row r="6482" ht="12.75" customHeight="1">
      <c r="A6482" t="s">
        <v>2037</v>
      </c>
      <c r="B6482" s="3" t="str">
        <f>HYPERLINK("https://stackoverflow.com/questions/8098644/")</f>
        <v>https://stackoverflow.com/questions/8098644/</v>
      </c>
      <c r="C6482" s="1">
        <v>3.0</v>
      </c>
      <c r="D6482" s="4">
        <v>3.0</v>
      </c>
      <c r="E6482" s="1">
        <v>3.0</v>
      </c>
      <c r="F6482" s="1">
        <v>3.0</v>
      </c>
      <c r="G6482" s="2"/>
    </row>
    <row r="6483" ht="12.75" customHeight="1">
      <c r="A6483" t="s">
        <v>2038</v>
      </c>
      <c r="B6483" s="3" t="str">
        <f>HYPERLINK("https://stackoverflow.com/questions/9458156/")</f>
        <v>https://stackoverflow.com/questions/9458156/</v>
      </c>
      <c r="C6483" s="1">
        <v>3.0</v>
      </c>
      <c r="D6483" s="4">
        <v>2.0</v>
      </c>
      <c r="E6483" s="1">
        <v>3.0</v>
      </c>
      <c r="F6483" s="1">
        <v>2.0</v>
      </c>
      <c r="G6483" s="2"/>
    </row>
    <row r="6484" ht="12.75" customHeight="1">
      <c r="A6484" t="s">
        <v>2039</v>
      </c>
      <c r="B6484" s="3" t="str">
        <f>HYPERLINK("https://stackoverflow.com/questions/10421667/")</f>
        <v>https://stackoverflow.com/questions/10421667/</v>
      </c>
      <c r="C6484" s="1">
        <v>3.0</v>
      </c>
      <c r="D6484" s="4">
        <v>1.0</v>
      </c>
      <c r="E6484" s="1">
        <v>3.0</v>
      </c>
      <c r="F6484" s="1">
        <v>1.0</v>
      </c>
      <c r="G6484" s="2"/>
    </row>
    <row r="6485" ht="12.75" customHeight="1">
      <c r="A6485" t="s">
        <v>2039</v>
      </c>
      <c r="B6485" s="3" t="str">
        <f>HYPERLINK("https://stackoverflow.com/questions/10421747/")</f>
        <v>https://stackoverflow.com/questions/10421747/</v>
      </c>
      <c r="C6485" s="1">
        <v>3.0</v>
      </c>
      <c r="D6485" s="4">
        <v>1.0</v>
      </c>
      <c r="E6485" s="1">
        <v>3.0</v>
      </c>
      <c r="F6485" s="1">
        <v>1.0</v>
      </c>
      <c r="G6485" s="2"/>
    </row>
    <row r="6486" ht="12.75" customHeight="1">
      <c r="A6486" t="s">
        <v>2040</v>
      </c>
      <c r="B6486" s="3" t="str">
        <f>HYPERLINK("https://stackoverflow.com/questions/10839155/")</f>
        <v>https://stackoverflow.com/questions/10839155/</v>
      </c>
      <c r="C6486" s="1">
        <v>5.0</v>
      </c>
      <c r="D6486" s="4">
        <v>3.0</v>
      </c>
      <c r="E6486" s="1">
        <v>4.0</v>
      </c>
      <c r="F6486" s="1">
        <v>4.0</v>
      </c>
      <c r="G6486" s="2" t="s">
        <v>1691</v>
      </c>
    </row>
    <row r="6487" ht="12.75" customHeight="1">
      <c r="A6487" t="s">
        <v>2040</v>
      </c>
      <c r="B6487" s="3" t="str">
        <f>HYPERLINK("https://stackoverflow.com/questions/34977257/")</f>
        <v>https://stackoverflow.com/questions/34977257/</v>
      </c>
      <c r="C6487" s="1">
        <v>5.0</v>
      </c>
      <c r="D6487" s="4">
        <v>2.0</v>
      </c>
      <c r="E6487" s="1">
        <v>4.0</v>
      </c>
      <c r="F6487" s="1">
        <v>4.0</v>
      </c>
      <c r="G6487" s="2" t="s">
        <v>1680</v>
      </c>
    </row>
    <row r="6488" ht="12.75" customHeight="1">
      <c r="A6488" t="s">
        <v>2040</v>
      </c>
      <c r="B6488" s="3" t="str">
        <f>HYPERLINK("https://stackoverflow.com/questions/43182572/")</f>
        <v>https://stackoverflow.com/questions/43182572/</v>
      </c>
      <c r="C6488" s="1">
        <v>5.0</v>
      </c>
      <c r="D6488" s="4">
        <v>2.0</v>
      </c>
      <c r="E6488" s="1">
        <v>4.0</v>
      </c>
      <c r="F6488" s="1">
        <v>4.0</v>
      </c>
      <c r="G6488" s="2" t="s">
        <v>1680</v>
      </c>
    </row>
    <row r="6489" ht="12.75" customHeight="1">
      <c r="A6489" t="s">
        <v>2040</v>
      </c>
      <c r="B6489" s="3" t="str">
        <f>HYPERLINK("https://stackoverflow.com/questions/46003792/")</f>
        <v>https://stackoverflow.com/questions/46003792/</v>
      </c>
      <c r="C6489" s="1">
        <v>4.0</v>
      </c>
      <c r="D6489" s="4">
        <v>4.0</v>
      </c>
      <c r="E6489" s="1">
        <v>4.0</v>
      </c>
      <c r="F6489" s="1">
        <v>4.0</v>
      </c>
      <c r="G6489" s="2"/>
    </row>
    <row r="6490" ht="12.75" customHeight="1">
      <c r="A6490" t="s">
        <v>2041</v>
      </c>
      <c r="B6490" s="3" t="str">
        <f>HYPERLINK("https://stackoverflow.com/questions/13165429/")</f>
        <v>https://stackoverflow.com/questions/13165429/</v>
      </c>
      <c r="C6490" s="1">
        <v>2.0</v>
      </c>
      <c r="D6490" s="4">
        <v>1.0</v>
      </c>
      <c r="E6490" s="1">
        <v>2.0</v>
      </c>
      <c r="F6490" s="1">
        <v>1.0</v>
      </c>
      <c r="G6490" s="2"/>
    </row>
    <row r="6491" ht="12.75" customHeight="1">
      <c r="A6491" t="s">
        <v>2042</v>
      </c>
      <c r="B6491" s="3" t="str">
        <f>HYPERLINK("https://stackoverflow.com/questions/14109204/")</f>
        <v>https://stackoverflow.com/questions/14109204/</v>
      </c>
      <c r="C6491" s="1">
        <v>3.0</v>
      </c>
      <c r="D6491" s="4">
        <v>1.0</v>
      </c>
      <c r="E6491" s="1">
        <v>3.0</v>
      </c>
      <c r="F6491" s="1">
        <v>1.0</v>
      </c>
      <c r="G6491" s="2"/>
    </row>
    <row r="6492" ht="12.75" customHeight="1">
      <c r="A6492" t="s">
        <v>2042</v>
      </c>
      <c r="B6492" s="3" t="str">
        <f>HYPERLINK("https://stackoverflow.com/questions/42677232/")</f>
        <v>https://stackoverflow.com/questions/42677232/</v>
      </c>
      <c r="C6492" s="1">
        <v>3.0</v>
      </c>
      <c r="D6492" s="4">
        <v>1.0</v>
      </c>
      <c r="E6492" s="1">
        <v>3.0</v>
      </c>
      <c r="F6492" s="1">
        <v>1.0</v>
      </c>
      <c r="G6492" s="2"/>
    </row>
    <row r="6493" ht="12.75" customHeight="1">
      <c r="A6493" t="s">
        <v>2043</v>
      </c>
      <c r="B6493" s="3" t="str">
        <f>HYPERLINK("https://stackoverflow.com/questions/14534552/")</f>
        <v>https://stackoverflow.com/questions/14534552/</v>
      </c>
      <c r="C6493" s="1">
        <v>4.0</v>
      </c>
      <c r="D6493" s="4">
        <v>1.0</v>
      </c>
      <c r="E6493" s="1">
        <v>4.0</v>
      </c>
      <c r="F6493" s="1">
        <v>4.0</v>
      </c>
      <c r="G6493" s="2" t="s">
        <v>1680</v>
      </c>
    </row>
    <row r="6494" ht="12.75" customHeight="1">
      <c r="A6494" t="s">
        <v>2044</v>
      </c>
      <c r="B6494" s="3" t="str">
        <f>HYPERLINK("https://stackoverflow.com/questions/15132549/")</f>
        <v>https://stackoverflow.com/questions/15132549/</v>
      </c>
      <c r="C6494" s="1">
        <v>4.0</v>
      </c>
      <c r="D6494" s="4">
        <v>1.0</v>
      </c>
      <c r="E6494" s="1">
        <v>4.0</v>
      </c>
      <c r="F6494" s="1">
        <v>4.0</v>
      </c>
      <c r="G6494" s="2" t="s">
        <v>1680</v>
      </c>
    </row>
    <row r="6495" ht="12.75" customHeight="1">
      <c r="A6495" t="s">
        <v>2044</v>
      </c>
      <c r="B6495" s="3" t="str">
        <f>HYPERLINK("https://stackoverflow.com/questions/15132601/")</f>
        <v>https://stackoverflow.com/questions/15132601/</v>
      </c>
      <c r="C6495" s="1">
        <v>3.0</v>
      </c>
      <c r="D6495" s="4">
        <v>1.0</v>
      </c>
      <c r="E6495" s="1">
        <v>3.0</v>
      </c>
      <c r="F6495" s="1">
        <v>1.0</v>
      </c>
      <c r="G6495" s="2"/>
    </row>
    <row r="6496" ht="12.75" customHeight="1">
      <c r="A6496" t="s">
        <v>2044</v>
      </c>
      <c r="B6496" s="3" t="str">
        <f>HYPERLINK("https://stackoverflow.com/questions/15132665/")</f>
        <v>https://stackoverflow.com/questions/15132665/</v>
      </c>
      <c r="C6496" s="1">
        <v>2.0</v>
      </c>
      <c r="D6496" s="4">
        <v>1.0</v>
      </c>
      <c r="E6496" s="1">
        <v>2.0</v>
      </c>
      <c r="F6496" s="1">
        <v>1.0</v>
      </c>
      <c r="G6496" s="2"/>
    </row>
    <row r="6497" ht="12.75" customHeight="1">
      <c r="A6497" t="s">
        <v>2044</v>
      </c>
      <c r="B6497" s="3" t="str">
        <f>HYPERLINK("https://stackoverflow.com/questions/15132847/")</f>
        <v>https://stackoverflow.com/questions/15132847/</v>
      </c>
      <c r="C6497" s="1">
        <v>2.0</v>
      </c>
      <c r="D6497" s="4">
        <v>1.0</v>
      </c>
      <c r="E6497" s="1">
        <v>2.0</v>
      </c>
      <c r="F6497" s="1">
        <v>1.0</v>
      </c>
      <c r="G6497" s="2"/>
    </row>
    <row r="6498" ht="12.75" customHeight="1">
      <c r="A6498" t="s">
        <v>2045</v>
      </c>
      <c r="B6498" s="3" t="str">
        <f>HYPERLINK("https://stackoverflow.com/questions/17241818/")</f>
        <v>https://stackoverflow.com/questions/17241818/</v>
      </c>
      <c r="C6498" s="1">
        <v>3.0</v>
      </c>
      <c r="D6498" s="4">
        <v>1.0</v>
      </c>
      <c r="E6498" s="1">
        <v>3.0</v>
      </c>
      <c r="F6498" s="1">
        <v>1.0</v>
      </c>
      <c r="G6498" s="2"/>
    </row>
    <row r="6499" ht="12.75" customHeight="1">
      <c r="A6499" t="s">
        <v>2046</v>
      </c>
      <c r="B6499" s="3" t="str">
        <f>HYPERLINK("https://stackoverflow.com/questions/18778145/")</f>
        <v>https://stackoverflow.com/questions/18778145/</v>
      </c>
      <c r="C6499" s="1">
        <v>3.0</v>
      </c>
      <c r="D6499" s="4">
        <v>2.0</v>
      </c>
      <c r="E6499" s="1">
        <v>3.0</v>
      </c>
      <c r="F6499" s="1">
        <v>2.0</v>
      </c>
      <c r="G6499" s="2"/>
    </row>
    <row r="6500" ht="12.75" customHeight="1">
      <c r="A6500" t="s">
        <v>2046</v>
      </c>
      <c r="B6500" s="3" t="str">
        <f>HYPERLINK("https://stackoverflow.com/questions/18778220/")</f>
        <v>https://stackoverflow.com/questions/18778220/</v>
      </c>
      <c r="C6500" s="1">
        <v>3.0</v>
      </c>
      <c r="D6500" s="4">
        <v>2.0</v>
      </c>
      <c r="E6500" s="1">
        <v>3.0</v>
      </c>
      <c r="F6500" s="1">
        <v>2.0</v>
      </c>
      <c r="G6500" s="2"/>
    </row>
    <row r="6501" ht="12.75" customHeight="1">
      <c r="A6501" t="s">
        <v>2046</v>
      </c>
      <c r="B6501" s="3" t="str">
        <f>HYPERLINK("https://stackoverflow.com/questions/18778307/")</f>
        <v>https://stackoverflow.com/questions/18778307/</v>
      </c>
      <c r="C6501" s="1">
        <v>3.0</v>
      </c>
      <c r="D6501" s="4">
        <v>2.0</v>
      </c>
      <c r="E6501" s="1">
        <v>3.0</v>
      </c>
      <c r="F6501" s="1">
        <v>2.0</v>
      </c>
      <c r="G6501" s="2"/>
    </row>
    <row r="6502" ht="12.75" customHeight="1">
      <c r="A6502" t="s">
        <v>2046</v>
      </c>
      <c r="B6502" s="3" t="str">
        <f>HYPERLINK("https://stackoverflow.com/questions/21013326/")</f>
        <v>https://stackoverflow.com/questions/21013326/</v>
      </c>
      <c r="C6502" s="1">
        <v>3.0</v>
      </c>
      <c r="D6502" s="4">
        <v>2.0</v>
      </c>
      <c r="E6502" s="1">
        <v>3.0</v>
      </c>
      <c r="F6502" s="1">
        <v>2.0</v>
      </c>
      <c r="G6502" s="2"/>
    </row>
    <row r="6503" ht="12.75" customHeight="1">
      <c r="A6503" t="s">
        <v>2046</v>
      </c>
      <c r="B6503" s="3" t="str">
        <f>HYPERLINK("https://stackoverflow.com/questions/22025689/")</f>
        <v>https://stackoverflow.com/questions/22025689/</v>
      </c>
      <c r="C6503" s="1">
        <v>3.0</v>
      </c>
      <c r="D6503" s="4">
        <v>2.0</v>
      </c>
      <c r="E6503" s="1">
        <v>3.0</v>
      </c>
      <c r="F6503" s="1">
        <v>2.0</v>
      </c>
      <c r="G6503" s="2"/>
    </row>
    <row r="6504" ht="12.75" customHeight="1">
      <c r="A6504" t="s">
        <v>2046</v>
      </c>
      <c r="B6504" s="3" t="str">
        <f>HYPERLINK("https://stackoverflow.com/questions/34978606/")</f>
        <v>https://stackoverflow.com/questions/34978606/</v>
      </c>
      <c r="C6504" s="1">
        <v>3.0</v>
      </c>
      <c r="D6504" s="4">
        <v>2.0</v>
      </c>
      <c r="E6504" s="1">
        <v>3.0</v>
      </c>
      <c r="F6504" s="1">
        <v>2.0</v>
      </c>
      <c r="G6504" s="2"/>
    </row>
    <row r="6505" ht="12.75" customHeight="1">
      <c r="A6505" t="s">
        <v>2046</v>
      </c>
      <c r="B6505" s="3" t="str">
        <f>HYPERLINK("https://stackoverflow.com/questions/37781506/")</f>
        <v>https://stackoverflow.com/questions/37781506/</v>
      </c>
      <c r="C6505" s="1">
        <v>3.0</v>
      </c>
      <c r="D6505" s="4">
        <v>2.0</v>
      </c>
      <c r="E6505" s="1">
        <v>3.0</v>
      </c>
      <c r="F6505" s="1">
        <v>2.0</v>
      </c>
      <c r="G6505" s="2"/>
    </row>
    <row r="6506" ht="12.75" customHeight="1">
      <c r="A6506" t="s">
        <v>2046</v>
      </c>
      <c r="B6506" s="3" t="str">
        <f>HYPERLINK("https://stackoverflow.com/questions/43791635/")</f>
        <v>https://stackoverflow.com/questions/43791635/</v>
      </c>
      <c r="C6506" s="1">
        <v>3.0</v>
      </c>
      <c r="D6506" s="4">
        <v>2.0</v>
      </c>
      <c r="E6506" s="1">
        <v>3.0</v>
      </c>
      <c r="F6506" s="1">
        <v>2.0</v>
      </c>
      <c r="G6506" s="2"/>
    </row>
    <row r="6507" ht="12.75" customHeight="1">
      <c r="A6507" t="s">
        <v>2047</v>
      </c>
      <c r="B6507" s="3" t="str">
        <f>HYPERLINK("https://stackoverflow.com/questions/19501650/")</f>
        <v>https://stackoverflow.com/questions/19501650/</v>
      </c>
      <c r="C6507" s="1">
        <v>2.0</v>
      </c>
      <c r="D6507" s="4">
        <v>1.0</v>
      </c>
      <c r="E6507" s="1">
        <v>2.0</v>
      </c>
      <c r="F6507" s="1">
        <v>1.0</v>
      </c>
      <c r="G6507" s="2"/>
    </row>
    <row r="6508" ht="12.75" customHeight="1">
      <c r="A6508" t="s">
        <v>2047</v>
      </c>
      <c r="B6508" s="3" t="str">
        <f>HYPERLINK("https://stackoverflow.com/questions/19501750/")</f>
        <v>https://stackoverflow.com/questions/19501750/</v>
      </c>
      <c r="C6508" s="1">
        <v>4.0</v>
      </c>
      <c r="D6508" s="4">
        <v>3.0</v>
      </c>
      <c r="E6508" s="1">
        <v>4.0</v>
      </c>
      <c r="F6508" s="1">
        <v>3.0</v>
      </c>
      <c r="G6508" s="2"/>
    </row>
    <row r="6509" ht="12.75" customHeight="1">
      <c r="A6509" t="s">
        <v>2047</v>
      </c>
      <c r="B6509" s="3" t="str">
        <f>HYPERLINK("https://stackoverflow.com/questions/19501774/")</f>
        <v>https://stackoverflow.com/questions/19501774/</v>
      </c>
      <c r="C6509" s="1">
        <v>4.0</v>
      </c>
      <c r="D6509" s="4">
        <v>1.0</v>
      </c>
      <c r="E6509" s="1">
        <v>2.0</v>
      </c>
      <c r="F6509" s="1">
        <v>1.0</v>
      </c>
      <c r="G6509" s="2" t="s">
        <v>430</v>
      </c>
    </row>
    <row r="6510" ht="12.75" customHeight="1">
      <c r="A6510" t="s">
        <v>2048</v>
      </c>
      <c r="B6510" s="3" t="str">
        <f>HYPERLINK("https://stackoverflow.com/questions/21460724/")</f>
        <v>https://stackoverflow.com/questions/21460724/</v>
      </c>
      <c r="C6510" s="1">
        <v>3.0</v>
      </c>
      <c r="D6510" s="4">
        <v>5.0</v>
      </c>
      <c r="E6510" s="1">
        <v>4.0</v>
      </c>
      <c r="F6510" s="1">
        <v>5.0</v>
      </c>
      <c r="G6510" s="2" t="s">
        <v>430</v>
      </c>
    </row>
    <row r="6511" ht="12.75" customHeight="1">
      <c r="A6511" t="s">
        <v>2049</v>
      </c>
      <c r="B6511" s="3" t="str">
        <f>HYPERLINK("https://stackoverflow.com/questions/24183119/")</f>
        <v>https://stackoverflow.com/questions/24183119/</v>
      </c>
      <c r="C6511" s="1">
        <v>2.0</v>
      </c>
      <c r="D6511" s="4">
        <v>1.0</v>
      </c>
      <c r="E6511" s="1">
        <v>2.0</v>
      </c>
      <c r="F6511" s="1">
        <v>1.0</v>
      </c>
      <c r="G6511" s="2"/>
    </row>
    <row r="6512" ht="12.75" customHeight="1">
      <c r="A6512" t="s">
        <v>2049</v>
      </c>
      <c r="B6512" s="3" t="str">
        <f>HYPERLINK("https://stackoverflow.com/questions/24223575/")</f>
        <v>https://stackoverflow.com/questions/24223575/</v>
      </c>
      <c r="C6512" s="1">
        <v>2.0</v>
      </c>
      <c r="D6512" s="4">
        <v>3.0</v>
      </c>
      <c r="E6512" s="1">
        <v>2.0</v>
      </c>
      <c r="F6512" s="1">
        <v>3.0</v>
      </c>
      <c r="G6512" s="2"/>
    </row>
    <row r="6513" ht="12.75" customHeight="1">
      <c r="A6513" t="s">
        <v>2050</v>
      </c>
      <c r="B6513" s="3" t="str">
        <f>HYPERLINK("https://stackoverflow.com/questions/33492478/")</f>
        <v>https://stackoverflow.com/questions/33492478/</v>
      </c>
      <c r="C6513" s="1">
        <v>3.0</v>
      </c>
      <c r="D6513" s="4">
        <v>2.0</v>
      </c>
      <c r="E6513" s="1">
        <v>3.0</v>
      </c>
      <c r="F6513" s="1">
        <v>2.0</v>
      </c>
      <c r="G6513" s="2"/>
    </row>
    <row r="6514" ht="12.75" customHeight="1">
      <c r="A6514" t="s">
        <v>2051</v>
      </c>
      <c r="B6514" s="3" t="str">
        <f>HYPERLINK("https://stackoverflow.com/questions/35669623/")</f>
        <v>https://stackoverflow.com/questions/35669623/</v>
      </c>
      <c r="C6514" s="1">
        <v>3.0</v>
      </c>
      <c r="D6514" s="4">
        <v>1.0</v>
      </c>
      <c r="E6514" s="1">
        <v>3.0</v>
      </c>
      <c r="F6514" s="1">
        <v>1.0</v>
      </c>
      <c r="G6514" s="2"/>
    </row>
    <row r="6515" ht="12.75" customHeight="1">
      <c r="C6515" s="1"/>
      <c r="D6515" s="1"/>
      <c r="E6515" s="1"/>
      <c r="F6515" s="1"/>
      <c r="G6515" s="2"/>
    </row>
    <row r="6516" ht="12.75" customHeight="1">
      <c r="C6516" s="1"/>
      <c r="D6516" s="1"/>
      <c r="E6516" s="1"/>
      <c r="F6516" s="1"/>
      <c r="G6516" s="2"/>
    </row>
    <row r="6517" ht="12.75" customHeight="1">
      <c r="C6517" s="1"/>
      <c r="D6517" s="1"/>
      <c r="E6517" s="1"/>
      <c r="F6517" s="1"/>
      <c r="G6517" s="2"/>
    </row>
    <row r="6518" ht="12.75" customHeight="1">
      <c r="A6518" t="s">
        <v>2052</v>
      </c>
      <c r="C6518" s="1"/>
      <c r="D6518" s="1"/>
      <c r="E6518" s="1"/>
      <c r="F6518" s="1"/>
      <c r="G6518" s="2"/>
    </row>
    <row r="6519" ht="12.75" customHeight="1">
      <c r="C6519" s="1"/>
      <c r="D6519" s="1"/>
      <c r="E6519" s="1"/>
      <c r="F6519" s="1"/>
      <c r="G6519" s="2"/>
    </row>
    <row r="6520" ht="12.75" customHeight="1">
      <c r="A6520" t="s">
        <v>2053</v>
      </c>
      <c r="B6520" s="3" t="str">
        <f>HYPERLINK("https://stackoverflow.com/questions/2385960/")</f>
        <v>https://stackoverflow.com/questions/2385960/</v>
      </c>
      <c r="C6520" s="1">
        <v>3.0</v>
      </c>
      <c r="D6520" s="4">
        <v>3.0</v>
      </c>
      <c r="E6520" s="1">
        <v>3.0</v>
      </c>
      <c r="F6520" s="1">
        <v>3.0</v>
      </c>
      <c r="G6520" s="2"/>
    </row>
    <row r="6521" ht="12.75" customHeight="1">
      <c r="A6521" t="s">
        <v>2053</v>
      </c>
      <c r="B6521" s="3" t="str">
        <f>HYPERLINK("https://stackoverflow.com/questions/2385999/")</f>
        <v>https://stackoverflow.com/questions/2385999/</v>
      </c>
      <c r="C6521" s="1">
        <v>4.0</v>
      </c>
      <c r="D6521" s="4">
        <v>5.0</v>
      </c>
      <c r="E6521" s="1">
        <v>4.0</v>
      </c>
      <c r="F6521" s="1">
        <v>5.0</v>
      </c>
      <c r="G6521" s="2"/>
    </row>
    <row r="6522" ht="12.75" customHeight="1">
      <c r="A6522" t="s">
        <v>2053</v>
      </c>
      <c r="B6522" s="3" t="str">
        <f>HYPERLINK("https://stackoverflow.com/questions/4515687/")</f>
        <v>https://stackoverflow.com/questions/4515687/</v>
      </c>
      <c r="C6522" s="1">
        <v>4.0</v>
      </c>
      <c r="D6522" s="4">
        <v>3.0</v>
      </c>
      <c r="E6522" s="1">
        <v>4.0</v>
      </c>
      <c r="F6522" s="1">
        <v>3.0</v>
      </c>
      <c r="G6522" s="2"/>
    </row>
    <row r="6523" ht="12.75" customHeight="1">
      <c r="A6523" t="s">
        <v>2053</v>
      </c>
      <c r="B6523" s="3" t="str">
        <f>HYPERLINK("https://stackoverflow.com/questions/26700216/")</f>
        <v>https://stackoverflow.com/questions/26700216/</v>
      </c>
      <c r="C6523" s="1">
        <v>4.0</v>
      </c>
      <c r="D6523" s="4">
        <v>4.0</v>
      </c>
      <c r="E6523" s="1">
        <v>4.0</v>
      </c>
      <c r="F6523" s="1">
        <v>4.0</v>
      </c>
      <c r="G6523" s="2"/>
    </row>
    <row r="6524" ht="12.75" customHeight="1">
      <c r="A6524" t="s">
        <v>2053</v>
      </c>
      <c r="B6524" s="3" t="str">
        <f>HYPERLINK("https://stackoverflow.com/questions/41940559/")</f>
        <v>https://stackoverflow.com/questions/41940559/</v>
      </c>
      <c r="C6524" s="1">
        <v>3.0</v>
      </c>
      <c r="D6524" s="4">
        <v>5.0</v>
      </c>
      <c r="E6524" s="1">
        <v>4.0</v>
      </c>
      <c r="F6524" s="1">
        <v>5.0</v>
      </c>
      <c r="G6524" s="2" t="s">
        <v>430</v>
      </c>
    </row>
    <row r="6525" ht="12.75" customHeight="1">
      <c r="A6525" t="s">
        <v>2053</v>
      </c>
      <c r="B6525" s="3" t="str">
        <f>HYPERLINK("https://stackoverflow.com/questions/41946443/")</f>
        <v>https://stackoverflow.com/questions/41946443/</v>
      </c>
      <c r="C6525" s="1">
        <v>3.0</v>
      </c>
      <c r="D6525" s="4">
        <v>4.0</v>
      </c>
      <c r="E6525" s="1">
        <v>3.0</v>
      </c>
      <c r="F6525" s="1">
        <v>4.0</v>
      </c>
      <c r="G6525" s="2"/>
    </row>
    <row r="6526" ht="12.75" customHeight="1">
      <c r="A6526" t="s">
        <v>2053</v>
      </c>
      <c r="B6526" s="3" t="str">
        <f>HYPERLINK("https://stackoverflow.com/questions/42988985/")</f>
        <v>https://stackoverflow.com/questions/42988985/</v>
      </c>
      <c r="C6526" s="1">
        <v>3.0</v>
      </c>
      <c r="D6526" s="4">
        <v>3.0</v>
      </c>
      <c r="E6526" s="1">
        <v>3.0</v>
      </c>
      <c r="F6526" s="1">
        <v>3.0</v>
      </c>
      <c r="G6526" s="2"/>
    </row>
    <row r="6527" ht="12.75" customHeight="1">
      <c r="A6527" t="s">
        <v>2053</v>
      </c>
      <c r="B6527" s="3" t="str">
        <f>HYPERLINK("https://stackoverflow.com/questions/43355543/")</f>
        <v>https://stackoverflow.com/questions/43355543/</v>
      </c>
      <c r="C6527" s="1">
        <v>3.0</v>
      </c>
      <c r="D6527" s="4">
        <v>3.0</v>
      </c>
      <c r="E6527" s="1">
        <v>3.0</v>
      </c>
      <c r="F6527" s="1">
        <v>3.0</v>
      </c>
      <c r="G6527" s="2"/>
    </row>
    <row r="6528" ht="12.75" customHeight="1">
      <c r="A6528" t="s">
        <v>2054</v>
      </c>
      <c r="B6528" s="3" t="str">
        <f>HYPERLINK("https://stackoverflow.com/questions/3664883/")</f>
        <v>https://stackoverflow.com/questions/3664883/</v>
      </c>
      <c r="C6528" s="1">
        <v>1.0</v>
      </c>
      <c r="D6528" s="4">
        <v>1.0</v>
      </c>
      <c r="E6528" s="1">
        <v>1.0</v>
      </c>
      <c r="F6528" s="1">
        <v>1.0</v>
      </c>
      <c r="G6528" s="2"/>
    </row>
    <row r="6529" ht="12.75" customHeight="1">
      <c r="A6529" t="s">
        <v>2055</v>
      </c>
      <c r="B6529" s="3" t="str">
        <f>HYPERLINK("https://stackoverflow.com/questions/4273446/")</f>
        <v>https://stackoverflow.com/questions/4273446/</v>
      </c>
      <c r="C6529" s="1">
        <v>2.0</v>
      </c>
      <c r="D6529" s="4">
        <v>1.0</v>
      </c>
      <c r="E6529" s="1">
        <v>2.0</v>
      </c>
      <c r="F6529" s="1">
        <v>1.0</v>
      </c>
      <c r="G6529" s="2"/>
    </row>
    <row r="6530" ht="12.75" customHeight="1">
      <c r="A6530" t="s">
        <v>2055</v>
      </c>
      <c r="B6530" s="3" t="str">
        <f>HYPERLINK("https://stackoverflow.com/questions/4273635/")</f>
        <v>https://stackoverflow.com/questions/4273635/</v>
      </c>
      <c r="C6530" s="1">
        <v>2.0</v>
      </c>
      <c r="D6530" s="4">
        <v>1.0</v>
      </c>
      <c r="E6530" s="1">
        <v>2.0</v>
      </c>
      <c r="F6530" s="1">
        <v>1.0</v>
      </c>
      <c r="G6530" s="2"/>
    </row>
    <row r="6531" ht="12.75" customHeight="1">
      <c r="A6531" t="s">
        <v>2055</v>
      </c>
      <c r="B6531" s="3" t="str">
        <f>HYPERLINK("https://stackoverflow.com/questions/4447077/")</f>
        <v>https://stackoverflow.com/questions/4447077/</v>
      </c>
      <c r="C6531" s="1">
        <v>2.0</v>
      </c>
      <c r="D6531" s="4">
        <v>1.0</v>
      </c>
      <c r="E6531" s="1">
        <v>2.0</v>
      </c>
      <c r="F6531" s="1">
        <v>1.0</v>
      </c>
      <c r="G6531" s="2"/>
    </row>
    <row r="6532" ht="12.75" customHeight="1">
      <c r="A6532" t="s">
        <v>2055</v>
      </c>
      <c r="B6532" s="3" t="str">
        <f>HYPERLINK("https://stackoverflow.com/questions/7843148/")</f>
        <v>https://stackoverflow.com/questions/7843148/</v>
      </c>
      <c r="C6532" s="1">
        <v>2.0</v>
      </c>
      <c r="D6532" s="4">
        <v>1.0</v>
      </c>
      <c r="E6532" s="1">
        <v>2.0</v>
      </c>
      <c r="F6532" s="1">
        <v>1.0</v>
      </c>
      <c r="G6532" s="2"/>
    </row>
    <row r="6533" ht="12.75" customHeight="1">
      <c r="A6533" t="s">
        <v>2055</v>
      </c>
      <c r="B6533" s="3" t="str">
        <f>HYPERLINK("https://stackoverflow.com/questions/14859083/")</f>
        <v>https://stackoverflow.com/questions/14859083/</v>
      </c>
      <c r="C6533" s="1">
        <v>2.0</v>
      </c>
      <c r="D6533" s="4">
        <v>1.0</v>
      </c>
      <c r="E6533" s="1">
        <v>2.0</v>
      </c>
      <c r="F6533" s="1">
        <v>1.0</v>
      </c>
      <c r="G6533" s="2"/>
    </row>
    <row r="6534" ht="12.75" customHeight="1">
      <c r="A6534" t="s">
        <v>1675</v>
      </c>
      <c r="B6534" s="3" t="str">
        <f>HYPERLINK("https://stackoverflow.com/questions/9625716/")</f>
        <v>https://stackoverflow.com/questions/9625716/</v>
      </c>
      <c r="C6534" s="1">
        <v>3.0</v>
      </c>
      <c r="D6534" s="4">
        <v>3.0</v>
      </c>
      <c r="E6534" s="1">
        <v>3.0</v>
      </c>
      <c r="F6534" s="1">
        <v>3.0</v>
      </c>
      <c r="G6534" s="2"/>
    </row>
    <row r="6535" ht="12.75" customHeight="1">
      <c r="A6535" t="s">
        <v>1675</v>
      </c>
      <c r="B6535" s="3" t="str">
        <f>HYPERLINK("https://stackoverflow.com/questions/9626398/")</f>
        <v>https://stackoverflow.com/questions/9626398/</v>
      </c>
      <c r="C6535" s="1">
        <v>3.0</v>
      </c>
      <c r="D6535" s="4">
        <v>2.0</v>
      </c>
      <c r="E6535" s="1">
        <v>3.0</v>
      </c>
      <c r="F6535" s="1">
        <v>2.0</v>
      </c>
      <c r="G6535" s="2"/>
    </row>
    <row r="6536" ht="12.75" customHeight="1">
      <c r="A6536" t="s">
        <v>1675</v>
      </c>
      <c r="B6536" s="3" t="str">
        <f>HYPERLINK("https://stackoverflow.com/questions/9704912/")</f>
        <v>https://stackoverflow.com/questions/9704912/</v>
      </c>
      <c r="C6536" s="1">
        <v>3.0</v>
      </c>
      <c r="D6536" s="4">
        <v>2.0</v>
      </c>
      <c r="E6536" s="1">
        <v>3.0</v>
      </c>
      <c r="F6536" s="1">
        <v>2.0</v>
      </c>
      <c r="G6536" s="2"/>
    </row>
    <row r="6537" ht="12.75" customHeight="1">
      <c r="A6537" t="s">
        <v>2056</v>
      </c>
      <c r="B6537" s="3" t="str">
        <f>HYPERLINK("https://stackoverflow.com/questions/14650393/")</f>
        <v>https://stackoverflow.com/questions/14650393/</v>
      </c>
      <c r="C6537" s="1">
        <v>3.0</v>
      </c>
      <c r="D6537" s="4">
        <v>3.0</v>
      </c>
      <c r="E6537" s="1">
        <v>3.0</v>
      </c>
      <c r="F6537" s="1">
        <v>3.0</v>
      </c>
      <c r="G6537" s="2"/>
    </row>
    <row r="6538" ht="12.75" customHeight="1">
      <c r="A6538" t="s">
        <v>2056</v>
      </c>
      <c r="B6538" s="3" t="str">
        <f>HYPERLINK("https://stackoverflow.com/questions/14650570/")</f>
        <v>https://stackoverflow.com/questions/14650570/</v>
      </c>
      <c r="C6538" s="1">
        <v>5.0</v>
      </c>
      <c r="D6538" s="4">
        <v>4.0</v>
      </c>
      <c r="E6538" s="1">
        <v>5.0</v>
      </c>
      <c r="F6538" s="1">
        <v>4.0</v>
      </c>
      <c r="G6538" s="2"/>
    </row>
    <row r="6539" ht="12.75" customHeight="1">
      <c r="A6539" t="s">
        <v>2056</v>
      </c>
      <c r="B6539" s="3" t="str">
        <f>HYPERLINK("https://stackoverflow.com/questions/14651814/")</f>
        <v>https://stackoverflow.com/questions/14651814/</v>
      </c>
      <c r="C6539" s="1">
        <v>4.0</v>
      </c>
      <c r="D6539" s="4">
        <v>5.0</v>
      </c>
      <c r="E6539" s="1">
        <v>4.0</v>
      </c>
      <c r="F6539" s="1">
        <v>5.0</v>
      </c>
      <c r="G6539" s="2"/>
    </row>
    <row r="6540" ht="12.75" customHeight="1">
      <c r="A6540" t="s">
        <v>2056</v>
      </c>
      <c r="B6540" s="3" t="str">
        <f>HYPERLINK("https://stackoverflow.com/questions/32384823/")</f>
        <v>https://stackoverflow.com/questions/32384823/</v>
      </c>
      <c r="C6540" s="1">
        <v>4.0</v>
      </c>
      <c r="D6540" s="4">
        <v>5.0</v>
      </c>
      <c r="E6540" s="1">
        <v>4.0</v>
      </c>
      <c r="F6540" s="1">
        <v>5.0</v>
      </c>
      <c r="G6540" s="2"/>
    </row>
    <row r="6541" ht="12.75" customHeight="1">
      <c r="A6541" t="s">
        <v>2056</v>
      </c>
      <c r="B6541" s="3" t="str">
        <f>HYPERLINK("https://stackoverflow.com/questions/43303085/")</f>
        <v>https://stackoverflow.com/questions/43303085/</v>
      </c>
      <c r="C6541" s="1">
        <v>3.0</v>
      </c>
      <c r="D6541" s="4">
        <v>2.0</v>
      </c>
      <c r="E6541" s="1">
        <v>3.0</v>
      </c>
      <c r="F6541" s="1">
        <v>2.0</v>
      </c>
      <c r="G6541" s="2"/>
    </row>
    <row r="6542" ht="12.75" customHeight="1">
      <c r="A6542" t="s">
        <v>2056</v>
      </c>
      <c r="B6542" s="3" t="str">
        <f>HYPERLINK("https://stackoverflow.com/questions/43625847/")</f>
        <v>https://stackoverflow.com/questions/43625847/</v>
      </c>
      <c r="C6542" s="1">
        <v>3.0</v>
      </c>
      <c r="D6542" s="4">
        <v>4.0</v>
      </c>
      <c r="E6542" s="1">
        <v>3.0</v>
      </c>
      <c r="F6542" s="1">
        <v>4.0</v>
      </c>
      <c r="G6542" s="2"/>
    </row>
    <row r="6543" ht="12.75" customHeight="1">
      <c r="A6543" t="s">
        <v>2057</v>
      </c>
      <c r="B6543" s="3" t="str">
        <f>HYPERLINK("https://stackoverflow.com/questions/15056884/")</f>
        <v>https://stackoverflow.com/questions/15056884/</v>
      </c>
      <c r="C6543" s="1">
        <v>3.0</v>
      </c>
      <c r="D6543" s="4">
        <v>2.0</v>
      </c>
      <c r="E6543" s="1">
        <v>3.0</v>
      </c>
      <c r="F6543" s="1">
        <v>2.0</v>
      </c>
      <c r="G6543" s="2"/>
    </row>
    <row r="6544" ht="12.75" customHeight="1">
      <c r="A6544" t="s">
        <v>1990</v>
      </c>
      <c r="B6544" s="3" t="str">
        <f>HYPERLINK("https://stackoverflow.com/questions/18391837/")</f>
        <v>https://stackoverflow.com/questions/18391837/</v>
      </c>
      <c r="C6544" s="1">
        <v>3.0</v>
      </c>
      <c r="D6544" s="4">
        <v>3.0</v>
      </c>
      <c r="E6544" s="1">
        <v>3.0</v>
      </c>
      <c r="F6544" s="1">
        <v>3.0</v>
      </c>
      <c r="G6544" s="2"/>
    </row>
    <row r="6545" ht="12.75" customHeight="1">
      <c r="A6545" t="s">
        <v>2058</v>
      </c>
      <c r="B6545" s="3" t="str">
        <f>HYPERLINK("https://stackoverflow.com/questions/19514770/")</f>
        <v>https://stackoverflow.com/questions/19514770/</v>
      </c>
      <c r="C6545" s="1">
        <v>3.0</v>
      </c>
      <c r="D6545" s="4">
        <v>2.0</v>
      </c>
      <c r="E6545" s="1">
        <v>3.0</v>
      </c>
      <c r="F6545" s="1">
        <v>2.0</v>
      </c>
      <c r="G6545" s="2"/>
    </row>
    <row r="6546" ht="12.75" customHeight="1">
      <c r="A6546" t="s">
        <v>2058</v>
      </c>
      <c r="B6546" s="3" t="str">
        <f>HYPERLINK("https://stackoverflow.com/questions/19514903/")</f>
        <v>https://stackoverflow.com/questions/19514903/</v>
      </c>
      <c r="C6546" s="1">
        <v>5.0</v>
      </c>
      <c r="D6546" s="4">
        <v>3.0</v>
      </c>
      <c r="E6546" s="1">
        <v>5.0</v>
      </c>
      <c r="F6546" s="1">
        <v>5.0</v>
      </c>
      <c r="G6546" s="2" t="s">
        <v>406</v>
      </c>
    </row>
    <row r="6547" ht="12.75" customHeight="1">
      <c r="A6547" t="s">
        <v>2058</v>
      </c>
      <c r="B6547" s="3" t="str">
        <f>HYPERLINK("https://stackoverflow.com/questions/37018879/")</f>
        <v>https://stackoverflow.com/questions/37018879/</v>
      </c>
      <c r="C6547" s="1">
        <v>5.0</v>
      </c>
      <c r="D6547" s="4">
        <v>2.0</v>
      </c>
      <c r="E6547" s="1">
        <v>5.0</v>
      </c>
      <c r="F6547" s="1">
        <v>5.0</v>
      </c>
      <c r="G6547" s="2" t="s">
        <v>1680</v>
      </c>
    </row>
    <row r="6548" ht="12.75" customHeight="1">
      <c r="A6548" t="s">
        <v>2059</v>
      </c>
      <c r="B6548" s="3" t="str">
        <f>HYPERLINK("https://stackoverflow.com/questions/20798440/")</f>
        <v>https://stackoverflow.com/questions/20798440/</v>
      </c>
      <c r="C6548" s="1">
        <v>5.0</v>
      </c>
      <c r="D6548" s="4">
        <v>5.0</v>
      </c>
      <c r="E6548" s="1">
        <v>5.0</v>
      </c>
      <c r="F6548" s="1">
        <v>5.0</v>
      </c>
      <c r="G6548" s="2"/>
    </row>
    <row r="6549" ht="12.75" customHeight="1">
      <c r="A6549" t="s">
        <v>2059</v>
      </c>
      <c r="B6549" s="3" t="str">
        <f>HYPERLINK("https://stackoverflow.com/questions/20798451/")</f>
        <v>https://stackoverflow.com/questions/20798451/</v>
      </c>
      <c r="C6549" s="1">
        <v>3.0</v>
      </c>
      <c r="D6549" s="4">
        <v>5.0</v>
      </c>
      <c r="E6549" s="1">
        <v>4.0</v>
      </c>
      <c r="F6549" s="1">
        <v>5.0</v>
      </c>
      <c r="G6549" s="2" t="s">
        <v>430</v>
      </c>
    </row>
    <row r="6550" ht="12.75" customHeight="1">
      <c r="A6550" t="s">
        <v>2059</v>
      </c>
      <c r="B6550" s="3" t="str">
        <f>HYPERLINK("https://stackoverflow.com/questions/28466231/")</f>
        <v>https://stackoverflow.com/questions/28466231/</v>
      </c>
      <c r="C6550" s="1">
        <v>3.0</v>
      </c>
      <c r="D6550" s="4">
        <v>5.0</v>
      </c>
      <c r="E6550" s="1">
        <v>4.0</v>
      </c>
      <c r="F6550" s="1">
        <v>5.0</v>
      </c>
      <c r="G6550" s="2" t="s">
        <v>430</v>
      </c>
    </row>
    <row r="6551" ht="12.75" customHeight="1">
      <c r="A6551" t="s">
        <v>2059</v>
      </c>
      <c r="B6551" s="3" t="str">
        <f>HYPERLINK("https://stackoverflow.com/questions/37922722/")</f>
        <v>https://stackoverflow.com/questions/37922722/</v>
      </c>
      <c r="C6551" s="1">
        <v>4.0</v>
      </c>
      <c r="D6551" s="4">
        <v>3.0</v>
      </c>
      <c r="E6551" s="1">
        <v>4.0</v>
      </c>
      <c r="F6551" s="1">
        <v>3.0</v>
      </c>
      <c r="G6551" s="2"/>
    </row>
    <row r="6552" ht="12.75" customHeight="1">
      <c r="A6552" t="s">
        <v>2059</v>
      </c>
      <c r="B6552" s="3" t="str">
        <f>HYPERLINK("https://stackoverflow.com/questions/39933470/")</f>
        <v>https://stackoverflow.com/questions/39933470/</v>
      </c>
      <c r="C6552" s="1">
        <v>5.0</v>
      </c>
      <c r="D6552" s="4">
        <v>5.0</v>
      </c>
      <c r="E6552" s="1">
        <v>5.0</v>
      </c>
      <c r="F6552" s="1">
        <v>5.0</v>
      </c>
      <c r="G6552" s="2"/>
    </row>
    <row r="6553" ht="12.75" customHeight="1">
      <c r="A6553" t="s">
        <v>2060</v>
      </c>
      <c r="B6553" s="3" t="str">
        <f>HYPERLINK("https://stackoverflow.com/questions/24893116/")</f>
        <v>https://stackoverflow.com/questions/24893116/</v>
      </c>
      <c r="C6553" s="1">
        <v>3.0</v>
      </c>
      <c r="D6553" s="4">
        <v>2.0</v>
      </c>
      <c r="E6553" s="1">
        <v>3.0</v>
      </c>
      <c r="F6553" s="1">
        <v>2.0</v>
      </c>
      <c r="G6553" s="2"/>
    </row>
    <row r="6554" ht="12.75" customHeight="1">
      <c r="A6554" t="s">
        <v>2060</v>
      </c>
      <c r="B6554" s="3" t="str">
        <f>HYPERLINK("https://stackoverflow.com/questions/24893128/")</f>
        <v>https://stackoverflow.com/questions/24893128/</v>
      </c>
      <c r="C6554" s="1">
        <v>3.0</v>
      </c>
      <c r="D6554" s="4">
        <v>2.0</v>
      </c>
      <c r="E6554" s="1">
        <v>3.0</v>
      </c>
      <c r="F6554" s="1">
        <v>2.0</v>
      </c>
      <c r="G6554" s="2"/>
    </row>
    <row r="6555" ht="12.75" customHeight="1">
      <c r="A6555" t="s">
        <v>1683</v>
      </c>
      <c r="B6555" s="3" t="str">
        <f>HYPERLINK("https://stackoverflow.com/questions/25717237/")</f>
        <v>https://stackoverflow.com/questions/25717237/</v>
      </c>
      <c r="C6555" s="1">
        <v>2.0</v>
      </c>
      <c r="D6555" s="4">
        <v>2.0</v>
      </c>
      <c r="E6555" s="1">
        <v>2.0</v>
      </c>
      <c r="F6555" s="1">
        <v>2.0</v>
      </c>
      <c r="G6555" s="2"/>
    </row>
    <row r="6556" ht="12.75" customHeight="1">
      <c r="A6556" t="s">
        <v>1683</v>
      </c>
      <c r="B6556" s="3" t="str">
        <f>HYPERLINK("https://stackoverflow.com/questions/25717239/")</f>
        <v>https://stackoverflow.com/questions/25717239/</v>
      </c>
      <c r="C6556" s="1">
        <v>2.0</v>
      </c>
      <c r="D6556" s="4">
        <v>2.0</v>
      </c>
      <c r="E6556" s="1">
        <v>2.0</v>
      </c>
      <c r="F6556" s="1">
        <v>2.0</v>
      </c>
      <c r="G6556" s="2"/>
    </row>
    <row r="6557" ht="12.75" customHeight="1">
      <c r="A6557" t="s">
        <v>2061</v>
      </c>
      <c r="B6557" s="3" t="str">
        <f>HYPERLINK("https://stackoverflow.com/questions/28548998/")</f>
        <v>https://stackoverflow.com/questions/28548998/</v>
      </c>
      <c r="C6557" s="1">
        <v>4.0</v>
      </c>
      <c r="D6557" s="4">
        <v>2.0</v>
      </c>
      <c r="E6557" s="1">
        <v>3.0</v>
      </c>
      <c r="F6557" s="1">
        <v>2.0</v>
      </c>
      <c r="G6557" s="2" t="s">
        <v>430</v>
      </c>
    </row>
    <row r="6558" ht="12.75" customHeight="1">
      <c r="A6558" t="s">
        <v>2062</v>
      </c>
      <c r="B6558" s="3" t="str">
        <f>HYPERLINK("https://stackoverflow.com/questions/28575558/")</f>
        <v>https://stackoverflow.com/questions/28575558/</v>
      </c>
      <c r="C6558" s="1">
        <v>2.0</v>
      </c>
      <c r="D6558" s="4">
        <v>2.0</v>
      </c>
      <c r="E6558" s="1">
        <v>2.0</v>
      </c>
      <c r="F6558" s="1">
        <v>2.0</v>
      </c>
      <c r="G6558" s="2"/>
    </row>
    <row r="6559" ht="12.75" customHeight="1">
      <c r="A6559" t="s">
        <v>2063</v>
      </c>
      <c r="B6559" s="3" t="str">
        <f>HYPERLINK("https://stackoverflow.com/questions/30596139/")</f>
        <v>https://stackoverflow.com/questions/30596139/</v>
      </c>
      <c r="C6559" s="1">
        <v>1.0</v>
      </c>
      <c r="D6559" s="4">
        <v>1.0</v>
      </c>
      <c r="E6559" s="1">
        <v>1.0</v>
      </c>
      <c r="F6559" s="1">
        <v>1.0</v>
      </c>
      <c r="G6559" s="2"/>
    </row>
    <row r="6560" ht="12.75" customHeight="1">
      <c r="A6560" t="s">
        <v>2063</v>
      </c>
      <c r="B6560" s="3" t="str">
        <f>HYPERLINK("https://stackoverflow.com/questions/30632678/")</f>
        <v>https://stackoverflow.com/questions/30632678/</v>
      </c>
      <c r="C6560" s="1">
        <v>1.0</v>
      </c>
      <c r="D6560" s="4">
        <v>1.0</v>
      </c>
      <c r="E6560" s="1">
        <v>1.0</v>
      </c>
      <c r="F6560" s="1">
        <v>1.0</v>
      </c>
      <c r="G6560" s="2"/>
    </row>
    <row r="6561" ht="12.75" customHeight="1">
      <c r="A6561" t="s">
        <v>2063</v>
      </c>
      <c r="B6561" s="3" t="str">
        <f>HYPERLINK("https://stackoverflow.com/questions/47248927/")</f>
        <v>https://stackoverflow.com/questions/47248927/</v>
      </c>
      <c r="C6561" s="1">
        <v>1.0</v>
      </c>
      <c r="D6561" s="4">
        <v>1.0</v>
      </c>
      <c r="E6561" s="1">
        <v>1.0</v>
      </c>
      <c r="F6561" s="1">
        <v>1.0</v>
      </c>
      <c r="G6561" s="2"/>
    </row>
    <row r="6562" ht="12.75" customHeight="1">
      <c r="A6562" t="s">
        <v>2064</v>
      </c>
      <c r="B6562" s="3" t="str">
        <f>HYPERLINK("https://stackoverflow.com/questions/31083681/")</f>
        <v>https://stackoverflow.com/questions/31083681/</v>
      </c>
      <c r="C6562" s="1">
        <v>1.0</v>
      </c>
      <c r="D6562" s="4">
        <v>1.0</v>
      </c>
      <c r="E6562" s="1">
        <v>1.0</v>
      </c>
      <c r="F6562" s="1">
        <v>1.0</v>
      </c>
      <c r="G6562" s="2"/>
    </row>
    <row r="6563" ht="12.75" customHeight="1">
      <c r="A6563" t="s">
        <v>2065</v>
      </c>
      <c r="B6563" s="3" t="str">
        <f>HYPERLINK("https://stackoverflow.com/questions/32035340/")</f>
        <v>https://stackoverflow.com/questions/32035340/</v>
      </c>
      <c r="C6563" s="1">
        <v>3.0</v>
      </c>
      <c r="D6563" s="4">
        <v>3.0</v>
      </c>
      <c r="E6563" s="1">
        <v>3.0</v>
      </c>
      <c r="F6563" s="1">
        <v>3.0</v>
      </c>
      <c r="G6563" s="2"/>
    </row>
    <row r="6564" ht="12.75" customHeight="1">
      <c r="A6564" t="s">
        <v>2065</v>
      </c>
      <c r="B6564" s="3" t="str">
        <f>HYPERLINK("https://stackoverflow.com/questions/32035942/")</f>
        <v>https://stackoverflow.com/questions/32035942/</v>
      </c>
      <c r="C6564" s="1">
        <v>3.0</v>
      </c>
      <c r="D6564" s="4">
        <v>5.0</v>
      </c>
      <c r="E6564" s="1">
        <v>4.0</v>
      </c>
      <c r="F6564" s="1">
        <v>5.0</v>
      </c>
      <c r="G6564" s="2" t="s">
        <v>430</v>
      </c>
    </row>
    <row r="6565" ht="12.75" customHeight="1">
      <c r="A6565" t="s">
        <v>2066</v>
      </c>
      <c r="B6565" s="3" t="str">
        <f>HYPERLINK("https://stackoverflow.com/questions/39860178/")</f>
        <v>https://stackoverflow.com/questions/39860178/</v>
      </c>
      <c r="C6565" s="1">
        <v>2.0</v>
      </c>
      <c r="D6565" s="4">
        <v>1.0</v>
      </c>
      <c r="E6565" s="1">
        <v>2.0</v>
      </c>
      <c r="F6565" s="1">
        <v>1.0</v>
      </c>
      <c r="G6565" s="2"/>
    </row>
    <row r="6566" ht="12.75" customHeight="1">
      <c r="A6566" t="s">
        <v>2066</v>
      </c>
      <c r="B6566" s="3" t="str">
        <f>HYPERLINK("https://stackoverflow.com/questions/39860283/")</f>
        <v>https://stackoverflow.com/questions/39860283/</v>
      </c>
      <c r="C6566" s="1">
        <v>2.0</v>
      </c>
      <c r="D6566" s="4">
        <v>1.0</v>
      </c>
      <c r="E6566" s="1">
        <v>2.0</v>
      </c>
      <c r="F6566" s="1">
        <v>1.0</v>
      </c>
      <c r="G6566" s="2"/>
    </row>
    <row r="6567" ht="12.75" customHeight="1">
      <c r="A6567" t="s">
        <v>2066</v>
      </c>
      <c r="B6567" s="3" t="str">
        <f>HYPERLINK("https://stackoverflow.com/questions/39860628/")</f>
        <v>https://stackoverflow.com/questions/39860628/</v>
      </c>
      <c r="C6567" s="1">
        <v>2.0</v>
      </c>
      <c r="D6567" s="4">
        <v>4.0</v>
      </c>
      <c r="E6567" s="1">
        <v>3.0</v>
      </c>
      <c r="F6567" s="1">
        <v>4.0</v>
      </c>
      <c r="G6567" s="2"/>
    </row>
    <row r="6568" ht="12.75" customHeight="1">
      <c r="A6568" t="s">
        <v>2066</v>
      </c>
      <c r="B6568" s="3" t="str">
        <f>HYPERLINK("https://stackoverflow.com/questions/39878671/")</f>
        <v>https://stackoverflow.com/questions/39878671/</v>
      </c>
      <c r="C6568" s="1">
        <v>2.0</v>
      </c>
      <c r="D6568" s="4">
        <v>3.0</v>
      </c>
      <c r="E6568" s="1">
        <v>2.0</v>
      </c>
      <c r="F6568" s="1">
        <v>3.0</v>
      </c>
      <c r="G6568" s="2"/>
    </row>
    <row r="6569" ht="12.75" customHeight="1">
      <c r="A6569" t="s">
        <v>2067</v>
      </c>
      <c r="B6569" s="3" t="str">
        <f>HYPERLINK("https://stackoverflow.com/questions/40199526/")</f>
        <v>https://stackoverflow.com/questions/40199526/</v>
      </c>
      <c r="C6569" s="1">
        <v>5.0</v>
      </c>
      <c r="D6569" s="4">
        <v>3.0</v>
      </c>
      <c r="E6569" s="1">
        <v>3.0</v>
      </c>
      <c r="F6569" s="1">
        <v>3.0</v>
      </c>
      <c r="G6569" s="2"/>
    </row>
    <row r="6570" ht="12.75" customHeight="1">
      <c r="A6570" t="s">
        <v>2067</v>
      </c>
      <c r="B6570" s="3" t="str">
        <f>HYPERLINK("https://stackoverflow.com/questions/40199527/")</f>
        <v>https://stackoverflow.com/questions/40199527/</v>
      </c>
      <c r="C6570" s="1">
        <v>5.0</v>
      </c>
      <c r="D6570" s="4">
        <v>3.0</v>
      </c>
      <c r="E6570" s="1">
        <v>4.0</v>
      </c>
      <c r="F6570" s="1">
        <v>4.0</v>
      </c>
      <c r="G6570" s="2" t="s">
        <v>1245</v>
      </c>
    </row>
    <row r="6571" ht="12.75" customHeight="1">
      <c r="A6571" t="s">
        <v>2067</v>
      </c>
      <c r="B6571" s="3" t="str">
        <f>HYPERLINK("https://stackoverflow.com/questions/40199645/")</f>
        <v>https://stackoverflow.com/questions/40199645/</v>
      </c>
      <c r="C6571" s="1">
        <v>4.0</v>
      </c>
      <c r="D6571" s="4">
        <v>4.0</v>
      </c>
      <c r="E6571" s="1">
        <v>4.0</v>
      </c>
      <c r="F6571" s="1">
        <v>4.0</v>
      </c>
      <c r="G6571" s="2"/>
    </row>
    <row r="6572" ht="12.75" customHeight="1">
      <c r="A6572" t="s">
        <v>2067</v>
      </c>
      <c r="B6572" s="3" t="str">
        <f>HYPERLINK("https://stackoverflow.com/questions/40957692/")</f>
        <v>https://stackoverflow.com/questions/40957692/</v>
      </c>
      <c r="C6572" s="1">
        <v>4.0</v>
      </c>
      <c r="D6572" s="4">
        <v>5.0</v>
      </c>
      <c r="E6572" s="1">
        <v>4.0</v>
      </c>
      <c r="F6572" s="1">
        <v>5.0</v>
      </c>
      <c r="G6572" s="2"/>
    </row>
    <row r="6573" ht="12.75" customHeight="1">
      <c r="A6573" t="s">
        <v>2067</v>
      </c>
      <c r="B6573" s="3" t="str">
        <f>HYPERLINK("https://stackoverflow.com/questions/44199957/")</f>
        <v>https://stackoverflow.com/questions/44199957/</v>
      </c>
      <c r="C6573" s="1">
        <v>5.0</v>
      </c>
      <c r="D6573" s="4">
        <v>3.0</v>
      </c>
      <c r="E6573" s="1">
        <v>5.0</v>
      </c>
      <c r="F6573" s="1">
        <v>5.0</v>
      </c>
      <c r="G6573" s="2" t="s">
        <v>1927</v>
      </c>
    </row>
    <row r="6574" ht="12.75" customHeight="1">
      <c r="A6574" t="s">
        <v>2067</v>
      </c>
      <c r="B6574" s="3" t="str">
        <f>HYPERLINK("https://stackoverflow.com/questions/50451548/")</f>
        <v>https://stackoverflow.com/questions/50451548/</v>
      </c>
      <c r="C6574" s="1">
        <v>5.0</v>
      </c>
      <c r="D6574" s="4">
        <v>5.0</v>
      </c>
      <c r="E6574" s="1">
        <v>5.0</v>
      </c>
      <c r="F6574" s="1">
        <v>5.0</v>
      </c>
      <c r="G6574" s="2"/>
    </row>
    <row r="6575" ht="12.75" customHeight="1">
      <c r="A6575" t="s">
        <v>2068</v>
      </c>
      <c r="B6575" s="3" t="str">
        <f>HYPERLINK("https://stackoverflow.com/questions/44367443/")</f>
        <v>https://stackoverflow.com/questions/44367443/</v>
      </c>
      <c r="C6575" s="1">
        <v>5.0</v>
      </c>
      <c r="D6575" s="4">
        <v>5.0</v>
      </c>
      <c r="E6575" s="1">
        <v>5.0</v>
      </c>
      <c r="F6575" s="1">
        <v>5.0</v>
      </c>
      <c r="G6575" s="2"/>
    </row>
    <row r="6576" ht="12.75" customHeight="1">
      <c r="A6576" t="s">
        <v>2068</v>
      </c>
      <c r="B6576" s="3" t="str">
        <f>HYPERLINK("https://stackoverflow.com/questions/44371487/")</f>
        <v>https://stackoverflow.com/questions/44371487/</v>
      </c>
      <c r="C6576" s="1">
        <v>5.0</v>
      </c>
      <c r="D6576" s="4">
        <v>4.0</v>
      </c>
      <c r="E6576" s="1">
        <v>5.0</v>
      </c>
      <c r="F6576" s="1">
        <v>4.0</v>
      </c>
      <c r="G6576" s="2"/>
    </row>
    <row r="6577" ht="12.75" customHeight="1">
      <c r="A6577" t="s">
        <v>2068</v>
      </c>
      <c r="B6577" s="3" t="str">
        <f>HYPERLINK("https://stackoverflow.com/questions/44376332/")</f>
        <v>https://stackoverflow.com/questions/44376332/</v>
      </c>
      <c r="C6577" s="1">
        <v>5.0</v>
      </c>
      <c r="D6577" s="4">
        <v>3.0</v>
      </c>
      <c r="E6577" s="1">
        <v>5.0</v>
      </c>
      <c r="F6577" s="1">
        <v>5.0</v>
      </c>
      <c r="G6577" s="2" t="s">
        <v>1245</v>
      </c>
    </row>
    <row r="6578" ht="12.75" customHeight="1">
      <c r="A6578" t="s">
        <v>2069</v>
      </c>
      <c r="B6578" s="3" t="str">
        <f>HYPERLINK("https://stackoverflow.com/questions/46877926/")</f>
        <v>https://stackoverflow.com/questions/46877926/</v>
      </c>
      <c r="C6578" s="1">
        <v>4.0</v>
      </c>
      <c r="D6578" s="4">
        <v>5.0</v>
      </c>
      <c r="E6578" s="1">
        <v>4.0</v>
      </c>
      <c r="F6578" s="1">
        <v>5.0</v>
      </c>
      <c r="G6578" s="2"/>
    </row>
    <row r="6579" ht="12.75" customHeight="1">
      <c r="A6579" t="s">
        <v>2069</v>
      </c>
      <c r="B6579" s="3" t="str">
        <f>HYPERLINK("https://stackoverflow.com/questions/46877958/")</f>
        <v>https://stackoverflow.com/questions/46877958/</v>
      </c>
      <c r="C6579" s="1">
        <v>5.0</v>
      </c>
      <c r="D6579" s="4">
        <v>5.0</v>
      </c>
      <c r="E6579" s="1">
        <v>5.0</v>
      </c>
      <c r="F6579" s="1">
        <v>5.0</v>
      </c>
      <c r="G6579" s="2"/>
    </row>
    <row r="6580" ht="12.75" customHeight="1">
      <c r="A6580" t="s">
        <v>2069</v>
      </c>
      <c r="B6580" s="3" t="str">
        <f>HYPERLINK("https://stackoverflow.com/questions/46878248/")</f>
        <v>https://stackoverflow.com/questions/46878248/</v>
      </c>
      <c r="C6580" s="1">
        <v>4.0</v>
      </c>
      <c r="D6580" s="4">
        <v>3.0</v>
      </c>
      <c r="E6580" s="1">
        <v>4.0</v>
      </c>
      <c r="F6580" s="1">
        <v>3.0</v>
      </c>
      <c r="G6580" s="2"/>
    </row>
    <row r="6581" ht="12.75" customHeight="1">
      <c r="A6581" t="s">
        <v>2070</v>
      </c>
      <c r="B6581" s="3" t="str">
        <f>HYPERLINK("https://stackoverflow.com/questions/47965420/")</f>
        <v>https://stackoverflow.com/questions/47965420/</v>
      </c>
      <c r="C6581" s="1">
        <v>4.0</v>
      </c>
      <c r="D6581" s="4">
        <v>3.0</v>
      </c>
      <c r="E6581" s="1">
        <v>4.0</v>
      </c>
      <c r="F6581" s="1">
        <v>3.0</v>
      </c>
      <c r="G6581" s="2"/>
    </row>
    <row r="6582" ht="12.75" customHeight="1">
      <c r="A6582" t="s">
        <v>2070</v>
      </c>
      <c r="B6582" s="3" t="str">
        <f>HYPERLINK("https://stackoverflow.com/questions/47965422/")</f>
        <v>https://stackoverflow.com/questions/47965422/</v>
      </c>
      <c r="C6582" s="1">
        <v>5.0</v>
      </c>
      <c r="D6582" s="4">
        <v>5.0</v>
      </c>
      <c r="E6582" s="1">
        <v>5.0</v>
      </c>
      <c r="F6582" s="1">
        <v>5.0</v>
      </c>
      <c r="G6582" s="2"/>
    </row>
    <row r="6583" ht="12.75" customHeight="1">
      <c r="C6583" s="1"/>
      <c r="D6583" s="1"/>
      <c r="E6583" s="1"/>
      <c r="F6583" s="1"/>
      <c r="G6583" s="2"/>
    </row>
    <row r="6584" ht="12.75" customHeight="1">
      <c r="C6584" s="1"/>
      <c r="D6584" s="1"/>
      <c r="E6584" s="1"/>
      <c r="F6584" s="1"/>
      <c r="G6584" s="2"/>
    </row>
    <row r="6585" ht="12.75" customHeight="1">
      <c r="C6585" s="1"/>
      <c r="D6585" s="1"/>
      <c r="E6585" s="1"/>
      <c r="F6585" s="1"/>
      <c r="G6585" s="2"/>
    </row>
    <row r="6586" ht="12.75" customHeight="1">
      <c r="A6586" t="s">
        <v>2071</v>
      </c>
      <c r="C6586" s="1"/>
      <c r="D6586" s="1"/>
      <c r="E6586" s="1"/>
      <c r="F6586" s="1"/>
      <c r="G6586" s="2"/>
    </row>
    <row r="6587" ht="12.75" customHeight="1">
      <c r="C6587" s="1"/>
      <c r="D6587" s="1"/>
      <c r="E6587" s="1"/>
      <c r="F6587" s="1"/>
      <c r="G6587" s="2"/>
    </row>
    <row r="6588" ht="12.75" customHeight="1">
      <c r="A6588" t="s">
        <v>2072</v>
      </c>
      <c r="B6588" s="3" t="str">
        <f>HYPERLINK("https://stackoverflow.com/questions/756497/")</f>
        <v>https://stackoverflow.com/questions/756497/</v>
      </c>
      <c r="C6588" s="1">
        <v>2.0</v>
      </c>
      <c r="D6588" s="4">
        <v>2.0</v>
      </c>
      <c r="E6588" s="1">
        <v>2.0</v>
      </c>
      <c r="F6588" s="1">
        <v>2.0</v>
      </c>
      <c r="G6588" s="2"/>
    </row>
    <row r="6589" ht="12.75" customHeight="1">
      <c r="A6589" t="s">
        <v>2072</v>
      </c>
      <c r="B6589" s="3" t="str">
        <f>HYPERLINK("https://stackoverflow.com/questions/756715/")</f>
        <v>https://stackoverflow.com/questions/756715/</v>
      </c>
      <c r="C6589" s="1">
        <v>4.0</v>
      </c>
      <c r="D6589" s="4">
        <v>2.0</v>
      </c>
      <c r="E6589" s="1">
        <v>4.0</v>
      </c>
      <c r="F6589" s="1">
        <v>4.0</v>
      </c>
      <c r="G6589" s="2" t="s">
        <v>406</v>
      </c>
    </row>
    <row r="6590" ht="12.75" customHeight="1">
      <c r="A6590" t="s">
        <v>2073</v>
      </c>
      <c r="B6590" s="3" t="str">
        <f>HYPERLINK("https://stackoverflow.com/questions/2406441/")</f>
        <v>https://stackoverflow.com/questions/2406441/</v>
      </c>
      <c r="C6590" s="1">
        <v>4.0</v>
      </c>
      <c r="D6590" s="4">
        <v>5.0</v>
      </c>
      <c r="E6590" s="1">
        <v>4.0</v>
      </c>
      <c r="F6590" s="1">
        <v>5.0</v>
      </c>
      <c r="G6590" s="2"/>
    </row>
    <row r="6591" ht="12.75" customHeight="1">
      <c r="A6591" t="s">
        <v>2073</v>
      </c>
      <c r="B6591" s="3" t="str">
        <f>HYPERLINK("https://stackoverflow.com/questions/27189112/")</f>
        <v>https://stackoverflow.com/questions/27189112/</v>
      </c>
      <c r="C6591" s="1">
        <v>4.0</v>
      </c>
      <c r="D6591" s="4">
        <v>4.0</v>
      </c>
      <c r="E6591" s="1">
        <v>4.0</v>
      </c>
      <c r="F6591" s="1">
        <v>4.0</v>
      </c>
      <c r="G6591" s="2"/>
    </row>
    <row r="6592" ht="12.75" customHeight="1">
      <c r="A6592" t="s">
        <v>2073</v>
      </c>
      <c r="B6592" s="3" t="str">
        <f>HYPERLINK("https://stackoverflow.com/questions/30424041/")</f>
        <v>https://stackoverflow.com/questions/30424041/</v>
      </c>
      <c r="C6592" s="1">
        <v>5.0</v>
      </c>
      <c r="D6592" s="4">
        <v>5.0</v>
      </c>
      <c r="E6592" s="1">
        <v>5.0</v>
      </c>
      <c r="F6592" s="1">
        <v>5.0</v>
      </c>
      <c r="G6592" s="2"/>
    </row>
    <row r="6593" ht="12.75" customHeight="1">
      <c r="A6593" t="s">
        <v>2073</v>
      </c>
      <c r="B6593" s="3" t="str">
        <f>HYPERLINK("https://stackoverflow.com/questions/31714555/")</f>
        <v>https://stackoverflow.com/questions/31714555/</v>
      </c>
      <c r="C6593" s="1">
        <v>4.0</v>
      </c>
      <c r="D6593" s="4">
        <v>2.0</v>
      </c>
      <c r="E6593" s="1">
        <v>4.0</v>
      </c>
      <c r="F6593" s="1">
        <v>4.0</v>
      </c>
      <c r="G6593" s="2" t="s">
        <v>406</v>
      </c>
    </row>
    <row r="6594" ht="12.75" customHeight="1">
      <c r="A6594" t="s">
        <v>2073</v>
      </c>
      <c r="B6594" s="3" t="str">
        <f>HYPERLINK("https://stackoverflow.com/questions/35241540/")</f>
        <v>https://stackoverflow.com/questions/35241540/</v>
      </c>
      <c r="C6594" s="1">
        <v>5.0</v>
      </c>
      <c r="D6594" s="4">
        <v>5.0</v>
      </c>
      <c r="E6594" s="1">
        <v>5.0</v>
      </c>
      <c r="F6594" s="1">
        <v>5.0</v>
      </c>
      <c r="G6594" s="2"/>
    </row>
    <row r="6595" ht="12.75" customHeight="1">
      <c r="A6595" t="s">
        <v>2073</v>
      </c>
      <c r="B6595" s="3" t="str">
        <f>HYPERLINK("https://stackoverflow.com/questions/36272101/")</f>
        <v>https://stackoverflow.com/questions/36272101/</v>
      </c>
      <c r="C6595" s="1">
        <v>2.0</v>
      </c>
      <c r="D6595" s="4">
        <v>5.0</v>
      </c>
      <c r="E6595" s="1">
        <v>4.0</v>
      </c>
      <c r="F6595" s="1">
        <v>5.0</v>
      </c>
      <c r="G6595" s="2" t="s">
        <v>430</v>
      </c>
    </row>
    <row r="6596" ht="12.75" customHeight="1">
      <c r="A6596" t="s">
        <v>2073</v>
      </c>
      <c r="B6596" s="3" t="str">
        <f>HYPERLINK("https://stackoverflow.com/questions/37436029/")</f>
        <v>https://stackoverflow.com/questions/37436029/</v>
      </c>
      <c r="C6596" s="1">
        <v>5.0</v>
      </c>
      <c r="D6596" s="4">
        <v>5.0</v>
      </c>
      <c r="E6596" s="1">
        <v>5.0</v>
      </c>
      <c r="F6596" s="1">
        <v>5.0</v>
      </c>
      <c r="G6596" s="2"/>
    </row>
    <row r="6597" ht="12.75" customHeight="1">
      <c r="A6597" t="s">
        <v>2073</v>
      </c>
      <c r="B6597" s="3" t="str">
        <f>HYPERLINK("https://stackoverflow.com/questions/38585634/")</f>
        <v>https://stackoverflow.com/questions/38585634/</v>
      </c>
      <c r="C6597" s="1">
        <v>4.0</v>
      </c>
      <c r="D6597" s="4">
        <v>2.0</v>
      </c>
      <c r="E6597" s="1">
        <v>4.0</v>
      </c>
      <c r="F6597" s="1">
        <v>4.0</v>
      </c>
      <c r="G6597" s="2" t="s">
        <v>406</v>
      </c>
    </row>
    <row r="6598" ht="12.75" customHeight="1">
      <c r="A6598" t="s">
        <v>2073</v>
      </c>
      <c r="B6598" s="3" t="str">
        <f>HYPERLINK("https://stackoverflow.com/questions/39213284/")</f>
        <v>https://stackoverflow.com/questions/39213284/</v>
      </c>
      <c r="C6598" s="1">
        <v>5.0</v>
      </c>
      <c r="D6598" s="4">
        <v>5.0</v>
      </c>
      <c r="E6598" s="1">
        <v>5.0</v>
      </c>
      <c r="F6598" s="1">
        <v>5.0</v>
      </c>
      <c r="G6598" s="2"/>
    </row>
    <row r="6599" ht="12.75" customHeight="1">
      <c r="A6599" t="s">
        <v>2073</v>
      </c>
      <c r="B6599" s="3" t="str">
        <f>HYPERLINK("https://stackoverflow.com/questions/42002550/")</f>
        <v>https://stackoverflow.com/questions/42002550/</v>
      </c>
      <c r="C6599" s="1">
        <v>3.0</v>
      </c>
      <c r="D6599" s="4">
        <v>2.0</v>
      </c>
      <c r="E6599" s="1">
        <v>3.0</v>
      </c>
      <c r="F6599" s="1">
        <v>2.0</v>
      </c>
      <c r="G6599" s="2"/>
    </row>
    <row r="6600" ht="12.75" customHeight="1">
      <c r="A6600" t="s">
        <v>2073</v>
      </c>
      <c r="B6600" s="3" t="str">
        <f>HYPERLINK("https://stackoverflow.com/questions/42076590/")</f>
        <v>https://stackoverflow.com/questions/42076590/</v>
      </c>
      <c r="C6600" s="1">
        <v>5.0</v>
      </c>
      <c r="D6600" s="4">
        <v>3.0</v>
      </c>
      <c r="E6600" s="1">
        <v>3.0</v>
      </c>
      <c r="F6600" s="1">
        <v>3.0</v>
      </c>
      <c r="G6600" s="2" t="s">
        <v>430</v>
      </c>
    </row>
    <row r="6601" ht="12.75" customHeight="1">
      <c r="A6601" t="s">
        <v>2074</v>
      </c>
      <c r="B6601" s="3" t="str">
        <f>HYPERLINK("https://stackoverflow.com/questions/5203989/")</f>
        <v>https://stackoverflow.com/questions/5203989/</v>
      </c>
      <c r="C6601" s="1">
        <v>5.0</v>
      </c>
      <c r="D6601" s="4">
        <v>5.0</v>
      </c>
      <c r="E6601" s="1">
        <v>5.0</v>
      </c>
      <c r="F6601" s="1">
        <v>5.0</v>
      </c>
      <c r="G6601" s="2"/>
    </row>
    <row r="6602" ht="12.75" customHeight="1">
      <c r="A6602" t="s">
        <v>2074</v>
      </c>
      <c r="B6602" s="3" t="str">
        <f>HYPERLINK("https://stackoverflow.com/questions/5203999/")</f>
        <v>https://stackoverflow.com/questions/5203999/</v>
      </c>
      <c r="C6602" s="1">
        <v>5.0</v>
      </c>
      <c r="D6602" s="4">
        <v>3.0</v>
      </c>
      <c r="E6602" s="1">
        <v>5.0</v>
      </c>
      <c r="F6602" s="1">
        <v>5.0</v>
      </c>
      <c r="G6602" s="2" t="s">
        <v>1245</v>
      </c>
    </row>
    <row r="6603" ht="12.75" customHeight="1">
      <c r="A6603" t="s">
        <v>2074</v>
      </c>
      <c r="B6603" s="3" t="str">
        <f>HYPERLINK("https://stackoverflow.com/questions/5204040/")</f>
        <v>https://stackoverflow.com/questions/5204040/</v>
      </c>
      <c r="C6603" s="1">
        <v>4.0</v>
      </c>
      <c r="D6603" s="4">
        <v>4.0</v>
      </c>
      <c r="E6603" s="1">
        <v>4.0</v>
      </c>
      <c r="F6603" s="1">
        <v>4.0</v>
      </c>
      <c r="G6603" s="2"/>
    </row>
    <row r="6604" ht="12.75" customHeight="1">
      <c r="A6604" t="s">
        <v>2074</v>
      </c>
      <c r="B6604" s="3" t="str">
        <f>HYPERLINK("https://stackoverflow.com/questions/5204054/")</f>
        <v>https://stackoverflow.com/questions/5204054/</v>
      </c>
      <c r="C6604" s="1">
        <v>3.0</v>
      </c>
      <c r="D6604" s="4">
        <v>4.0</v>
      </c>
      <c r="E6604" s="1">
        <v>3.0</v>
      </c>
      <c r="F6604" s="1">
        <v>4.0</v>
      </c>
      <c r="G6604" s="2"/>
    </row>
    <row r="6605" ht="12.75" customHeight="1">
      <c r="A6605" t="s">
        <v>2075</v>
      </c>
      <c r="B6605" s="3" t="str">
        <f>HYPERLINK("https://stackoverflow.com/questions/7438009/")</f>
        <v>https://stackoverflow.com/questions/7438009/</v>
      </c>
      <c r="C6605" s="1">
        <v>3.0</v>
      </c>
      <c r="D6605" s="4">
        <v>1.0</v>
      </c>
      <c r="E6605" s="1">
        <v>3.0</v>
      </c>
      <c r="F6605" s="1">
        <v>1.0</v>
      </c>
      <c r="G6605" s="2"/>
    </row>
    <row r="6606" ht="12.75" customHeight="1">
      <c r="A6606" t="s">
        <v>2075</v>
      </c>
      <c r="B6606" s="3" t="str">
        <f>HYPERLINK("https://stackoverflow.com/questions/7438011/")</f>
        <v>https://stackoverflow.com/questions/7438011/</v>
      </c>
      <c r="C6606" s="1">
        <v>3.0</v>
      </c>
      <c r="D6606" s="4">
        <v>1.0</v>
      </c>
      <c r="E6606" s="1">
        <v>3.0</v>
      </c>
      <c r="F6606" s="1">
        <v>1.0</v>
      </c>
      <c r="G6606" s="2"/>
    </row>
    <row r="6607" ht="12.75" customHeight="1">
      <c r="A6607" t="s">
        <v>2075</v>
      </c>
      <c r="B6607" s="3" t="str">
        <f>HYPERLINK("https://stackoverflow.com/questions/7438015/")</f>
        <v>https://stackoverflow.com/questions/7438015/</v>
      </c>
      <c r="C6607" s="1">
        <v>3.0</v>
      </c>
      <c r="D6607" s="4">
        <v>1.0</v>
      </c>
      <c r="E6607" s="1">
        <v>3.0</v>
      </c>
      <c r="F6607" s="1">
        <v>1.0</v>
      </c>
      <c r="G6607" s="2"/>
    </row>
    <row r="6608" ht="12.75" customHeight="1">
      <c r="A6608" t="s">
        <v>2075</v>
      </c>
      <c r="B6608" s="3" t="str">
        <f>HYPERLINK("https://stackoverflow.com/questions/10076687/")</f>
        <v>https://stackoverflow.com/questions/10076687/</v>
      </c>
      <c r="C6608" s="1">
        <v>3.0</v>
      </c>
      <c r="D6608" s="4">
        <v>1.0</v>
      </c>
      <c r="E6608" s="1">
        <v>3.0</v>
      </c>
      <c r="F6608" s="1">
        <v>1.0</v>
      </c>
      <c r="G6608" s="2"/>
    </row>
    <row r="6609" ht="12.75" customHeight="1">
      <c r="A6609" t="s">
        <v>2075</v>
      </c>
      <c r="B6609" s="3" t="str">
        <f>HYPERLINK("https://stackoverflow.com/questions/25980142/")</f>
        <v>https://stackoverflow.com/questions/25980142/</v>
      </c>
      <c r="C6609" s="1">
        <v>3.0</v>
      </c>
      <c r="D6609" s="4">
        <v>1.0</v>
      </c>
      <c r="E6609" s="1">
        <v>3.0</v>
      </c>
      <c r="F6609" s="1">
        <v>1.0</v>
      </c>
      <c r="G6609" s="2"/>
    </row>
    <row r="6610" ht="12.75" customHeight="1">
      <c r="A6610" t="s">
        <v>2075</v>
      </c>
      <c r="B6610" s="3" t="str">
        <f>HYPERLINK("https://stackoverflow.com/questions/37267536/")</f>
        <v>https://stackoverflow.com/questions/37267536/</v>
      </c>
      <c r="C6610" s="1">
        <v>3.0</v>
      </c>
      <c r="D6610" s="4">
        <v>1.0</v>
      </c>
      <c r="E6610" s="1">
        <v>3.0</v>
      </c>
      <c r="F6610" s="1">
        <v>1.0</v>
      </c>
      <c r="G6610" s="2"/>
    </row>
    <row r="6611" ht="12.75" customHeight="1">
      <c r="A6611" t="s">
        <v>2075</v>
      </c>
      <c r="B6611" s="3" t="str">
        <f>HYPERLINK("https://stackoverflow.com/questions/44938247/")</f>
        <v>https://stackoverflow.com/questions/44938247/</v>
      </c>
      <c r="C6611" s="1">
        <v>3.0</v>
      </c>
      <c r="D6611" s="4">
        <v>1.0</v>
      </c>
      <c r="E6611" s="1">
        <v>3.0</v>
      </c>
      <c r="F6611" s="1">
        <v>1.0</v>
      </c>
      <c r="G6611" s="2"/>
    </row>
    <row r="6612" ht="12.75" customHeight="1">
      <c r="A6612" t="s">
        <v>2076</v>
      </c>
      <c r="B6612" s="3" t="str">
        <f>HYPERLINK("https://stackoverflow.com/questions/13147496/")</f>
        <v>https://stackoverflow.com/questions/13147496/</v>
      </c>
      <c r="C6612" s="1">
        <v>1.0</v>
      </c>
      <c r="D6612" s="4" t="s">
        <v>2077</v>
      </c>
      <c r="E6612" s="1"/>
      <c r="F6612" s="1"/>
      <c r="G6612" s="2" t="s">
        <v>2078</v>
      </c>
    </row>
    <row r="6613" ht="12.75" customHeight="1">
      <c r="A6613" t="s">
        <v>2076</v>
      </c>
      <c r="B6613" s="3" t="str">
        <f>HYPERLINK("https://stackoverflow.com/questions/13147521/")</f>
        <v>https://stackoverflow.com/questions/13147521/</v>
      </c>
      <c r="C6613" s="1">
        <v>1.0</v>
      </c>
      <c r="D6613" s="4" t="s">
        <v>2077</v>
      </c>
      <c r="E6613" s="1"/>
      <c r="F6613" s="1"/>
      <c r="G6613" s="2" t="s">
        <v>2078</v>
      </c>
    </row>
    <row r="6614" ht="12.75" customHeight="1">
      <c r="A6614" t="s">
        <v>2076</v>
      </c>
      <c r="B6614" s="3" t="str">
        <f>HYPERLINK("https://stackoverflow.com/questions/13147536/")</f>
        <v>https://stackoverflow.com/questions/13147536/</v>
      </c>
      <c r="C6614" s="1">
        <v>1.0</v>
      </c>
      <c r="D6614" s="4" t="s">
        <v>2077</v>
      </c>
      <c r="E6614" s="1"/>
      <c r="F6614" s="1"/>
      <c r="G6614" s="2" t="s">
        <v>2078</v>
      </c>
    </row>
    <row r="6615" ht="12.75" customHeight="1">
      <c r="A6615" t="s">
        <v>2076</v>
      </c>
      <c r="B6615" s="3" t="str">
        <f>HYPERLINK("https://stackoverflow.com/questions/13147747/")</f>
        <v>https://stackoverflow.com/questions/13147747/</v>
      </c>
      <c r="C6615" s="1">
        <v>1.0</v>
      </c>
      <c r="D6615" s="4" t="s">
        <v>2077</v>
      </c>
      <c r="E6615" s="1"/>
      <c r="F6615" s="1"/>
      <c r="G6615" s="2" t="s">
        <v>2078</v>
      </c>
    </row>
    <row r="6616" ht="12.75" customHeight="1">
      <c r="A6616" t="s">
        <v>2076</v>
      </c>
      <c r="B6616" s="3" t="str">
        <f>HYPERLINK("https://stackoverflow.com/questions/13148064/")</f>
        <v>https://stackoverflow.com/questions/13148064/</v>
      </c>
      <c r="C6616" s="1">
        <v>1.0</v>
      </c>
      <c r="D6616" s="4" t="s">
        <v>2077</v>
      </c>
      <c r="E6616" s="1"/>
      <c r="F6616" s="1"/>
      <c r="G6616" s="2" t="s">
        <v>2078</v>
      </c>
    </row>
    <row r="6617" ht="12.75" customHeight="1">
      <c r="A6617" t="s">
        <v>2079</v>
      </c>
      <c r="B6617" s="3" t="str">
        <f>HYPERLINK("https://stackoverflow.com/questions/13465128/")</f>
        <v>https://stackoverflow.com/questions/13465128/</v>
      </c>
      <c r="C6617" s="1">
        <v>3.0</v>
      </c>
      <c r="D6617" s="4">
        <v>1.0</v>
      </c>
      <c r="E6617" s="1">
        <v>3.0</v>
      </c>
      <c r="F6617" s="1">
        <v>1.0</v>
      </c>
      <c r="G6617" s="2"/>
    </row>
    <row r="6618" ht="12.75" customHeight="1">
      <c r="A6618" t="s">
        <v>2079</v>
      </c>
      <c r="B6618" s="3" t="str">
        <f>HYPERLINK("https://stackoverflow.com/questions/26273712/")</f>
        <v>https://stackoverflow.com/questions/26273712/</v>
      </c>
      <c r="C6618" s="1">
        <v>3.0</v>
      </c>
      <c r="D6618" s="4">
        <v>1.0</v>
      </c>
      <c r="E6618" s="1">
        <v>3.0</v>
      </c>
      <c r="F6618" s="1">
        <v>1.0</v>
      </c>
      <c r="G6618" s="2"/>
    </row>
    <row r="6619" ht="12.75" customHeight="1">
      <c r="A6619" t="s">
        <v>2079</v>
      </c>
      <c r="B6619" s="3" t="str">
        <f>HYPERLINK("https://stackoverflow.com/questions/26666111/")</f>
        <v>https://stackoverflow.com/questions/26666111/</v>
      </c>
      <c r="C6619" s="1">
        <v>3.0</v>
      </c>
      <c r="D6619" s="4">
        <v>1.0</v>
      </c>
      <c r="E6619" s="1">
        <v>3.0</v>
      </c>
      <c r="F6619" s="1">
        <v>1.0</v>
      </c>
      <c r="G6619" s="2"/>
    </row>
    <row r="6620" ht="12.75" customHeight="1">
      <c r="A6620" t="s">
        <v>2079</v>
      </c>
      <c r="B6620" s="3" t="str">
        <f>HYPERLINK("https://stackoverflow.com/questions/28442981/")</f>
        <v>https://stackoverflow.com/questions/28442981/</v>
      </c>
      <c r="C6620" s="1">
        <v>3.0</v>
      </c>
      <c r="D6620" s="4">
        <v>1.0</v>
      </c>
      <c r="E6620" s="1">
        <v>3.0</v>
      </c>
      <c r="F6620" s="1">
        <v>1.0</v>
      </c>
      <c r="G6620" s="2"/>
    </row>
    <row r="6621" ht="12.75" customHeight="1">
      <c r="A6621" t="s">
        <v>2079</v>
      </c>
      <c r="B6621" s="3" t="str">
        <f>HYPERLINK("https://stackoverflow.com/questions/38969056/")</f>
        <v>https://stackoverflow.com/questions/38969056/</v>
      </c>
      <c r="C6621" s="1">
        <v>3.0</v>
      </c>
      <c r="D6621" s="4">
        <v>1.0</v>
      </c>
      <c r="E6621" s="1">
        <v>3.0</v>
      </c>
      <c r="F6621" s="1">
        <v>1.0</v>
      </c>
      <c r="G6621" s="2"/>
    </row>
    <row r="6622" ht="12.75" customHeight="1">
      <c r="A6622" t="s">
        <v>2080</v>
      </c>
      <c r="B6622" s="3" t="str">
        <f>HYPERLINK("https://stackoverflow.com/questions/14784683/")</f>
        <v>https://stackoverflow.com/questions/14784683/</v>
      </c>
      <c r="C6622" s="1">
        <v>5.0</v>
      </c>
      <c r="D6622" s="4">
        <v>2.0</v>
      </c>
      <c r="E6622" s="1">
        <v>5.0</v>
      </c>
      <c r="F6622" s="1">
        <v>5.0</v>
      </c>
      <c r="G6622" s="2" t="s">
        <v>2081</v>
      </c>
    </row>
    <row r="6623" ht="12.75" customHeight="1">
      <c r="A6623" t="s">
        <v>2080</v>
      </c>
      <c r="B6623" s="3" t="str">
        <f>HYPERLINK("https://stackoverflow.com/questions/23518006/")</f>
        <v>https://stackoverflow.com/questions/23518006/</v>
      </c>
      <c r="C6623" s="1">
        <v>4.0</v>
      </c>
      <c r="D6623" s="4">
        <v>4.0</v>
      </c>
      <c r="E6623" s="1">
        <v>4.0</v>
      </c>
      <c r="F6623" s="1">
        <v>4.0</v>
      </c>
      <c r="G6623" s="2"/>
    </row>
    <row r="6624" ht="12.75" customHeight="1">
      <c r="A6624" t="s">
        <v>2080</v>
      </c>
      <c r="B6624" s="3" t="str">
        <f>HYPERLINK("https://stackoverflow.com/questions/25880504/")</f>
        <v>https://stackoverflow.com/questions/25880504/</v>
      </c>
      <c r="C6624" s="1">
        <v>5.0</v>
      </c>
      <c r="D6624" s="4">
        <v>5.0</v>
      </c>
      <c r="E6624" s="1">
        <v>5.0</v>
      </c>
      <c r="F6624" s="1">
        <v>5.0</v>
      </c>
      <c r="G6624" s="2"/>
    </row>
    <row r="6625" ht="12.75" customHeight="1">
      <c r="A6625" t="s">
        <v>2080</v>
      </c>
      <c r="B6625" s="3" t="str">
        <f>HYPERLINK("https://stackoverflow.com/questions/26311732/")</f>
        <v>https://stackoverflow.com/questions/26311732/</v>
      </c>
      <c r="C6625" s="1">
        <v>4.0</v>
      </c>
      <c r="D6625" s="4">
        <v>4.0</v>
      </c>
      <c r="E6625" s="1">
        <v>4.0</v>
      </c>
      <c r="F6625" s="1">
        <v>4.0</v>
      </c>
      <c r="G6625" s="2"/>
    </row>
    <row r="6626" ht="12.75" customHeight="1">
      <c r="A6626" t="s">
        <v>2080</v>
      </c>
      <c r="B6626" s="3" t="str">
        <f>HYPERLINK("https://stackoverflow.com/questions/44655007/")</f>
        <v>https://stackoverflow.com/questions/44655007/</v>
      </c>
      <c r="C6626" s="1">
        <v>5.0</v>
      </c>
      <c r="D6626" s="4">
        <v>4.0</v>
      </c>
      <c r="E6626" s="1">
        <v>5.0</v>
      </c>
      <c r="F6626" s="1">
        <v>4.0</v>
      </c>
      <c r="G6626" s="2"/>
    </row>
    <row r="6627" ht="12.75" customHeight="1">
      <c r="A6627" t="s">
        <v>2082</v>
      </c>
      <c r="B6627" s="3" t="str">
        <f>HYPERLINK("https://stackoverflow.com/questions/19607058/")</f>
        <v>https://stackoverflow.com/questions/19607058/</v>
      </c>
      <c r="C6627" s="1">
        <v>3.0</v>
      </c>
      <c r="D6627" s="4">
        <v>1.0</v>
      </c>
      <c r="E6627" s="1">
        <v>3.0</v>
      </c>
      <c r="F6627" s="1">
        <v>1.0</v>
      </c>
      <c r="G6627" s="2"/>
    </row>
    <row r="6628" ht="12.75" customHeight="1">
      <c r="A6628" t="s">
        <v>2082</v>
      </c>
      <c r="B6628" s="3" t="str">
        <f>HYPERLINK("https://stackoverflow.com/questions/19607537/")</f>
        <v>https://stackoverflow.com/questions/19607537/</v>
      </c>
      <c r="C6628" s="1">
        <v>3.0</v>
      </c>
      <c r="D6628" s="4">
        <v>1.0</v>
      </c>
      <c r="E6628" s="1">
        <v>3.0</v>
      </c>
      <c r="F6628" s="1">
        <v>1.0</v>
      </c>
      <c r="G6628" s="2"/>
    </row>
    <row r="6629" ht="12.75" customHeight="1">
      <c r="A6629" t="s">
        <v>2083</v>
      </c>
      <c r="B6629" s="3" t="str">
        <f>HYPERLINK("https://stackoverflow.com/questions/20110597/")</f>
        <v>https://stackoverflow.com/questions/20110597/</v>
      </c>
      <c r="C6629" s="1">
        <v>3.0</v>
      </c>
      <c r="D6629" s="4">
        <v>1.0</v>
      </c>
      <c r="E6629" s="1">
        <v>3.0</v>
      </c>
      <c r="F6629" s="1">
        <v>1.0</v>
      </c>
      <c r="G6629" s="2"/>
    </row>
    <row r="6630" ht="12.75" customHeight="1">
      <c r="A6630" t="s">
        <v>2083</v>
      </c>
      <c r="B6630" s="3" t="str">
        <f>HYPERLINK("https://stackoverflow.com/questions/22349718/")</f>
        <v>https://stackoverflow.com/questions/22349718/</v>
      </c>
      <c r="C6630" s="1">
        <v>3.0</v>
      </c>
      <c r="D6630" s="4">
        <v>1.0</v>
      </c>
      <c r="E6630" s="1">
        <v>3.0</v>
      </c>
      <c r="F6630" s="1">
        <v>1.0</v>
      </c>
      <c r="G6630" s="2"/>
    </row>
    <row r="6631" ht="12.75" customHeight="1">
      <c r="A6631" t="s">
        <v>2083</v>
      </c>
      <c r="B6631" s="3" t="str">
        <f>HYPERLINK("https://stackoverflow.com/questions/28721045/")</f>
        <v>https://stackoverflow.com/questions/28721045/</v>
      </c>
      <c r="C6631" s="1">
        <v>3.0</v>
      </c>
      <c r="D6631" s="4">
        <v>1.0</v>
      </c>
      <c r="E6631" s="1">
        <v>3.0</v>
      </c>
      <c r="F6631" s="1">
        <v>1.0</v>
      </c>
      <c r="G6631" s="2"/>
    </row>
    <row r="6632" ht="12.75" customHeight="1">
      <c r="A6632" t="s">
        <v>2083</v>
      </c>
      <c r="B6632" s="3" t="str">
        <f>HYPERLINK("https://stackoverflow.com/questions/43816752/")</f>
        <v>https://stackoverflow.com/questions/43816752/</v>
      </c>
      <c r="C6632" s="1">
        <v>3.0</v>
      </c>
      <c r="D6632" s="4">
        <v>1.0</v>
      </c>
      <c r="E6632" s="1">
        <v>3.0</v>
      </c>
      <c r="F6632" s="1">
        <v>1.0</v>
      </c>
      <c r="G6632" s="2"/>
    </row>
    <row r="6633" ht="12.75" customHeight="1">
      <c r="A6633" t="s">
        <v>2084</v>
      </c>
      <c r="B6633" s="3" t="str">
        <f>HYPERLINK("https://stackoverflow.com/questions/21797463/")</f>
        <v>https://stackoverflow.com/questions/21797463/</v>
      </c>
      <c r="C6633" s="1">
        <v>3.0</v>
      </c>
      <c r="D6633" s="4">
        <v>1.0</v>
      </c>
      <c r="E6633" s="1">
        <v>3.0</v>
      </c>
      <c r="F6633" s="1">
        <v>1.0</v>
      </c>
      <c r="G6633" s="2"/>
    </row>
    <row r="6634" ht="12.75" customHeight="1">
      <c r="A6634" t="s">
        <v>2084</v>
      </c>
      <c r="B6634" s="3" t="str">
        <f>HYPERLINK("https://stackoverflow.com/questions/21797603/")</f>
        <v>https://stackoverflow.com/questions/21797603/</v>
      </c>
      <c r="C6634" s="1">
        <v>3.0</v>
      </c>
      <c r="D6634" s="4">
        <v>1.0</v>
      </c>
      <c r="E6634" s="1">
        <v>3.0</v>
      </c>
      <c r="F6634" s="1">
        <v>1.0</v>
      </c>
      <c r="G6634" s="2"/>
    </row>
    <row r="6635" ht="12.75" customHeight="1">
      <c r="A6635" t="s">
        <v>2085</v>
      </c>
      <c r="B6635" s="3" t="str">
        <f>HYPERLINK("https://stackoverflow.com/questions/25592110/")</f>
        <v>https://stackoverflow.com/questions/25592110/</v>
      </c>
      <c r="C6635" s="1">
        <v>3.0</v>
      </c>
      <c r="D6635" s="4">
        <v>1.0</v>
      </c>
      <c r="E6635" s="1">
        <v>3.0</v>
      </c>
      <c r="F6635" s="1">
        <v>1.0</v>
      </c>
      <c r="G6635" s="2"/>
    </row>
    <row r="6636" ht="12.75" customHeight="1">
      <c r="A6636" t="s">
        <v>2085</v>
      </c>
      <c r="B6636" s="3" t="str">
        <f>HYPERLINK("https://stackoverflow.com/questions/41887247/")</f>
        <v>https://stackoverflow.com/questions/41887247/</v>
      </c>
      <c r="C6636" s="1">
        <v>3.0</v>
      </c>
      <c r="D6636" s="4">
        <v>1.0</v>
      </c>
      <c r="E6636" s="1">
        <v>3.0</v>
      </c>
      <c r="F6636" s="1">
        <v>1.0</v>
      </c>
      <c r="G6636" s="2"/>
    </row>
    <row r="6637" ht="12.75" customHeight="1">
      <c r="A6637" t="s">
        <v>2086</v>
      </c>
      <c r="B6637" s="3" t="str">
        <f>HYPERLINK("https://stackoverflow.com/questions/28032592/")</f>
        <v>https://stackoverflow.com/questions/28032592/</v>
      </c>
      <c r="C6637" s="1">
        <v>3.0</v>
      </c>
      <c r="D6637" s="4">
        <v>1.0</v>
      </c>
      <c r="E6637" s="1">
        <v>3.0</v>
      </c>
      <c r="F6637" s="1">
        <v>1.0</v>
      </c>
      <c r="G6637" s="2"/>
    </row>
    <row r="6638" ht="12.75" customHeight="1">
      <c r="A6638" t="s">
        <v>2086</v>
      </c>
      <c r="B6638" s="3" t="str">
        <f>HYPERLINK("https://stackoverflow.com/questions/28032831/")</f>
        <v>https://stackoverflow.com/questions/28032831/</v>
      </c>
      <c r="C6638" s="1">
        <v>3.0</v>
      </c>
      <c r="D6638" s="4">
        <v>1.0</v>
      </c>
      <c r="E6638" s="1">
        <v>3.0</v>
      </c>
      <c r="F6638" s="1">
        <v>1.0</v>
      </c>
      <c r="G6638" s="2"/>
    </row>
    <row r="6639" ht="12.75" customHeight="1">
      <c r="A6639" t="s">
        <v>2087</v>
      </c>
      <c r="B6639" s="3" t="str">
        <f>HYPERLINK("https://stackoverflow.com/questions/34959450/")</f>
        <v>https://stackoverflow.com/questions/34959450/</v>
      </c>
      <c r="C6639" s="1">
        <v>3.0</v>
      </c>
      <c r="D6639" s="4">
        <v>3.0</v>
      </c>
      <c r="E6639" s="1">
        <v>3.0</v>
      </c>
      <c r="F6639" s="1">
        <v>3.0</v>
      </c>
      <c r="G6639" s="2"/>
    </row>
    <row r="6640" ht="12.75" customHeight="1">
      <c r="A6640" t="s">
        <v>2088</v>
      </c>
      <c r="B6640" s="3" t="str">
        <f>HYPERLINK("https://stackoverflow.com/questions/42016733/")</f>
        <v>https://stackoverflow.com/questions/42016733/</v>
      </c>
      <c r="C6640" s="1">
        <v>3.0</v>
      </c>
      <c r="D6640" s="4">
        <v>1.0</v>
      </c>
      <c r="E6640" s="1">
        <v>3.0</v>
      </c>
      <c r="F6640" s="1">
        <v>1.0</v>
      </c>
      <c r="G6640" s="2"/>
    </row>
    <row r="6641" ht="12.75" customHeight="1">
      <c r="C6641" s="1"/>
      <c r="D6641" s="1"/>
      <c r="E6641" s="1"/>
      <c r="F6641" s="1"/>
      <c r="G6641" s="2"/>
    </row>
    <row r="6642" ht="12.75" customHeight="1">
      <c r="C6642" s="1"/>
      <c r="D6642" s="1"/>
      <c r="E6642" s="1"/>
      <c r="F6642" s="1"/>
      <c r="G6642" s="2"/>
    </row>
    <row r="6643" ht="12.75" customHeight="1">
      <c r="C6643" s="1"/>
      <c r="D6643" s="1"/>
      <c r="E6643" s="1"/>
      <c r="F6643" s="1"/>
      <c r="G6643" s="2"/>
    </row>
    <row r="6644" ht="12.75" customHeight="1">
      <c r="A6644" t="s">
        <v>2089</v>
      </c>
      <c r="C6644" s="1"/>
      <c r="D6644" s="1"/>
      <c r="E6644" s="1"/>
      <c r="F6644" s="1"/>
      <c r="G6644" s="2"/>
    </row>
    <row r="6645" ht="12.75" customHeight="1">
      <c r="C6645" s="1"/>
      <c r="D6645" s="1"/>
      <c r="E6645" s="1"/>
      <c r="F6645" s="1"/>
      <c r="G6645" s="2"/>
    </row>
    <row r="6646" ht="12.75" customHeight="1">
      <c r="A6646" t="s">
        <v>2090</v>
      </c>
      <c r="B6646" s="3" t="str">
        <f>HYPERLINK("https://stackoverflow.com/questions/390779/")</f>
        <v>https://stackoverflow.com/questions/390779/</v>
      </c>
      <c r="C6646" s="1">
        <v>5.0</v>
      </c>
      <c r="D6646" s="4">
        <v>5.0</v>
      </c>
      <c r="E6646" s="1">
        <v>5.0</v>
      </c>
      <c r="F6646" s="1">
        <v>5.0</v>
      </c>
      <c r="G6646" s="2"/>
    </row>
    <row r="6647" ht="12.75" customHeight="1">
      <c r="A6647" t="s">
        <v>2090</v>
      </c>
      <c r="B6647" s="3" t="str">
        <f>HYPERLINK("https://stackoverflow.com/questions/390785/")</f>
        <v>https://stackoverflow.com/questions/390785/</v>
      </c>
      <c r="C6647" s="1">
        <v>4.0</v>
      </c>
      <c r="D6647" s="4">
        <v>3.0</v>
      </c>
      <c r="E6647" s="1">
        <v>4.0</v>
      </c>
      <c r="F6647" s="1">
        <v>3.0</v>
      </c>
      <c r="G6647" s="2"/>
    </row>
    <row r="6648" ht="12.75" customHeight="1">
      <c r="A6648" t="s">
        <v>2091</v>
      </c>
      <c r="B6648" s="3" t="str">
        <f>HYPERLINK("https://stackoverflow.com/questions/2022372/")</f>
        <v>https://stackoverflow.com/questions/2022372/</v>
      </c>
      <c r="C6648" s="1">
        <v>1.0</v>
      </c>
      <c r="D6648" s="4">
        <v>1.0</v>
      </c>
      <c r="E6648" s="1">
        <v>1.0</v>
      </c>
      <c r="F6648" s="1">
        <v>1.0</v>
      </c>
      <c r="G6648" s="2"/>
    </row>
    <row r="6649" ht="12.75" customHeight="1">
      <c r="A6649" t="s">
        <v>2091</v>
      </c>
      <c r="B6649" s="3" t="str">
        <f>HYPERLINK("https://stackoverflow.com/questions/7470683/")</f>
        <v>https://stackoverflow.com/questions/7470683/</v>
      </c>
      <c r="C6649" s="1">
        <v>1.0</v>
      </c>
      <c r="D6649" s="4">
        <v>1.0</v>
      </c>
      <c r="E6649" s="1">
        <v>1.0</v>
      </c>
      <c r="F6649" s="1">
        <v>1.0</v>
      </c>
      <c r="G6649" s="2"/>
    </row>
    <row r="6650" ht="12.75" customHeight="1">
      <c r="A6650" t="s">
        <v>2091</v>
      </c>
      <c r="B6650" s="3" t="str">
        <f>HYPERLINK("https://stackoverflow.com/questions/13181501/")</f>
        <v>https://stackoverflow.com/questions/13181501/</v>
      </c>
      <c r="C6650" s="1">
        <v>1.0</v>
      </c>
      <c r="D6650" s="4">
        <v>1.0</v>
      </c>
      <c r="E6650" s="1">
        <v>1.0</v>
      </c>
      <c r="F6650" s="1">
        <v>1.0</v>
      </c>
      <c r="G6650" s="2"/>
    </row>
    <row r="6651" ht="12.75" customHeight="1">
      <c r="A6651" t="s">
        <v>2091</v>
      </c>
      <c r="B6651" s="3" t="str">
        <f>HYPERLINK("https://stackoverflow.com/questions/18467548/")</f>
        <v>https://stackoverflow.com/questions/18467548/</v>
      </c>
      <c r="C6651" s="1">
        <v>1.0</v>
      </c>
      <c r="D6651" s="4">
        <v>1.0</v>
      </c>
      <c r="E6651" s="1">
        <v>1.0</v>
      </c>
      <c r="F6651" s="1">
        <v>1.0</v>
      </c>
      <c r="G6651" s="2"/>
    </row>
    <row r="6652" ht="12.75" customHeight="1">
      <c r="A6652" t="s">
        <v>2092</v>
      </c>
      <c r="B6652" s="3" t="str">
        <f>HYPERLINK("https://stackoverflow.com/questions/526069/")</f>
        <v>https://stackoverflow.com/questions/526069/</v>
      </c>
      <c r="C6652" s="1">
        <v>3.0</v>
      </c>
      <c r="D6652" s="4">
        <v>3.0</v>
      </c>
      <c r="E6652" s="1">
        <v>3.0</v>
      </c>
      <c r="F6652" s="1">
        <v>3.0</v>
      </c>
      <c r="G6652" s="2"/>
    </row>
    <row r="6653" ht="12.75" customHeight="1">
      <c r="A6653" t="s">
        <v>2092</v>
      </c>
      <c r="B6653" s="3" t="str">
        <f>HYPERLINK("https://stackoverflow.com/questions/526072/")</f>
        <v>https://stackoverflow.com/questions/526072/</v>
      </c>
      <c r="C6653" s="1">
        <v>4.0</v>
      </c>
      <c r="D6653" s="4">
        <v>5.0</v>
      </c>
      <c r="E6653" s="1">
        <v>4.0</v>
      </c>
      <c r="F6653" s="1">
        <v>5.0</v>
      </c>
      <c r="G6653" s="2"/>
    </row>
    <row r="6654" ht="12.75" customHeight="1">
      <c r="A6654" t="s">
        <v>2092</v>
      </c>
      <c r="B6654" s="3" t="str">
        <f>HYPERLINK("https://stackoverflow.com/questions/526080/")</f>
        <v>https://stackoverflow.com/questions/526080/</v>
      </c>
      <c r="C6654" s="1">
        <v>3.0</v>
      </c>
      <c r="D6654" s="4">
        <v>2.0</v>
      </c>
      <c r="E6654" s="1">
        <v>3.0</v>
      </c>
      <c r="F6654" s="1">
        <v>2.0</v>
      </c>
      <c r="G6654" s="2"/>
    </row>
    <row r="6655" ht="12.75" customHeight="1">
      <c r="A6655" t="s">
        <v>1406</v>
      </c>
      <c r="B6655" s="3" t="str">
        <f>HYPERLINK("https://stackoverflow.com/questions/2033124/")</f>
        <v>https://stackoverflow.com/questions/2033124/</v>
      </c>
      <c r="C6655" s="1">
        <v>1.0</v>
      </c>
      <c r="D6655" s="4">
        <v>1.0</v>
      </c>
      <c r="E6655" s="1">
        <v>1.0</v>
      </c>
      <c r="F6655" s="1">
        <v>1.0</v>
      </c>
      <c r="G6655" s="2"/>
    </row>
    <row r="6656" ht="12.75" customHeight="1">
      <c r="A6656" t="s">
        <v>1406</v>
      </c>
      <c r="B6656" s="3" t="str">
        <f>HYPERLINK("https://stackoverflow.com/questions/5787716/")</f>
        <v>https://stackoverflow.com/questions/5787716/</v>
      </c>
      <c r="C6656" s="1">
        <v>1.0</v>
      </c>
      <c r="D6656" s="4">
        <v>1.0</v>
      </c>
      <c r="E6656" s="1">
        <v>1.0</v>
      </c>
      <c r="F6656" s="1">
        <v>1.0</v>
      </c>
      <c r="G6656" s="2"/>
    </row>
    <row r="6657" ht="12.75" customHeight="1">
      <c r="A6657" t="s">
        <v>1406</v>
      </c>
      <c r="B6657" s="3" t="str">
        <f>HYPERLINK("https://stackoverflow.com/questions/12967162/")</f>
        <v>https://stackoverflow.com/questions/12967162/</v>
      </c>
      <c r="C6657" s="1">
        <v>1.0</v>
      </c>
      <c r="D6657" s="4">
        <v>1.0</v>
      </c>
      <c r="E6657" s="1">
        <v>1.0</v>
      </c>
      <c r="F6657" s="1">
        <v>1.0</v>
      </c>
      <c r="G6657" s="2"/>
    </row>
    <row r="6658" ht="12.75" customHeight="1">
      <c r="A6658" t="s">
        <v>1406</v>
      </c>
      <c r="B6658" s="3" t="str">
        <f>HYPERLINK("https://stackoverflow.com/questions/13470775/")</f>
        <v>https://stackoverflow.com/questions/13470775/</v>
      </c>
      <c r="C6658" s="1">
        <v>1.0</v>
      </c>
      <c r="D6658" s="4">
        <v>1.0</v>
      </c>
      <c r="E6658" s="1">
        <v>1.0</v>
      </c>
      <c r="F6658" s="1">
        <v>1.0</v>
      </c>
      <c r="G6658" s="2"/>
    </row>
    <row r="6659" ht="12.75" customHeight="1">
      <c r="A6659" t="s">
        <v>1406</v>
      </c>
      <c r="B6659" s="3" t="str">
        <f>HYPERLINK("https://stackoverflow.com/questions/23487130/")</f>
        <v>https://stackoverflow.com/questions/23487130/</v>
      </c>
      <c r="C6659" s="1">
        <v>1.0</v>
      </c>
      <c r="D6659" s="4">
        <v>1.0</v>
      </c>
      <c r="E6659" s="1">
        <v>1.0</v>
      </c>
      <c r="F6659" s="1">
        <v>1.0</v>
      </c>
      <c r="G6659" s="2"/>
    </row>
    <row r="6660" ht="12.75" customHeight="1">
      <c r="A6660" t="s">
        <v>1406</v>
      </c>
      <c r="B6660" s="3" t="str">
        <f>HYPERLINK("https://stackoverflow.com/questions/29456695/")</f>
        <v>https://stackoverflow.com/questions/29456695/</v>
      </c>
      <c r="C6660" s="1">
        <v>1.0</v>
      </c>
      <c r="D6660" s="4">
        <v>1.0</v>
      </c>
      <c r="E6660" s="1">
        <v>1.0</v>
      </c>
      <c r="F6660" s="1">
        <v>1.0</v>
      </c>
      <c r="G6660" s="2"/>
    </row>
    <row r="6661" ht="12.75" customHeight="1">
      <c r="A6661" t="s">
        <v>1406</v>
      </c>
      <c r="B6661" s="3" t="str">
        <f>HYPERLINK("https://stackoverflow.com/questions/36255852/")</f>
        <v>https://stackoverflow.com/questions/36255852/</v>
      </c>
      <c r="C6661" s="1">
        <v>1.0</v>
      </c>
      <c r="D6661" s="4">
        <v>1.0</v>
      </c>
      <c r="E6661" s="1">
        <v>1.0</v>
      </c>
      <c r="F6661" s="1">
        <v>1.0</v>
      </c>
      <c r="G6661" s="2"/>
    </row>
    <row r="6662" ht="12.75" customHeight="1">
      <c r="A6662" t="s">
        <v>1406</v>
      </c>
      <c r="B6662" s="3" t="str">
        <f>HYPERLINK("https://stackoverflow.com/questions/44569804/")</f>
        <v>https://stackoverflow.com/questions/44569804/</v>
      </c>
      <c r="C6662" s="1">
        <v>1.0</v>
      </c>
      <c r="D6662" s="4">
        <v>1.0</v>
      </c>
      <c r="E6662" s="1">
        <v>1.0</v>
      </c>
      <c r="F6662" s="1">
        <v>1.0</v>
      </c>
      <c r="G6662" s="2"/>
    </row>
    <row r="6663" ht="12.75" customHeight="1">
      <c r="A6663" t="s">
        <v>1406</v>
      </c>
      <c r="B6663" s="3" t="str">
        <f>HYPERLINK("https://stackoverflow.com/questions/48848211/")</f>
        <v>https://stackoverflow.com/questions/48848211/</v>
      </c>
      <c r="C6663" s="1">
        <v>1.0</v>
      </c>
      <c r="D6663" s="4">
        <v>1.0</v>
      </c>
      <c r="E6663" s="1">
        <v>1.0</v>
      </c>
      <c r="F6663" s="1">
        <v>1.0</v>
      </c>
      <c r="G6663" s="2"/>
    </row>
    <row r="6664" ht="12.75" customHeight="1">
      <c r="A6664" t="s">
        <v>2093</v>
      </c>
      <c r="B6664" s="3" t="str">
        <f>HYPERLINK("https://stackoverflow.com/questions/2114458/")</f>
        <v>https://stackoverflow.com/questions/2114458/</v>
      </c>
      <c r="C6664" s="1">
        <v>5.0</v>
      </c>
      <c r="D6664" s="4">
        <v>4.0</v>
      </c>
      <c r="E6664" s="1">
        <v>5.0</v>
      </c>
      <c r="F6664" s="1">
        <v>4.0</v>
      </c>
      <c r="G6664" s="2"/>
    </row>
    <row r="6665" ht="12.75" customHeight="1">
      <c r="A6665" t="s">
        <v>2094</v>
      </c>
      <c r="B6665" s="3" t="str">
        <f>HYPERLINK("https://stackoverflow.com/questions/2547004/")</f>
        <v>https://stackoverflow.com/questions/2547004/</v>
      </c>
      <c r="C6665" s="1">
        <v>5.0</v>
      </c>
      <c r="D6665" s="4">
        <v>5.0</v>
      </c>
      <c r="E6665" s="1">
        <v>5.0</v>
      </c>
      <c r="F6665" s="1">
        <v>5.0</v>
      </c>
      <c r="G6665" s="2"/>
    </row>
    <row r="6666" ht="12.75" customHeight="1">
      <c r="A6666" t="s">
        <v>2094</v>
      </c>
      <c r="B6666" s="3" t="str">
        <f>HYPERLINK("https://stackoverflow.com/questions/37442886/")</f>
        <v>https://stackoverflow.com/questions/37442886/</v>
      </c>
      <c r="C6666" s="1">
        <v>3.0</v>
      </c>
      <c r="D6666" s="4">
        <v>3.0</v>
      </c>
      <c r="E6666" s="1">
        <v>3.0</v>
      </c>
      <c r="F6666" s="1">
        <v>3.0</v>
      </c>
      <c r="G6666" s="2"/>
    </row>
    <row r="6667" ht="12.75" customHeight="1">
      <c r="A6667" t="s">
        <v>2095</v>
      </c>
      <c r="B6667" s="3" t="str">
        <f>HYPERLINK("https://stackoverflow.com/questions/5226244/")</f>
        <v>https://stackoverflow.com/questions/5226244/</v>
      </c>
      <c r="C6667" s="1">
        <v>3.0</v>
      </c>
      <c r="D6667" s="4">
        <v>1.0</v>
      </c>
      <c r="E6667" s="1">
        <v>3.0</v>
      </c>
      <c r="F6667" s="1">
        <v>1.0</v>
      </c>
      <c r="G6667" s="2"/>
    </row>
    <row r="6668" ht="12.75" customHeight="1">
      <c r="A6668" t="s">
        <v>2095</v>
      </c>
      <c r="B6668" s="3" t="str">
        <f>HYPERLINK("https://stackoverflow.com/questions/17950164/")</f>
        <v>https://stackoverflow.com/questions/17950164/</v>
      </c>
      <c r="C6668" s="1">
        <v>3.0</v>
      </c>
      <c r="D6668" s="4">
        <v>1.0</v>
      </c>
      <c r="E6668" s="1">
        <v>3.0</v>
      </c>
      <c r="F6668" s="1">
        <v>1.0</v>
      </c>
      <c r="G6668" s="2"/>
    </row>
    <row r="6669" ht="12.75" customHeight="1">
      <c r="A6669" t="s">
        <v>2095</v>
      </c>
      <c r="B6669" s="3" t="str">
        <f>HYPERLINK("https://stackoverflow.com/questions/18509384/")</f>
        <v>https://stackoverflow.com/questions/18509384/</v>
      </c>
      <c r="C6669" s="1">
        <v>3.0</v>
      </c>
      <c r="D6669" s="4">
        <v>1.0</v>
      </c>
      <c r="E6669" s="1">
        <v>3.0</v>
      </c>
      <c r="F6669" s="1">
        <v>1.0</v>
      </c>
      <c r="G6669" s="2"/>
    </row>
    <row r="6670" ht="12.75" customHeight="1">
      <c r="A6670" t="s">
        <v>2095</v>
      </c>
      <c r="B6670" s="3" t="str">
        <f>HYPERLINK("https://stackoverflow.com/questions/28807079/")</f>
        <v>https://stackoverflow.com/questions/28807079/</v>
      </c>
      <c r="C6670" s="1">
        <v>3.0</v>
      </c>
      <c r="D6670" s="4">
        <v>1.0</v>
      </c>
      <c r="E6670" s="1">
        <v>3.0</v>
      </c>
      <c r="F6670" s="1">
        <v>1.0</v>
      </c>
      <c r="G6670" s="2"/>
    </row>
    <row r="6671" ht="12.75" customHeight="1">
      <c r="A6671" t="s">
        <v>2095</v>
      </c>
      <c r="B6671" s="3" t="str">
        <f>HYPERLINK("https://stackoverflow.com/questions/42811584/")</f>
        <v>https://stackoverflow.com/questions/42811584/</v>
      </c>
      <c r="C6671" s="1">
        <v>3.0</v>
      </c>
      <c r="D6671" s="4">
        <v>1.0</v>
      </c>
      <c r="E6671" s="1">
        <v>3.0</v>
      </c>
      <c r="F6671" s="1">
        <v>1.0</v>
      </c>
      <c r="G6671" s="2"/>
    </row>
    <row r="6672" ht="12.75" customHeight="1">
      <c r="A6672" t="s">
        <v>2096</v>
      </c>
      <c r="B6672" s="3" t="str">
        <f>HYPERLINK("https://stackoverflow.com/questions/6871727/")</f>
        <v>https://stackoverflow.com/questions/6871727/</v>
      </c>
      <c r="C6672" s="1">
        <v>5.0</v>
      </c>
      <c r="D6672" s="4">
        <v>5.0</v>
      </c>
      <c r="E6672" s="1">
        <v>5.0</v>
      </c>
      <c r="F6672" s="1">
        <v>5.0</v>
      </c>
      <c r="G6672" s="2"/>
    </row>
    <row r="6673" ht="12.75" customHeight="1">
      <c r="A6673" t="s">
        <v>2096</v>
      </c>
      <c r="B6673" s="3" t="str">
        <f>HYPERLINK("https://stackoverflow.com/questions/6871754/")</f>
        <v>https://stackoverflow.com/questions/6871754/</v>
      </c>
      <c r="C6673" s="1">
        <v>3.0</v>
      </c>
      <c r="D6673" s="4">
        <v>3.0</v>
      </c>
      <c r="E6673" s="1">
        <v>3.0</v>
      </c>
      <c r="F6673" s="1">
        <v>3.0</v>
      </c>
      <c r="G6673" s="2"/>
    </row>
    <row r="6674" ht="12.75" customHeight="1">
      <c r="A6674" t="s">
        <v>2097</v>
      </c>
      <c r="B6674" s="3" t="str">
        <f>HYPERLINK("https://stackoverflow.com/questions/8511277/")</f>
        <v>https://stackoverflow.com/questions/8511277/</v>
      </c>
      <c r="C6674" s="1">
        <v>1.0</v>
      </c>
      <c r="D6674" s="4">
        <v>1.0</v>
      </c>
      <c r="E6674" s="1">
        <v>1.0</v>
      </c>
      <c r="F6674" s="1">
        <v>1.0</v>
      </c>
      <c r="G6674" s="2"/>
    </row>
    <row r="6675" ht="12.75" customHeight="1">
      <c r="A6675" t="s">
        <v>2097</v>
      </c>
      <c r="B6675" s="3" t="str">
        <f>HYPERLINK("https://stackoverflow.com/questions/13998710/")</f>
        <v>https://stackoverflow.com/questions/13998710/</v>
      </c>
      <c r="C6675" s="1">
        <v>1.0</v>
      </c>
      <c r="D6675" s="4">
        <v>1.0</v>
      </c>
      <c r="E6675" s="1">
        <v>1.0</v>
      </c>
      <c r="F6675" s="1">
        <v>1.0</v>
      </c>
      <c r="G6675" s="2"/>
    </row>
    <row r="6676" ht="12.75" customHeight="1">
      <c r="A6676" t="s">
        <v>2097</v>
      </c>
      <c r="B6676" s="3" t="str">
        <f>HYPERLINK("https://stackoverflow.com/questions/30571306/")</f>
        <v>https://stackoverflow.com/questions/30571306/</v>
      </c>
      <c r="C6676" s="1">
        <v>1.0</v>
      </c>
      <c r="D6676" s="4">
        <v>1.0</v>
      </c>
      <c r="E6676" s="1">
        <v>1.0</v>
      </c>
      <c r="F6676" s="1">
        <v>1.0</v>
      </c>
      <c r="G6676" s="2"/>
    </row>
    <row r="6677" ht="12.75" customHeight="1">
      <c r="A6677" t="s">
        <v>2097</v>
      </c>
      <c r="B6677" s="3" t="str">
        <f>HYPERLINK("https://stackoverflow.com/questions/50110541/")</f>
        <v>https://stackoverflow.com/questions/50110541/</v>
      </c>
      <c r="C6677" s="1">
        <v>1.0</v>
      </c>
      <c r="D6677" s="4">
        <v>1.0</v>
      </c>
      <c r="E6677" s="1">
        <v>1.0</v>
      </c>
      <c r="F6677" s="1">
        <v>1.0</v>
      </c>
      <c r="G6677" s="2"/>
    </row>
    <row r="6678" ht="12.75" customHeight="1">
      <c r="A6678" t="s">
        <v>2098</v>
      </c>
      <c r="B6678" s="3" t="str">
        <f>HYPERLINK("https://stackoverflow.com/questions/15875341/")</f>
        <v>https://stackoverflow.com/questions/15875341/</v>
      </c>
      <c r="C6678" s="1">
        <v>5.0</v>
      </c>
      <c r="D6678" s="4">
        <v>4.0</v>
      </c>
      <c r="E6678" s="1">
        <v>5.0</v>
      </c>
      <c r="F6678" s="1">
        <v>4.0</v>
      </c>
      <c r="G6678" s="2"/>
    </row>
    <row r="6679" ht="12.75" customHeight="1">
      <c r="A6679" t="s">
        <v>2098</v>
      </c>
      <c r="B6679" s="3" t="str">
        <f>HYPERLINK("https://stackoverflow.com/questions/15875343/")</f>
        <v>https://stackoverflow.com/questions/15875343/</v>
      </c>
      <c r="C6679" s="1">
        <v>5.0</v>
      </c>
      <c r="D6679" s="4">
        <v>5.0</v>
      </c>
      <c r="E6679" s="1">
        <v>5.0</v>
      </c>
      <c r="F6679" s="1">
        <v>5.0</v>
      </c>
      <c r="G6679" s="2"/>
    </row>
    <row r="6680" ht="12.75" customHeight="1">
      <c r="A6680" t="s">
        <v>2098</v>
      </c>
      <c r="B6680" s="3" t="str">
        <f>HYPERLINK("https://stackoverflow.com/questions/15875367/")</f>
        <v>https://stackoverflow.com/questions/15875367/</v>
      </c>
      <c r="C6680" s="1">
        <v>3.0</v>
      </c>
      <c r="D6680" s="4">
        <v>2.0</v>
      </c>
      <c r="E6680" s="1">
        <v>3.0</v>
      </c>
      <c r="F6680" s="1">
        <v>2.0</v>
      </c>
      <c r="G6680" s="2"/>
    </row>
    <row r="6681" ht="12.75" customHeight="1">
      <c r="A6681" t="s">
        <v>2099</v>
      </c>
      <c r="B6681" s="3" t="str">
        <f>HYPERLINK("https://stackoverflow.com/questions/20517459/")</f>
        <v>https://stackoverflow.com/questions/20517459/</v>
      </c>
      <c r="C6681" s="1">
        <v>3.0</v>
      </c>
      <c r="D6681" s="4">
        <v>4.0</v>
      </c>
      <c r="E6681" s="1">
        <v>3.0</v>
      </c>
      <c r="F6681" s="1">
        <v>4.0</v>
      </c>
      <c r="G6681" s="2"/>
    </row>
    <row r="6682" ht="12.75" customHeight="1">
      <c r="A6682" t="s">
        <v>2099</v>
      </c>
      <c r="B6682" s="3" t="str">
        <f>HYPERLINK("https://stackoverflow.com/questions/25713715/")</f>
        <v>https://stackoverflow.com/questions/25713715/</v>
      </c>
      <c r="C6682" s="1">
        <v>3.0</v>
      </c>
      <c r="D6682" s="4">
        <v>5.0</v>
      </c>
      <c r="E6682" s="1">
        <v>3.0</v>
      </c>
      <c r="F6682" s="1">
        <v>3.0</v>
      </c>
      <c r="G6682" s="2" t="s">
        <v>2100</v>
      </c>
    </row>
    <row r="6683" ht="12.75" customHeight="1">
      <c r="A6683" t="s">
        <v>2101</v>
      </c>
      <c r="B6683" s="3" t="str">
        <f>HYPERLINK("https://stackoverflow.com/questions/25119862/")</f>
        <v>https://stackoverflow.com/questions/25119862/</v>
      </c>
      <c r="C6683" s="1">
        <v>1.0</v>
      </c>
      <c r="D6683" s="4">
        <v>1.0</v>
      </c>
      <c r="E6683" s="1">
        <v>1.0</v>
      </c>
      <c r="F6683" s="1">
        <v>1.0</v>
      </c>
      <c r="G6683" s="2"/>
    </row>
    <row r="6684" ht="12.75" customHeight="1">
      <c r="A6684" t="s">
        <v>2102</v>
      </c>
      <c r="B6684" s="3" t="str">
        <f>HYPERLINK("https://stackoverflow.com/questions/25178511/")</f>
        <v>https://stackoverflow.com/questions/25178511/</v>
      </c>
      <c r="C6684" s="1">
        <v>1.0</v>
      </c>
      <c r="D6684" s="4">
        <v>1.0</v>
      </c>
      <c r="E6684" s="1">
        <v>1.0</v>
      </c>
      <c r="F6684" s="1">
        <v>1.0</v>
      </c>
      <c r="G6684" s="2"/>
    </row>
    <row r="6685" ht="12.75" customHeight="1">
      <c r="A6685" t="s">
        <v>2103</v>
      </c>
      <c r="B6685" s="3" t="str">
        <f>HYPERLINK("https://stackoverflow.com/questions/30082705/")</f>
        <v>https://stackoverflow.com/questions/30082705/</v>
      </c>
      <c r="C6685" s="1">
        <v>1.0</v>
      </c>
      <c r="D6685" s="4">
        <v>1.0</v>
      </c>
      <c r="E6685" s="1">
        <v>1.0</v>
      </c>
      <c r="F6685" s="1">
        <v>1.0</v>
      </c>
      <c r="G6685" s="2"/>
    </row>
    <row r="6686" ht="12.75" customHeight="1">
      <c r="A6686" t="s">
        <v>2104</v>
      </c>
      <c r="B6686" s="3" t="str">
        <f>HYPERLINK("https://stackoverflow.com/questions/30546891/")</f>
        <v>https://stackoverflow.com/questions/30546891/</v>
      </c>
      <c r="C6686" s="1">
        <v>1.0</v>
      </c>
      <c r="D6686" s="4">
        <v>1.0</v>
      </c>
      <c r="E6686" s="1">
        <v>1.0</v>
      </c>
      <c r="F6686" s="1">
        <v>1.0</v>
      </c>
      <c r="G6686" s="2"/>
    </row>
    <row r="6687" ht="12.75" customHeight="1">
      <c r="A6687" t="s">
        <v>2105</v>
      </c>
      <c r="B6687" s="3" t="str">
        <f>HYPERLINK("https://stackoverflow.com/questions/37061620/")</f>
        <v>https://stackoverflow.com/questions/37061620/</v>
      </c>
      <c r="C6687" s="1">
        <v>3.0</v>
      </c>
      <c r="D6687" s="4">
        <v>1.0</v>
      </c>
      <c r="E6687" s="1">
        <v>3.0</v>
      </c>
      <c r="F6687" s="1">
        <v>1.0</v>
      </c>
      <c r="G6687" s="2"/>
    </row>
    <row r="6688" ht="12.75" customHeight="1">
      <c r="A6688" t="s">
        <v>2106</v>
      </c>
      <c r="B6688" s="3" t="str">
        <f>HYPERLINK("https://stackoverflow.com/questions/39898972/")</f>
        <v>https://stackoverflow.com/questions/39898972/</v>
      </c>
      <c r="C6688" s="1">
        <v>5.0</v>
      </c>
      <c r="D6688" s="4">
        <v>5.0</v>
      </c>
      <c r="E6688" s="1">
        <v>5.0</v>
      </c>
      <c r="F6688" s="1">
        <v>5.0</v>
      </c>
      <c r="G6688" s="2"/>
    </row>
    <row r="6689" ht="12.75" customHeight="1">
      <c r="A6689" t="s">
        <v>2106</v>
      </c>
      <c r="B6689" s="3" t="str">
        <f>HYPERLINK("https://stackoverflow.com/questions/39902742/")</f>
        <v>https://stackoverflow.com/questions/39902742/</v>
      </c>
      <c r="C6689" s="1">
        <v>3.0</v>
      </c>
      <c r="D6689" s="4">
        <v>2.0</v>
      </c>
      <c r="E6689" s="1">
        <v>3.0</v>
      </c>
      <c r="F6689" s="1">
        <v>2.0</v>
      </c>
      <c r="G6689" s="2"/>
    </row>
    <row r="6690" ht="12.75" customHeight="1">
      <c r="A6690" t="s">
        <v>2107</v>
      </c>
      <c r="B6690" s="3" t="str">
        <f>HYPERLINK("https://stackoverflow.com/questions/46260012/")</f>
        <v>https://stackoverflow.com/questions/46260012/</v>
      </c>
      <c r="C6690" s="1">
        <v>2.0</v>
      </c>
      <c r="D6690" s="4">
        <v>1.0</v>
      </c>
      <c r="E6690" s="1">
        <v>2.0</v>
      </c>
      <c r="F6690" s="1">
        <v>1.0</v>
      </c>
      <c r="G6690" s="2"/>
    </row>
    <row r="6691" ht="12.75" customHeight="1">
      <c r="A6691" t="s">
        <v>2108</v>
      </c>
      <c r="B6691" s="3" t="str">
        <f>HYPERLINK("https://stackoverflow.com/questions/42143216/")</f>
        <v>https://stackoverflow.com/questions/42143216/</v>
      </c>
      <c r="C6691" s="1">
        <v>1.0</v>
      </c>
      <c r="D6691" s="4">
        <v>1.0</v>
      </c>
      <c r="E6691" s="1">
        <v>1.0</v>
      </c>
      <c r="F6691" s="1">
        <v>1.0</v>
      </c>
      <c r="G6691" s="2"/>
    </row>
    <row r="6692" ht="12.75" customHeight="1">
      <c r="C6692" s="1"/>
      <c r="D6692" s="1"/>
      <c r="E6692" s="1"/>
      <c r="F6692" s="1"/>
      <c r="G6692" s="2"/>
    </row>
    <row r="6693" ht="12.75" customHeight="1">
      <c r="C6693" s="1"/>
      <c r="D6693" s="1"/>
      <c r="E6693" s="1"/>
      <c r="F6693" s="1"/>
      <c r="G6693" s="2"/>
    </row>
    <row r="6694" ht="12.75" customHeight="1">
      <c r="C6694" s="1"/>
      <c r="D6694" s="1"/>
      <c r="E6694" s="1"/>
      <c r="F6694" s="1"/>
      <c r="G6694" s="2"/>
    </row>
    <row r="6695" ht="12.75" customHeight="1">
      <c r="A6695" t="s">
        <v>2109</v>
      </c>
      <c r="C6695" s="1"/>
      <c r="D6695" s="1"/>
      <c r="E6695" s="1"/>
      <c r="F6695" s="1"/>
      <c r="G6695" s="2"/>
    </row>
    <row r="6696" ht="12.75" customHeight="1">
      <c r="C6696" s="1"/>
      <c r="D6696" s="1"/>
      <c r="E6696" s="1"/>
      <c r="F6696" s="1"/>
      <c r="G6696" s="2" t="s">
        <v>2110</v>
      </c>
    </row>
    <row r="6697" ht="12.75" customHeight="1">
      <c r="A6697" t="s">
        <v>2111</v>
      </c>
      <c r="B6697" s="3" t="str">
        <f>HYPERLINK("https://stackoverflow.com/questions/2321006/")</f>
        <v>https://stackoverflow.com/questions/2321006/</v>
      </c>
      <c r="C6697" s="1">
        <v>1.0</v>
      </c>
      <c r="D6697" s="4">
        <v>1.0</v>
      </c>
      <c r="E6697" s="1">
        <v>1.0</v>
      </c>
      <c r="F6697" s="1">
        <v>1.0</v>
      </c>
      <c r="G6697" s="2"/>
    </row>
    <row r="6698" ht="12.75" customHeight="1">
      <c r="A6698" t="s">
        <v>2111</v>
      </c>
      <c r="B6698" s="3" t="str">
        <f>HYPERLINK("https://stackoverflow.com/questions/2321125/")</f>
        <v>https://stackoverflow.com/questions/2321125/</v>
      </c>
      <c r="C6698" s="1">
        <v>1.0</v>
      </c>
      <c r="D6698" s="4">
        <v>1.0</v>
      </c>
      <c r="E6698" s="1">
        <v>1.0</v>
      </c>
      <c r="F6698" s="1">
        <v>1.0</v>
      </c>
      <c r="G6698" s="2"/>
    </row>
    <row r="6699" ht="12.75" customHeight="1">
      <c r="A6699" t="s">
        <v>2111</v>
      </c>
      <c r="B6699" s="3" t="str">
        <f>HYPERLINK("https://stackoverflow.com/questions/2321136/")</f>
        <v>https://stackoverflow.com/questions/2321136/</v>
      </c>
      <c r="C6699" s="1">
        <v>1.0</v>
      </c>
      <c r="D6699" s="4">
        <v>1.0</v>
      </c>
      <c r="E6699" s="1">
        <v>1.0</v>
      </c>
      <c r="F6699" s="1">
        <v>1.0</v>
      </c>
      <c r="G6699" s="2"/>
    </row>
    <row r="6700" ht="12.75" customHeight="1">
      <c r="A6700" t="s">
        <v>2111</v>
      </c>
      <c r="B6700" s="3" t="str">
        <f>HYPERLINK("https://stackoverflow.com/questions/2321355/")</f>
        <v>https://stackoverflow.com/questions/2321355/</v>
      </c>
      <c r="C6700" s="1">
        <v>1.0</v>
      </c>
      <c r="D6700" s="4">
        <v>1.0</v>
      </c>
      <c r="E6700" s="1">
        <v>1.0</v>
      </c>
      <c r="F6700" s="1">
        <v>1.0</v>
      </c>
      <c r="G6700" s="2"/>
    </row>
    <row r="6701" ht="12.75" customHeight="1">
      <c r="A6701" t="s">
        <v>2111</v>
      </c>
      <c r="B6701" s="3" t="str">
        <f>HYPERLINK("https://stackoverflow.com/questions/2322626/")</f>
        <v>https://stackoverflow.com/questions/2322626/</v>
      </c>
      <c r="C6701" s="1">
        <v>1.0</v>
      </c>
      <c r="D6701" s="4">
        <v>1.0</v>
      </c>
      <c r="E6701" s="1">
        <v>1.0</v>
      </c>
      <c r="F6701" s="1">
        <v>1.0</v>
      </c>
      <c r="G6701" s="2"/>
    </row>
    <row r="6702" ht="12.75" customHeight="1">
      <c r="A6702" t="s">
        <v>2111</v>
      </c>
      <c r="B6702" s="3" t="str">
        <f>HYPERLINK("https://stackoverflow.com/questions/2323034/")</f>
        <v>https://stackoverflow.com/questions/2323034/</v>
      </c>
      <c r="C6702" s="1">
        <v>1.0</v>
      </c>
      <c r="D6702" s="4">
        <v>1.0</v>
      </c>
      <c r="E6702" s="1">
        <v>1.0</v>
      </c>
      <c r="F6702" s="1">
        <v>1.0</v>
      </c>
      <c r="G6702" s="2"/>
    </row>
    <row r="6703" ht="12.75" customHeight="1">
      <c r="A6703" t="s">
        <v>2111</v>
      </c>
      <c r="B6703" s="3" t="str">
        <f>HYPERLINK("https://stackoverflow.com/questions/12427838/")</f>
        <v>https://stackoverflow.com/questions/12427838/</v>
      </c>
      <c r="C6703" s="1">
        <v>1.0</v>
      </c>
      <c r="D6703" s="4">
        <v>1.0</v>
      </c>
      <c r="E6703" s="1">
        <v>1.0</v>
      </c>
      <c r="F6703" s="1">
        <v>1.0</v>
      </c>
      <c r="G6703" s="2"/>
    </row>
    <row r="6704" ht="12.75" customHeight="1">
      <c r="A6704" t="s">
        <v>2111</v>
      </c>
      <c r="B6704" s="3" t="str">
        <f>HYPERLINK("https://stackoverflow.com/questions/22949941/")</f>
        <v>https://stackoverflow.com/questions/22949941/</v>
      </c>
      <c r="C6704" s="1">
        <v>1.0</v>
      </c>
      <c r="D6704" s="4">
        <v>1.0</v>
      </c>
      <c r="E6704" s="1">
        <v>1.0</v>
      </c>
      <c r="F6704" s="1">
        <v>1.0</v>
      </c>
      <c r="G6704" s="2"/>
    </row>
    <row r="6705" ht="12.75" customHeight="1">
      <c r="A6705" t="s">
        <v>2111</v>
      </c>
      <c r="B6705" s="3" t="str">
        <f>HYPERLINK("https://stackoverflow.com/questions/24396562/")</f>
        <v>https://stackoverflow.com/questions/24396562/</v>
      </c>
      <c r="C6705" s="1">
        <v>1.0</v>
      </c>
      <c r="D6705" s="4">
        <v>1.0</v>
      </c>
      <c r="E6705" s="1">
        <v>1.0</v>
      </c>
      <c r="F6705" s="1">
        <v>1.0</v>
      </c>
      <c r="G6705" s="2"/>
    </row>
    <row r="6706" ht="12.75" customHeight="1">
      <c r="A6706" t="s">
        <v>2111</v>
      </c>
      <c r="B6706" s="3" t="str">
        <f>HYPERLINK("https://stackoverflow.com/questions/28316366/")</f>
        <v>https://stackoverflow.com/questions/28316366/</v>
      </c>
      <c r="C6706" s="1">
        <v>1.0</v>
      </c>
      <c r="D6706" s="4">
        <v>1.0</v>
      </c>
      <c r="E6706" s="1">
        <v>1.0</v>
      </c>
      <c r="F6706" s="1">
        <v>1.0</v>
      </c>
      <c r="G6706" s="2"/>
    </row>
    <row r="6707" ht="12.75" customHeight="1">
      <c r="A6707" t="s">
        <v>2112</v>
      </c>
      <c r="B6707" s="3" t="str">
        <f>HYPERLINK("https://stackoverflow.com/questions/25018563/")</f>
        <v>https://stackoverflow.com/questions/25018563/</v>
      </c>
      <c r="C6707" s="1">
        <v>3.0</v>
      </c>
      <c r="D6707" s="4">
        <v>5.0</v>
      </c>
      <c r="E6707" s="1">
        <v>4.0</v>
      </c>
      <c r="F6707" s="1">
        <v>5.0</v>
      </c>
      <c r="G6707" s="2" t="s">
        <v>430</v>
      </c>
    </row>
    <row r="6708" ht="12.75" customHeight="1">
      <c r="A6708" t="s">
        <v>2113</v>
      </c>
      <c r="B6708" s="3" t="str">
        <f>HYPERLINK("https://stackoverflow.com/questions/7843324/")</f>
        <v>https://stackoverflow.com/questions/7843324/</v>
      </c>
      <c r="C6708" s="1">
        <v>2.0</v>
      </c>
      <c r="D6708" s="4">
        <v>1.0</v>
      </c>
      <c r="E6708" s="1">
        <v>2.0</v>
      </c>
      <c r="F6708" s="1">
        <v>1.0</v>
      </c>
      <c r="G6708" s="2"/>
    </row>
    <row r="6709" ht="12.75" customHeight="1">
      <c r="A6709" t="s">
        <v>2114</v>
      </c>
      <c r="B6709" s="3" t="str">
        <f>HYPERLINK("https://stackoverflow.com/questions/9970297/")</f>
        <v>https://stackoverflow.com/questions/9970297/</v>
      </c>
      <c r="C6709" s="1">
        <v>4.0</v>
      </c>
      <c r="D6709" s="4">
        <v>2.0</v>
      </c>
      <c r="E6709" s="1">
        <v>4.0</v>
      </c>
      <c r="F6709" s="1">
        <v>4.0</v>
      </c>
      <c r="G6709" s="2" t="s">
        <v>406</v>
      </c>
    </row>
    <row r="6710" ht="12.75" customHeight="1">
      <c r="A6710" t="s">
        <v>2114</v>
      </c>
      <c r="B6710" s="3" t="str">
        <f>HYPERLINK("https://stackoverflow.com/questions/16340752/")</f>
        <v>https://stackoverflow.com/questions/16340752/</v>
      </c>
      <c r="C6710" s="1">
        <v>4.0</v>
      </c>
      <c r="D6710" s="4">
        <v>2.0</v>
      </c>
      <c r="E6710" s="1">
        <v>4.0</v>
      </c>
      <c r="F6710" s="1">
        <v>4.0</v>
      </c>
      <c r="G6710" s="2" t="s">
        <v>2115</v>
      </c>
    </row>
    <row r="6711" ht="12.75" customHeight="1">
      <c r="A6711" t="s">
        <v>2114</v>
      </c>
      <c r="B6711" s="3" t="str">
        <f>HYPERLINK("https://stackoverflow.com/questions/24146559/")</f>
        <v>https://stackoverflow.com/questions/24146559/</v>
      </c>
      <c r="C6711" s="1">
        <v>2.0</v>
      </c>
      <c r="D6711" s="4">
        <v>2.0</v>
      </c>
      <c r="E6711" s="1">
        <v>2.0</v>
      </c>
      <c r="F6711" s="1">
        <v>2.0</v>
      </c>
      <c r="G6711" s="2"/>
    </row>
    <row r="6712" ht="12.75" customHeight="1">
      <c r="A6712" t="s">
        <v>2114</v>
      </c>
      <c r="B6712" s="3" t="str">
        <f>HYPERLINK("https://stackoverflow.com/questions/28316570/")</f>
        <v>https://stackoverflow.com/questions/28316570/</v>
      </c>
      <c r="C6712" s="1">
        <v>4.0</v>
      </c>
      <c r="D6712" s="4">
        <v>2.0</v>
      </c>
      <c r="E6712" s="1">
        <v>4.0</v>
      </c>
      <c r="F6712" s="1">
        <v>4.0</v>
      </c>
      <c r="G6712" s="2" t="s">
        <v>406</v>
      </c>
    </row>
    <row r="6713" ht="12.75" customHeight="1">
      <c r="A6713" t="s">
        <v>2114</v>
      </c>
      <c r="B6713" s="3" t="str">
        <f>HYPERLINK("https://stackoverflow.com/questions/43643929/")</f>
        <v>https://stackoverflow.com/questions/43643929/</v>
      </c>
      <c r="C6713" s="1">
        <v>4.0</v>
      </c>
      <c r="D6713" s="4">
        <v>2.0</v>
      </c>
      <c r="E6713" s="1">
        <v>4.0</v>
      </c>
      <c r="F6713" s="1">
        <v>4.0</v>
      </c>
      <c r="G6713" s="2"/>
    </row>
    <row r="6714" ht="12.75" customHeight="1">
      <c r="A6714" t="s">
        <v>2116</v>
      </c>
      <c r="B6714" s="3" t="str">
        <f>HYPERLINK("https://stackoverflow.com/questions/12892865/")</f>
        <v>https://stackoverflow.com/questions/12892865/</v>
      </c>
      <c r="C6714" s="1">
        <v>2.0</v>
      </c>
      <c r="D6714" s="4">
        <v>1.0</v>
      </c>
      <c r="E6714" s="1">
        <v>2.0</v>
      </c>
      <c r="F6714" s="1">
        <v>1.0</v>
      </c>
      <c r="G6714" s="2"/>
    </row>
    <row r="6715" ht="12.75" customHeight="1">
      <c r="A6715" t="s">
        <v>2117</v>
      </c>
      <c r="B6715" s="3" t="str">
        <f>HYPERLINK("https://stackoverflow.com/questions/13951173/")</f>
        <v>https://stackoverflow.com/questions/13951173/</v>
      </c>
      <c r="C6715" s="1">
        <v>3.0</v>
      </c>
      <c r="D6715" s="4">
        <v>1.0</v>
      </c>
      <c r="E6715" s="1">
        <v>3.0</v>
      </c>
      <c r="F6715" s="1">
        <v>1.0</v>
      </c>
      <c r="G6715" s="2"/>
    </row>
    <row r="6716" ht="12.75" customHeight="1">
      <c r="A6716" t="s">
        <v>2117</v>
      </c>
      <c r="B6716" s="3" t="str">
        <f>HYPERLINK("https://stackoverflow.com/questions/13951176/")</f>
        <v>https://stackoverflow.com/questions/13951176/</v>
      </c>
      <c r="C6716" s="1">
        <v>3.0</v>
      </c>
      <c r="D6716" s="4">
        <v>1.0</v>
      </c>
      <c r="E6716" s="1">
        <v>3.0</v>
      </c>
      <c r="F6716" s="1">
        <v>1.0</v>
      </c>
      <c r="G6716" s="2"/>
    </row>
    <row r="6717" ht="12.75" customHeight="1">
      <c r="A6717" t="s">
        <v>2117</v>
      </c>
      <c r="B6717" s="3" t="str">
        <f>HYPERLINK("https://stackoverflow.com/questions/13951187/")</f>
        <v>https://stackoverflow.com/questions/13951187/</v>
      </c>
      <c r="C6717" s="1">
        <v>2.0</v>
      </c>
      <c r="D6717" s="4">
        <v>1.0</v>
      </c>
      <c r="E6717" s="1">
        <v>2.0</v>
      </c>
      <c r="F6717" s="1">
        <v>1.0</v>
      </c>
      <c r="G6717" s="2"/>
    </row>
    <row r="6718" ht="12.75" customHeight="1">
      <c r="A6718" t="s">
        <v>2117</v>
      </c>
      <c r="B6718" s="3" t="str">
        <f>HYPERLINK("https://stackoverflow.com/questions/33250401/")</f>
        <v>https://stackoverflow.com/questions/33250401/</v>
      </c>
      <c r="C6718" s="1">
        <v>3.0</v>
      </c>
      <c r="D6718" s="4">
        <v>1.0</v>
      </c>
      <c r="E6718" s="1">
        <v>3.0</v>
      </c>
      <c r="F6718" s="1">
        <v>1.0</v>
      </c>
      <c r="G6718" s="2"/>
    </row>
    <row r="6719" ht="12.75" customHeight="1">
      <c r="A6719" t="s">
        <v>2118</v>
      </c>
      <c r="B6719" s="3" t="str">
        <f>HYPERLINK("https://stackoverflow.com/questions/14344369/")</f>
        <v>https://stackoverflow.com/questions/14344369/</v>
      </c>
      <c r="C6719" s="1">
        <v>2.0</v>
      </c>
      <c r="D6719" s="4">
        <v>1.0</v>
      </c>
      <c r="E6719" s="1">
        <v>2.0</v>
      </c>
      <c r="F6719" s="1">
        <v>1.0</v>
      </c>
      <c r="G6719" s="2"/>
    </row>
    <row r="6720" ht="12.75" customHeight="1">
      <c r="A6720" t="s">
        <v>2118</v>
      </c>
      <c r="B6720" s="3" t="str">
        <f>HYPERLINK("https://stackoverflow.com/questions/36692715/")</f>
        <v>https://stackoverflow.com/questions/36692715/</v>
      </c>
      <c r="C6720" s="1">
        <v>2.0</v>
      </c>
      <c r="D6720" s="4">
        <v>1.0</v>
      </c>
      <c r="E6720" s="1">
        <v>2.0</v>
      </c>
      <c r="F6720" s="1">
        <v>1.0</v>
      </c>
      <c r="G6720" s="2"/>
    </row>
    <row r="6721" ht="12.75" customHeight="1">
      <c r="A6721" t="s">
        <v>2119</v>
      </c>
      <c r="B6721" s="3" t="str">
        <f>HYPERLINK("https://stackoverflow.com/questions/14666091/")</f>
        <v>https://stackoverflow.com/questions/14666091/</v>
      </c>
      <c r="C6721" s="1">
        <v>1.0</v>
      </c>
      <c r="D6721" s="4">
        <v>1.0</v>
      </c>
      <c r="E6721" s="1">
        <v>1.0</v>
      </c>
      <c r="F6721" s="1">
        <v>1.0</v>
      </c>
      <c r="G6721" s="2"/>
    </row>
    <row r="6722" ht="12.75" customHeight="1">
      <c r="A6722" t="s">
        <v>2119</v>
      </c>
      <c r="B6722" s="3" t="str">
        <f>HYPERLINK("https://stackoverflow.com/questions/47702040/")</f>
        <v>https://stackoverflow.com/questions/47702040/</v>
      </c>
      <c r="C6722" s="1">
        <v>1.0</v>
      </c>
      <c r="D6722" s="4">
        <v>1.0</v>
      </c>
      <c r="E6722" s="1">
        <v>1.0</v>
      </c>
      <c r="F6722" s="1">
        <v>1.0</v>
      </c>
      <c r="G6722" s="2"/>
    </row>
    <row r="6723" ht="12.75" customHeight="1">
      <c r="A6723" t="s">
        <v>2120</v>
      </c>
      <c r="B6723" s="3" t="str">
        <f>HYPERLINK("https://stackoverflow.com/questions/17618775/")</f>
        <v>https://stackoverflow.com/questions/17618775/</v>
      </c>
      <c r="C6723" s="1">
        <v>1.0</v>
      </c>
      <c r="D6723" s="4">
        <v>1.0</v>
      </c>
      <c r="E6723" s="1">
        <v>1.0</v>
      </c>
      <c r="F6723" s="1">
        <v>1.0</v>
      </c>
      <c r="G6723" s="2"/>
    </row>
    <row r="6724" ht="12.75" customHeight="1">
      <c r="A6724" t="s">
        <v>2121</v>
      </c>
      <c r="B6724" s="3" t="str">
        <f>HYPERLINK("https://stackoverflow.com/questions/17764581/")</f>
        <v>https://stackoverflow.com/questions/17764581/</v>
      </c>
      <c r="C6724" s="1">
        <v>4.0</v>
      </c>
      <c r="D6724" s="4">
        <v>3.0</v>
      </c>
      <c r="E6724" s="1">
        <v>4.0</v>
      </c>
      <c r="F6724" s="1">
        <v>3.0</v>
      </c>
      <c r="G6724" s="2"/>
    </row>
    <row r="6725" ht="12.75" customHeight="1">
      <c r="A6725" t="s">
        <v>2121</v>
      </c>
      <c r="B6725" s="3" t="str">
        <f>HYPERLINK("https://stackoverflow.com/questions/17764667/")</f>
        <v>https://stackoverflow.com/questions/17764667/</v>
      </c>
      <c r="C6725" s="1">
        <v>3.0</v>
      </c>
      <c r="D6725" s="4">
        <v>3.0</v>
      </c>
      <c r="E6725" s="1">
        <v>3.0</v>
      </c>
      <c r="F6725" s="1">
        <v>3.0</v>
      </c>
      <c r="G6725" s="2"/>
    </row>
    <row r="6726" ht="12.75" customHeight="1">
      <c r="A6726" t="s">
        <v>2122</v>
      </c>
      <c r="B6726" s="3" t="str">
        <f>HYPERLINK("https://stackoverflow.com/questions/20594711/")</f>
        <v>https://stackoverflow.com/questions/20594711/</v>
      </c>
      <c r="C6726" s="1">
        <v>3.0</v>
      </c>
      <c r="D6726" s="4">
        <v>2.0</v>
      </c>
      <c r="E6726" s="1">
        <v>3.0</v>
      </c>
      <c r="F6726" s="1">
        <v>2.0</v>
      </c>
      <c r="G6726" s="2"/>
    </row>
    <row r="6727" ht="12.75" customHeight="1">
      <c r="A6727" t="s">
        <v>2123</v>
      </c>
      <c r="B6727" s="3" t="str">
        <f>HYPERLINK("https://stackoverflow.com/questions/22212531/")</f>
        <v>https://stackoverflow.com/questions/22212531/</v>
      </c>
      <c r="C6727" s="1">
        <v>3.0</v>
      </c>
      <c r="D6727" s="4">
        <v>1.0</v>
      </c>
      <c r="E6727" s="1">
        <v>3.0</v>
      </c>
      <c r="F6727" s="1">
        <v>1.0</v>
      </c>
      <c r="G6727" s="2"/>
    </row>
    <row r="6728" ht="12.75" customHeight="1">
      <c r="A6728" t="s">
        <v>2123</v>
      </c>
      <c r="B6728" s="3" t="str">
        <f>HYPERLINK("https://stackoverflow.com/questions/22212548/")</f>
        <v>https://stackoverflow.com/questions/22212548/</v>
      </c>
      <c r="C6728" s="1">
        <v>3.0</v>
      </c>
      <c r="D6728" s="4">
        <v>1.0</v>
      </c>
      <c r="E6728" s="1">
        <v>3.0</v>
      </c>
      <c r="F6728" s="1">
        <v>1.0</v>
      </c>
      <c r="G6728" s="2"/>
    </row>
    <row r="6729" ht="12.75" customHeight="1">
      <c r="A6729" t="s">
        <v>2124</v>
      </c>
      <c r="B6729" s="3" t="str">
        <f>HYPERLINK("https://stackoverflow.com/questions/28510141/")</f>
        <v>https://stackoverflow.com/questions/28510141/</v>
      </c>
      <c r="C6729" s="1">
        <v>3.0</v>
      </c>
      <c r="D6729" s="4">
        <v>2.0</v>
      </c>
      <c r="E6729" s="1">
        <v>3.0</v>
      </c>
      <c r="F6729" s="1">
        <v>2.0</v>
      </c>
      <c r="G6729" s="2"/>
    </row>
    <row r="6730" ht="12.75" customHeight="1">
      <c r="A6730" t="s">
        <v>2125</v>
      </c>
      <c r="B6730" s="3" t="str">
        <f>HYPERLINK("https://stackoverflow.com/questions/37931377/")</f>
        <v>https://stackoverflow.com/questions/37931377/</v>
      </c>
      <c r="C6730" s="1">
        <v>3.0</v>
      </c>
      <c r="D6730" s="4">
        <v>1.0</v>
      </c>
      <c r="E6730" s="1">
        <v>3.0</v>
      </c>
      <c r="F6730" s="1">
        <v>1.0</v>
      </c>
      <c r="G6730" s="2"/>
    </row>
    <row r="6731" ht="12.75" customHeight="1">
      <c r="A6731" t="s">
        <v>2126</v>
      </c>
      <c r="B6731" s="3" t="str">
        <f>HYPERLINK("https://stackoverflow.com/questions/41085980/")</f>
        <v>https://stackoverflow.com/questions/41085980/</v>
      </c>
      <c r="C6731" s="1">
        <v>3.0</v>
      </c>
      <c r="D6731" s="4">
        <v>1.0</v>
      </c>
      <c r="E6731" s="1">
        <v>3.0</v>
      </c>
      <c r="F6731" s="1">
        <v>1.0</v>
      </c>
      <c r="G6731" s="2"/>
    </row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6.71"/>
    <col customWidth="1" min="2" max="2" width="60.57"/>
    <col customWidth="1" min="7" max="7" width="72.14"/>
  </cols>
  <sheetData>
    <row r="1">
      <c r="A1" s="5" t="s">
        <v>0</v>
      </c>
      <c r="B1" s="5" t="s">
        <v>1</v>
      </c>
      <c r="C1" s="6" t="s">
        <v>2127</v>
      </c>
      <c r="D1" s="7" t="s">
        <v>2128</v>
      </c>
      <c r="E1" s="6" t="s">
        <v>2129</v>
      </c>
      <c r="F1" s="6" t="s">
        <v>2130</v>
      </c>
      <c r="G1" s="8" t="s">
        <v>2131</v>
      </c>
    </row>
    <row r="2">
      <c r="A2" s="9"/>
      <c r="B2" s="9"/>
      <c r="C2" s="10"/>
      <c r="D2" s="9"/>
      <c r="E2" s="10"/>
      <c r="F2" s="10"/>
      <c r="G2" s="9"/>
    </row>
    <row r="3">
      <c r="A3" s="9"/>
      <c r="B3" s="9"/>
      <c r="C3" s="10"/>
      <c r="D3" s="9"/>
      <c r="E3" s="10"/>
      <c r="F3" s="10"/>
      <c r="G3" s="9"/>
    </row>
    <row r="4">
      <c r="A4" s="5" t="s">
        <v>1531</v>
      </c>
      <c r="B4" s="9"/>
      <c r="C4" s="10"/>
      <c r="D4" s="9"/>
      <c r="E4" s="10"/>
      <c r="F4" s="10"/>
      <c r="G4" s="9"/>
    </row>
    <row r="5">
      <c r="A5" s="9"/>
      <c r="B5" s="9"/>
      <c r="C5" s="10"/>
      <c r="D5" s="9"/>
      <c r="E5" s="10"/>
      <c r="F5" s="10"/>
      <c r="G5" s="9"/>
    </row>
    <row r="6">
      <c r="A6" s="5" t="s">
        <v>2132</v>
      </c>
      <c r="B6" s="11" t="s">
        <v>2133</v>
      </c>
      <c r="C6" s="6">
        <v>4.0</v>
      </c>
      <c r="D6" s="12">
        <v>5.0</v>
      </c>
      <c r="E6" s="13">
        <v>4.0</v>
      </c>
      <c r="F6" s="13">
        <v>5.0</v>
      </c>
      <c r="G6" s="9"/>
    </row>
    <row r="7">
      <c r="A7" s="5" t="s">
        <v>2132</v>
      </c>
      <c r="B7" s="11" t="s">
        <v>2134</v>
      </c>
      <c r="C7" s="6">
        <v>4.0</v>
      </c>
      <c r="D7" s="12">
        <v>5.0</v>
      </c>
      <c r="E7" s="13">
        <v>4.0</v>
      </c>
      <c r="F7" s="13">
        <v>5.0</v>
      </c>
      <c r="G7" s="9"/>
    </row>
    <row r="8">
      <c r="A8" s="5" t="s">
        <v>2132</v>
      </c>
      <c r="B8" s="11" t="s">
        <v>2135</v>
      </c>
      <c r="C8" s="6">
        <v>4.0</v>
      </c>
      <c r="D8" s="12">
        <v>5.0</v>
      </c>
      <c r="E8" s="13">
        <v>4.0</v>
      </c>
      <c r="F8" s="13">
        <v>5.0</v>
      </c>
      <c r="G8" s="9"/>
    </row>
    <row r="9">
      <c r="A9" s="5" t="s">
        <v>2132</v>
      </c>
      <c r="B9" s="11" t="s">
        <v>2136</v>
      </c>
      <c r="C9" s="6">
        <v>3.0</v>
      </c>
      <c r="D9" s="12">
        <v>5.0</v>
      </c>
      <c r="E9" s="13">
        <v>3.0</v>
      </c>
      <c r="F9" s="13">
        <v>3.0</v>
      </c>
      <c r="G9" s="8" t="s">
        <v>2137</v>
      </c>
    </row>
    <row r="10">
      <c r="A10" s="5" t="s">
        <v>2132</v>
      </c>
      <c r="B10" s="11" t="s">
        <v>2138</v>
      </c>
      <c r="C10" s="6">
        <v>3.0</v>
      </c>
      <c r="D10" s="12">
        <v>4.0</v>
      </c>
      <c r="E10" s="13">
        <v>3.0</v>
      </c>
      <c r="F10" s="13">
        <v>4.0</v>
      </c>
      <c r="G10" s="9"/>
    </row>
    <row r="11">
      <c r="A11" s="5" t="s">
        <v>2139</v>
      </c>
      <c r="B11" s="11" t="s">
        <v>2140</v>
      </c>
      <c r="C11" s="6">
        <v>3.0</v>
      </c>
      <c r="D11" s="12">
        <v>3.0</v>
      </c>
      <c r="E11" s="13">
        <v>3.0</v>
      </c>
      <c r="F11" s="13">
        <v>3.0</v>
      </c>
      <c r="G11" s="9"/>
    </row>
    <row r="12">
      <c r="A12" s="5" t="s">
        <v>2139</v>
      </c>
      <c r="B12" s="11" t="s">
        <v>2141</v>
      </c>
      <c r="C12" s="6">
        <v>3.0</v>
      </c>
      <c r="D12" s="12">
        <v>3.0</v>
      </c>
      <c r="E12" s="13">
        <v>3.0</v>
      </c>
      <c r="F12" s="13">
        <v>3.0</v>
      </c>
      <c r="G12" s="9"/>
    </row>
    <row r="13">
      <c r="A13" s="5" t="s">
        <v>2139</v>
      </c>
      <c r="B13" s="11" t="s">
        <v>2142</v>
      </c>
      <c r="C13" s="6">
        <v>3.0</v>
      </c>
      <c r="D13" s="12">
        <v>3.0</v>
      </c>
      <c r="E13" s="13">
        <v>3.0</v>
      </c>
      <c r="F13" s="13">
        <v>3.0</v>
      </c>
      <c r="G13" s="9"/>
    </row>
    <row r="14">
      <c r="A14" s="5" t="s">
        <v>2139</v>
      </c>
      <c r="B14" s="11" t="s">
        <v>2143</v>
      </c>
      <c r="C14" s="6">
        <v>3.0</v>
      </c>
      <c r="D14" s="12">
        <v>3.0</v>
      </c>
      <c r="E14" s="13">
        <v>3.0</v>
      </c>
      <c r="F14" s="13">
        <v>3.0</v>
      </c>
      <c r="G14" s="9"/>
    </row>
    <row r="15">
      <c r="A15" s="5" t="s">
        <v>2139</v>
      </c>
      <c r="B15" s="11" t="s">
        <v>2144</v>
      </c>
      <c r="C15" s="6">
        <v>3.0</v>
      </c>
      <c r="D15" s="12">
        <v>3.0</v>
      </c>
      <c r="E15" s="13">
        <v>3.0</v>
      </c>
      <c r="F15" s="13">
        <v>3.0</v>
      </c>
      <c r="G15" s="9"/>
    </row>
    <row r="16">
      <c r="A16" s="5" t="s">
        <v>2139</v>
      </c>
      <c r="B16" s="11" t="s">
        <v>2145</v>
      </c>
      <c r="C16" s="6">
        <v>3.0</v>
      </c>
      <c r="D16" s="12">
        <v>3.0</v>
      </c>
      <c r="E16" s="13">
        <v>3.0</v>
      </c>
      <c r="F16" s="13">
        <v>3.0</v>
      </c>
      <c r="G16" s="9"/>
    </row>
    <row r="17">
      <c r="A17" s="5" t="s">
        <v>2146</v>
      </c>
      <c r="B17" s="11" t="s">
        <v>2147</v>
      </c>
      <c r="C17" s="6">
        <v>3.0</v>
      </c>
      <c r="D17" s="12">
        <v>5.0</v>
      </c>
      <c r="E17" s="13">
        <v>3.0</v>
      </c>
      <c r="F17" s="13">
        <v>3.0</v>
      </c>
      <c r="G17" s="8" t="s">
        <v>1680</v>
      </c>
    </row>
    <row r="18">
      <c r="A18" s="5" t="s">
        <v>2146</v>
      </c>
      <c r="B18" s="11" t="s">
        <v>2148</v>
      </c>
      <c r="C18" s="6">
        <v>3.0</v>
      </c>
      <c r="D18" s="12">
        <v>4.0</v>
      </c>
      <c r="E18" s="13">
        <v>3.0</v>
      </c>
      <c r="F18" s="13">
        <v>4.0</v>
      </c>
      <c r="G18" s="9"/>
    </row>
    <row r="19">
      <c r="A19" s="5" t="s">
        <v>2146</v>
      </c>
      <c r="B19" s="11" t="s">
        <v>2149</v>
      </c>
      <c r="C19" s="6">
        <v>2.0</v>
      </c>
      <c r="D19" s="12">
        <v>5.0</v>
      </c>
      <c r="E19" s="13">
        <v>3.0</v>
      </c>
      <c r="F19" s="13">
        <v>3.0</v>
      </c>
      <c r="G19" s="8" t="s">
        <v>2150</v>
      </c>
    </row>
    <row r="20">
      <c r="A20" s="5" t="s">
        <v>2146</v>
      </c>
      <c r="B20" s="11" t="s">
        <v>2151</v>
      </c>
      <c r="C20" s="6">
        <v>3.0</v>
      </c>
      <c r="D20" s="12">
        <v>5.0</v>
      </c>
      <c r="E20" s="13">
        <v>3.0</v>
      </c>
      <c r="F20" s="13">
        <v>3.0</v>
      </c>
      <c r="G20" s="8" t="s">
        <v>1680</v>
      </c>
    </row>
    <row r="21">
      <c r="A21" s="5" t="s">
        <v>2146</v>
      </c>
      <c r="B21" s="11" t="s">
        <v>2152</v>
      </c>
      <c r="C21" s="6">
        <v>4.0</v>
      </c>
      <c r="D21" s="12">
        <v>5.0</v>
      </c>
      <c r="E21" s="13">
        <v>4.0</v>
      </c>
      <c r="F21" s="13">
        <v>5.0</v>
      </c>
      <c r="G21" s="9"/>
    </row>
    <row r="22">
      <c r="A22" s="5" t="s">
        <v>2153</v>
      </c>
      <c r="B22" s="11" t="s">
        <v>2154</v>
      </c>
      <c r="C22" s="6">
        <v>5.0</v>
      </c>
      <c r="D22" s="12">
        <v>5.0</v>
      </c>
      <c r="E22" s="13">
        <v>5.0</v>
      </c>
      <c r="F22" s="13">
        <v>5.0</v>
      </c>
      <c r="G22" s="9"/>
    </row>
    <row r="23">
      <c r="A23" s="5" t="s">
        <v>2153</v>
      </c>
      <c r="B23" s="11" t="s">
        <v>2155</v>
      </c>
      <c r="C23" s="6">
        <v>4.0</v>
      </c>
      <c r="D23" s="12">
        <v>5.0</v>
      </c>
      <c r="E23" s="13">
        <v>4.0</v>
      </c>
      <c r="F23" s="13">
        <v>5.0</v>
      </c>
      <c r="G23" s="9"/>
    </row>
    <row r="24">
      <c r="A24" s="5" t="s">
        <v>2153</v>
      </c>
      <c r="B24" s="11" t="s">
        <v>2156</v>
      </c>
      <c r="C24" s="6">
        <v>3.0</v>
      </c>
      <c r="D24" s="12">
        <v>2.0</v>
      </c>
      <c r="E24" s="13">
        <v>3.0</v>
      </c>
      <c r="F24" s="13">
        <v>2.0</v>
      </c>
      <c r="G24" s="9"/>
    </row>
    <row r="25">
      <c r="A25" s="5" t="s">
        <v>2153</v>
      </c>
      <c r="B25" s="11" t="s">
        <v>2157</v>
      </c>
      <c r="C25" s="6">
        <v>4.0</v>
      </c>
      <c r="D25" s="12">
        <v>2.0</v>
      </c>
      <c r="E25" s="13">
        <v>3.0</v>
      </c>
      <c r="F25" s="13">
        <v>2.0</v>
      </c>
      <c r="G25" s="8" t="s">
        <v>430</v>
      </c>
    </row>
    <row r="26">
      <c r="A26" s="5" t="s">
        <v>2153</v>
      </c>
      <c r="B26" s="11" t="s">
        <v>2158</v>
      </c>
      <c r="C26" s="6">
        <v>4.0</v>
      </c>
      <c r="D26" s="12">
        <v>2.0</v>
      </c>
      <c r="E26" s="13">
        <v>4.0</v>
      </c>
      <c r="F26" s="13">
        <v>4.0</v>
      </c>
      <c r="G26" s="8" t="s">
        <v>406</v>
      </c>
    </row>
    <row r="27">
      <c r="A27" s="5" t="s">
        <v>2153</v>
      </c>
      <c r="B27" s="11" t="s">
        <v>2159</v>
      </c>
      <c r="C27" s="6">
        <v>5.0</v>
      </c>
      <c r="D27" s="12">
        <v>5.0</v>
      </c>
      <c r="E27" s="13">
        <v>5.0</v>
      </c>
      <c r="F27" s="13">
        <v>5.0</v>
      </c>
      <c r="G27" s="9"/>
    </row>
    <row r="28">
      <c r="A28" s="5" t="s">
        <v>2160</v>
      </c>
      <c r="B28" s="11" t="s">
        <v>2161</v>
      </c>
      <c r="C28" s="6">
        <v>5.0</v>
      </c>
      <c r="D28" s="12">
        <v>5.0</v>
      </c>
      <c r="E28" s="13">
        <v>5.0</v>
      </c>
      <c r="F28" s="13">
        <v>5.0</v>
      </c>
      <c r="G28" s="9"/>
    </row>
    <row r="29">
      <c r="A29" s="5" t="s">
        <v>2162</v>
      </c>
      <c r="B29" s="11" t="s">
        <v>2163</v>
      </c>
      <c r="C29" s="6">
        <v>4.0</v>
      </c>
      <c r="D29" s="12">
        <v>2.0</v>
      </c>
      <c r="E29" s="13">
        <v>3.0</v>
      </c>
      <c r="F29" s="13">
        <v>2.0</v>
      </c>
      <c r="G29" s="8" t="s">
        <v>430</v>
      </c>
    </row>
    <row r="30">
      <c r="A30" s="5" t="s">
        <v>2162</v>
      </c>
      <c r="B30" s="11" t="s">
        <v>2164</v>
      </c>
      <c r="C30" s="6">
        <v>4.0</v>
      </c>
      <c r="D30" s="12">
        <v>2.0</v>
      </c>
      <c r="E30" s="13">
        <v>3.0</v>
      </c>
      <c r="F30" s="13">
        <v>2.0</v>
      </c>
      <c r="G30" s="8" t="s">
        <v>430</v>
      </c>
    </row>
    <row r="31">
      <c r="A31" s="5" t="s">
        <v>2165</v>
      </c>
      <c r="B31" s="11" t="s">
        <v>2166</v>
      </c>
      <c r="C31" s="6">
        <v>4.0</v>
      </c>
      <c r="D31" s="12">
        <v>4.0</v>
      </c>
      <c r="E31" s="13">
        <v>4.0</v>
      </c>
      <c r="F31" s="13">
        <v>4.0</v>
      </c>
      <c r="G31" s="9"/>
    </row>
    <row r="32">
      <c r="A32" s="9"/>
      <c r="B32" s="9"/>
      <c r="C32" s="10"/>
      <c r="D32" s="9"/>
      <c r="E32" s="10"/>
      <c r="F32" s="10"/>
      <c r="G32" s="9"/>
    </row>
    <row r="33">
      <c r="A33" s="9"/>
      <c r="B33" s="9"/>
      <c r="C33" s="10"/>
      <c r="D33" s="9"/>
      <c r="E33" s="10"/>
      <c r="F33" s="10"/>
      <c r="G33" s="9"/>
    </row>
    <row r="34">
      <c r="A34" s="9"/>
      <c r="B34" s="9"/>
      <c r="C34" s="10"/>
      <c r="D34" s="9"/>
      <c r="E34" s="10"/>
      <c r="F34" s="10"/>
      <c r="G34" s="9"/>
    </row>
    <row r="35">
      <c r="A35" s="5" t="s">
        <v>1454</v>
      </c>
      <c r="B35" s="9"/>
      <c r="C35" s="10"/>
      <c r="D35" s="9"/>
      <c r="E35" s="10"/>
      <c r="F35" s="10"/>
      <c r="G35" s="9"/>
    </row>
    <row r="36">
      <c r="A36" s="9"/>
      <c r="B36" s="9"/>
      <c r="C36" s="10"/>
      <c r="D36" s="9"/>
      <c r="E36" s="10"/>
      <c r="F36" s="10"/>
      <c r="G36" s="9"/>
    </row>
    <row r="37">
      <c r="A37" s="5" t="s">
        <v>2167</v>
      </c>
      <c r="B37" s="11" t="s">
        <v>2168</v>
      </c>
      <c r="C37" s="6">
        <v>4.0</v>
      </c>
      <c r="D37" s="12">
        <v>5.0</v>
      </c>
      <c r="E37" s="13">
        <v>4.0</v>
      </c>
      <c r="F37" s="13">
        <v>5.0</v>
      </c>
      <c r="G37" s="9"/>
    </row>
    <row r="38">
      <c r="A38" s="5" t="s">
        <v>2167</v>
      </c>
      <c r="B38" s="11" t="s">
        <v>2169</v>
      </c>
      <c r="C38" s="6">
        <v>5.0</v>
      </c>
      <c r="D38" s="12">
        <v>5.0</v>
      </c>
      <c r="E38" s="13">
        <v>5.0</v>
      </c>
      <c r="F38" s="13">
        <v>5.0</v>
      </c>
      <c r="G38" s="9"/>
    </row>
    <row r="39">
      <c r="A39" s="5" t="s">
        <v>2167</v>
      </c>
      <c r="B39" s="11" t="s">
        <v>2170</v>
      </c>
      <c r="C39" s="6">
        <v>4.0</v>
      </c>
      <c r="D39" s="12">
        <v>5.0</v>
      </c>
      <c r="E39" s="13">
        <v>4.0</v>
      </c>
      <c r="F39" s="13">
        <v>5.0</v>
      </c>
      <c r="G39" s="9"/>
    </row>
    <row r="40">
      <c r="A40" s="5" t="s">
        <v>2167</v>
      </c>
      <c r="B40" s="11" t="s">
        <v>2171</v>
      </c>
      <c r="C40" s="6">
        <v>4.0</v>
      </c>
      <c r="D40" s="12">
        <v>5.0</v>
      </c>
      <c r="E40" s="13">
        <v>4.0</v>
      </c>
      <c r="F40" s="13">
        <v>5.0</v>
      </c>
      <c r="G40" s="9"/>
    </row>
    <row r="41">
      <c r="A41" s="5" t="s">
        <v>2172</v>
      </c>
      <c r="B41" s="11" t="s">
        <v>2173</v>
      </c>
      <c r="C41" s="6">
        <v>5.0</v>
      </c>
      <c r="D41" s="12">
        <v>5.0</v>
      </c>
      <c r="E41" s="13">
        <v>5.0</v>
      </c>
      <c r="F41" s="13">
        <v>5.0</v>
      </c>
      <c r="G41" s="9"/>
    </row>
    <row r="42">
      <c r="A42" s="5" t="s">
        <v>2172</v>
      </c>
      <c r="B42" s="11" t="s">
        <v>2174</v>
      </c>
      <c r="C42" s="6">
        <v>5.0</v>
      </c>
      <c r="D42" s="12">
        <v>5.0</v>
      </c>
      <c r="E42" s="13">
        <v>5.0</v>
      </c>
      <c r="F42" s="13">
        <v>5.0</v>
      </c>
      <c r="G42" s="9"/>
    </row>
    <row r="43">
      <c r="A43" s="5" t="s">
        <v>2172</v>
      </c>
      <c r="B43" s="11" t="s">
        <v>2175</v>
      </c>
      <c r="C43" s="6">
        <v>4.0</v>
      </c>
      <c r="D43" s="12">
        <v>5.0</v>
      </c>
      <c r="E43" s="13">
        <v>4.0</v>
      </c>
      <c r="F43" s="13">
        <v>5.0</v>
      </c>
      <c r="G43" s="9"/>
    </row>
    <row r="44">
      <c r="A44" s="5" t="s">
        <v>2172</v>
      </c>
      <c r="B44" s="11" t="s">
        <v>2176</v>
      </c>
      <c r="C44" s="6">
        <v>4.0</v>
      </c>
      <c r="D44" s="12">
        <v>5.0</v>
      </c>
      <c r="E44" s="13">
        <v>4.0</v>
      </c>
      <c r="F44" s="13">
        <v>5.0</v>
      </c>
      <c r="G44" s="9"/>
    </row>
    <row r="45">
      <c r="A45" s="5" t="s">
        <v>2177</v>
      </c>
      <c r="B45" s="11" t="s">
        <v>2178</v>
      </c>
      <c r="C45" s="6">
        <v>4.0</v>
      </c>
      <c r="D45" s="12">
        <v>5.0</v>
      </c>
      <c r="E45" s="13">
        <v>4.0</v>
      </c>
      <c r="F45" s="13">
        <v>5.0</v>
      </c>
      <c r="G45" s="9"/>
    </row>
    <row r="46">
      <c r="A46" s="5" t="s">
        <v>2177</v>
      </c>
      <c r="B46" s="11" t="s">
        <v>2179</v>
      </c>
      <c r="C46" s="6">
        <v>4.0</v>
      </c>
      <c r="D46" s="12">
        <v>3.0</v>
      </c>
      <c r="E46" s="13">
        <v>4.0</v>
      </c>
      <c r="F46" s="13">
        <v>3.0</v>
      </c>
      <c r="G46" s="9"/>
    </row>
    <row r="47">
      <c r="A47" s="5" t="s">
        <v>2177</v>
      </c>
      <c r="B47" s="11" t="s">
        <v>2180</v>
      </c>
      <c r="C47" s="6">
        <v>5.0</v>
      </c>
      <c r="D47" s="12">
        <v>3.0</v>
      </c>
      <c r="E47" s="13">
        <v>5.0</v>
      </c>
      <c r="F47" s="13">
        <v>5.0</v>
      </c>
      <c r="G47" s="8" t="s">
        <v>2181</v>
      </c>
    </row>
    <row r="48">
      <c r="A48" s="5" t="s">
        <v>2177</v>
      </c>
      <c r="B48" s="11" t="s">
        <v>2182</v>
      </c>
      <c r="C48" s="6">
        <v>5.0</v>
      </c>
      <c r="D48" s="12">
        <v>3.0</v>
      </c>
      <c r="E48" s="13">
        <v>4.0</v>
      </c>
      <c r="F48" s="13">
        <v>4.0</v>
      </c>
      <c r="G48" s="8" t="s">
        <v>406</v>
      </c>
    </row>
    <row r="49">
      <c r="A49" s="5" t="s">
        <v>2177</v>
      </c>
      <c r="B49" s="11" t="s">
        <v>2183</v>
      </c>
      <c r="C49" s="6">
        <v>4.0</v>
      </c>
      <c r="D49" s="12">
        <v>3.0</v>
      </c>
      <c r="E49" s="13">
        <v>4.0</v>
      </c>
      <c r="F49" s="13">
        <v>3.0</v>
      </c>
      <c r="G49" s="9"/>
    </row>
    <row r="50">
      <c r="A50" s="5" t="s">
        <v>2177</v>
      </c>
      <c r="B50" s="11" t="s">
        <v>2184</v>
      </c>
      <c r="C50" s="6">
        <v>4.0</v>
      </c>
      <c r="D50" s="12">
        <v>3.0</v>
      </c>
      <c r="E50" s="13">
        <v>4.0</v>
      </c>
      <c r="F50" s="13">
        <v>3.0</v>
      </c>
      <c r="G50" s="9"/>
    </row>
    <row r="51">
      <c r="A51" s="5" t="s">
        <v>2177</v>
      </c>
      <c r="B51" s="11" t="s">
        <v>2185</v>
      </c>
      <c r="C51" s="6">
        <v>4.0</v>
      </c>
      <c r="D51" s="12">
        <v>3.0</v>
      </c>
      <c r="E51" s="13">
        <v>4.0</v>
      </c>
      <c r="F51" s="13">
        <v>3.0</v>
      </c>
      <c r="G51" s="9"/>
    </row>
    <row r="52">
      <c r="A52" s="5" t="s">
        <v>2186</v>
      </c>
      <c r="B52" s="11" t="s">
        <v>2187</v>
      </c>
      <c r="C52" s="6">
        <v>4.0</v>
      </c>
      <c r="D52" s="12">
        <v>5.0</v>
      </c>
      <c r="E52" s="13">
        <v>4.0</v>
      </c>
      <c r="F52" s="13">
        <v>5.0</v>
      </c>
      <c r="G52" s="9"/>
    </row>
    <row r="53">
      <c r="A53" s="5" t="s">
        <v>2186</v>
      </c>
      <c r="B53" s="11" t="s">
        <v>2188</v>
      </c>
      <c r="C53" s="6">
        <v>4.0</v>
      </c>
      <c r="D53" s="12">
        <v>5.0</v>
      </c>
      <c r="E53" s="13">
        <v>4.0</v>
      </c>
      <c r="F53" s="13">
        <v>5.0</v>
      </c>
      <c r="G53" s="9"/>
    </row>
    <row r="54">
      <c r="A54" s="5" t="s">
        <v>2186</v>
      </c>
      <c r="B54" s="11" t="s">
        <v>2189</v>
      </c>
      <c r="C54" s="6">
        <v>4.0</v>
      </c>
      <c r="D54" s="12">
        <v>4.0</v>
      </c>
      <c r="E54" s="13">
        <v>4.0</v>
      </c>
      <c r="F54" s="13">
        <v>4.0</v>
      </c>
      <c r="G54" s="9"/>
    </row>
    <row r="55">
      <c r="A55" s="5" t="s">
        <v>2186</v>
      </c>
      <c r="B55" s="11" t="s">
        <v>2190</v>
      </c>
      <c r="C55" s="6">
        <v>4.0</v>
      </c>
      <c r="D55" s="12">
        <v>4.0</v>
      </c>
      <c r="E55" s="13">
        <v>4.0</v>
      </c>
      <c r="F55" s="13">
        <v>4.0</v>
      </c>
      <c r="G55" s="9"/>
    </row>
    <row r="56">
      <c r="A56" s="5" t="s">
        <v>2186</v>
      </c>
      <c r="B56" s="11" t="s">
        <v>2191</v>
      </c>
      <c r="C56" s="6">
        <v>4.0</v>
      </c>
      <c r="D56" s="12">
        <v>5.0</v>
      </c>
      <c r="E56" s="13">
        <v>4.0</v>
      </c>
      <c r="F56" s="13">
        <v>5.0</v>
      </c>
      <c r="G56" s="9"/>
    </row>
    <row r="57">
      <c r="A57" s="5" t="s">
        <v>2192</v>
      </c>
      <c r="B57" s="11" t="s">
        <v>2193</v>
      </c>
      <c r="C57" s="6">
        <v>4.0</v>
      </c>
      <c r="D57" s="12">
        <v>2.0</v>
      </c>
      <c r="E57" s="13">
        <v>3.0</v>
      </c>
      <c r="F57" s="13">
        <v>2.0</v>
      </c>
      <c r="G57" s="8" t="s">
        <v>430</v>
      </c>
    </row>
    <row r="58">
      <c r="A58" s="5" t="s">
        <v>2192</v>
      </c>
      <c r="B58" s="11" t="s">
        <v>2194</v>
      </c>
      <c r="C58" s="6">
        <v>4.0</v>
      </c>
      <c r="D58" s="12">
        <v>2.0</v>
      </c>
      <c r="E58" s="13">
        <v>4.0</v>
      </c>
      <c r="F58" s="13">
        <v>4.0</v>
      </c>
      <c r="G58" s="8" t="s">
        <v>2195</v>
      </c>
    </row>
    <row r="59">
      <c r="A59" s="9"/>
      <c r="B59" s="9"/>
      <c r="C59" s="10"/>
      <c r="D59" s="9"/>
      <c r="E59" s="10"/>
      <c r="F59" s="10"/>
      <c r="G59" s="9"/>
    </row>
    <row r="60">
      <c r="A60" s="9"/>
      <c r="B60" s="9"/>
      <c r="C60" s="10"/>
      <c r="D60" s="9"/>
      <c r="E60" s="10"/>
      <c r="F60" s="10"/>
      <c r="G60" s="9"/>
    </row>
    <row r="61">
      <c r="A61" s="9"/>
      <c r="B61" s="9"/>
      <c r="C61" s="10"/>
      <c r="D61" s="9"/>
      <c r="E61" s="10"/>
      <c r="F61" s="10"/>
      <c r="G61" s="9"/>
    </row>
    <row r="62">
      <c r="A62" s="5" t="s">
        <v>2196</v>
      </c>
      <c r="B62" s="9"/>
      <c r="C62" s="10"/>
      <c r="D62" s="9"/>
      <c r="E62" s="10"/>
      <c r="F62" s="10"/>
      <c r="G62" s="9"/>
    </row>
    <row r="63">
      <c r="A63" s="9"/>
      <c r="B63" s="9"/>
      <c r="C63" s="10"/>
      <c r="D63" s="9"/>
      <c r="E63" s="10"/>
      <c r="F63" s="10"/>
      <c r="G63" s="9"/>
    </row>
    <row r="64">
      <c r="A64" s="5" t="s">
        <v>2197</v>
      </c>
      <c r="B64" s="11" t="s">
        <v>2198</v>
      </c>
      <c r="C64" s="6">
        <v>5.0</v>
      </c>
      <c r="D64" s="12">
        <v>5.0</v>
      </c>
      <c r="E64" s="13">
        <v>5.0</v>
      </c>
      <c r="F64" s="13">
        <v>5.0</v>
      </c>
      <c r="G64" s="9"/>
    </row>
    <row r="65">
      <c r="A65" s="5" t="s">
        <v>2197</v>
      </c>
      <c r="B65" s="11" t="s">
        <v>2199</v>
      </c>
      <c r="C65" s="6">
        <v>5.0</v>
      </c>
      <c r="D65" s="12">
        <v>5.0</v>
      </c>
      <c r="E65" s="13">
        <v>5.0</v>
      </c>
      <c r="F65" s="13">
        <v>5.0</v>
      </c>
      <c r="G65" s="9"/>
    </row>
    <row r="66">
      <c r="A66" s="5" t="s">
        <v>2197</v>
      </c>
      <c r="B66" s="11" t="s">
        <v>2200</v>
      </c>
      <c r="C66" s="6">
        <v>4.0</v>
      </c>
      <c r="D66" s="12">
        <v>5.0</v>
      </c>
      <c r="E66" s="13">
        <v>4.0</v>
      </c>
      <c r="F66" s="13">
        <v>5.0</v>
      </c>
      <c r="G66" s="9"/>
    </row>
    <row r="67">
      <c r="A67" s="5" t="s">
        <v>2201</v>
      </c>
      <c r="B67" s="11" t="s">
        <v>2202</v>
      </c>
      <c r="C67" s="6">
        <v>5.0</v>
      </c>
      <c r="D67" s="12">
        <v>5.0</v>
      </c>
      <c r="E67" s="13">
        <v>5.0</v>
      </c>
      <c r="F67" s="13">
        <v>5.0</v>
      </c>
      <c r="G67" s="9"/>
    </row>
    <row r="68">
      <c r="A68" s="5" t="s">
        <v>2201</v>
      </c>
      <c r="B68" s="11" t="s">
        <v>2203</v>
      </c>
      <c r="C68" s="6">
        <v>4.0</v>
      </c>
      <c r="D68" s="12">
        <v>5.0</v>
      </c>
      <c r="E68" s="13">
        <v>4.0</v>
      </c>
      <c r="F68" s="13">
        <v>5.0</v>
      </c>
      <c r="G68" s="9"/>
    </row>
    <row r="69">
      <c r="A69" s="5" t="s">
        <v>2204</v>
      </c>
      <c r="B69" s="11" t="s">
        <v>2205</v>
      </c>
      <c r="C69" s="6">
        <v>4.0</v>
      </c>
      <c r="D69" s="12">
        <v>5.0</v>
      </c>
      <c r="E69" s="13">
        <v>4.0</v>
      </c>
      <c r="F69" s="13">
        <v>5.0</v>
      </c>
      <c r="G69" s="9"/>
    </row>
    <row r="70">
      <c r="A70" s="5" t="s">
        <v>2204</v>
      </c>
      <c r="B70" s="11" t="s">
        <v>2206</v>
      </c>
      <c r="C70" s="6">
        <v>5.0</v>
      </c>
      <c r="D70" s="12">
        <v>5.0</v>
      </c>
      <c r="E70" s="13">
        <v>5.0</v>
      </c>
      <c r="F70" s="13">
        <v>5.0</v>
      </c>
      <c r="G70" s="9"/>
    </row>
    <row r="71">
      <c r="A71" s="5" t="s">
        <v>2204</v>
      </c>
      <c r="B71" s="11" t="s">
        <v>2207</v>
      </c>
      <c r="C71" s="6">
        <v>4.0</v>
      </c>
      <c r="D71" s="12">
        <v>5.0</v>
      </c>
      <c r="E71" s="13">
        <v>4.0</v>
      </c>
      <c r="F71" s="13">
        <v>5.0</v>
      </c>
      <c r="G71" s="9"/>
    </row>
    <row r="72">
      <c r="A72" s="5" t="s">
        <v>2204</v>
      </c>
      <c r="B72" s="11" t="s">
        <v>2208</v>
      </c>
      <c r="C72" s="6">
        <v>5.0</v>
      </c>
      <c r="D72" s="12">
        <v>5.0</v>
      </c>
      <c r="E72" s="13">
        <v>5.0</v>
      </c>
      <c r="F72" s="13">
        <v>5.0</v>
      </c>
      <c r="G72" s="9"/>
    </row>
    <row r="73">
      <c r="A73" s="5" t="s">
        <v>2204</v>
      </c>
      <c r="B73" s="11" t="s">
        <v>2209</v>
      </c>
      <c r="C73" s="6">
        <v>4.0</v>
      </c>
      <c r="D73" s="12">
        <v>5.0</v>
      </c>
      <c r="E73" s="13">
        <v>4.0</v>
      </c>
      <c r="F73" s="13">
        <v>5.0</v>
      </c>
      <c r="G73" s="9"/>
    </row>
    <row r="74">
      <c r="A74" s="5" t="s">
        <v>2210</v>
      </c>
      <c r="B74" s="11" t="s">
        <v>2211</v>
      </c>
      <c r="C74" s="6">
        <v>4.0</v>
      </c>
      <c r="D74" s="12">
        <v>5.0</v>
      </c>
      <c r="E74" s="13">
        <v>4.0</v>
      </c>
      <c r="F74" s="13">
        <v>5.0</v>
      </c>
      <c r="G74" s="9"/>
    </row>
    <row r="75">
      <c r="A75" s="5" t="s">
        <v>2210</v>
      </c>
      <c r="B75" s="11" t="s">
        <v>2212</v>
      </c>
      <c r="C75" s="6">
        <v>5.0</v>
      </c>
      <c r="D75" s="12">
        <v>5.0</v>
      </c>
      <c r="E75" s="13">
        <v>5.0</v>
      </c>
      <c r="F75" s="13">
        <v>5.0</v>
      </c>
      <c r="G75" s="9"/>
    </row>
    <row r="76">
      <c r="A76" s="5" t="s">
        <v>2210</v>
      </c>
      <c r="B76" s="11" t="s">
        <v>2213</v>
      </c>
      <c r="C76" s="6">
        <v>4.0</v>
      </c>
      <c r="D76" s="12">
        <v>5.0</v>
      </c>
      <c r="E76" s="13">
        <v>4.0</v>
      </c>
      <c r="F76" s="13">
        <v>5.0</v>
      </c>
      <c r="G76" s="9"/>
    </row>
    <row r="77">
      <c r="A77" s="5" t="s">
        <v>2210</v>
      </c>
      <c r="B77" s="11" t="s">
        <v>2214</v>
      </c>
      <c r="C77" s="6">
        <v>5.0</v>
      </c>
      <c r="D77" s="12">
        <v>5.0</v>
      </c>
      <c r="E77" s="13">
        <v>5.0</v>
      </c>
      <c r="F77" s="13">
        <v>5.0</v>
      </c>
      <c r="G77" s="9"/>
    </row>
    <row r="78">
      <c r="A78" s="5" t="s">
        <v>2210</v>
      </c>
      <c r="B78" s="11" t="s">
        <v>2215</v>
      </c>
      <c r="C78" s="6">
        <v>4.0</v>
      </c>
      <c r="D78" s="12">
        <v>5.0</v>
      </c>
      <c r="E78" s="13">
        <v>4.0</v>
      </c>
      <c r="F78" s="13">
        <v>5.0</v>
      </c>
      <c r="G78" s="9"/>
    </row>
    <row r="79">
      <c r="A79" s="5" t="s">
        <v>2210</v>
      </c>
      <c r="B79" s="11" t="s">
        <v>2216</v>
      </c>
      <c r="C79" s="6">
        <v>5.0</v>
      </c>
      <c r="D79" s="12">
        <v>5.0</v>
      </c>
      <c r="E79" s="13">
        <v>5.0</v>
      </c>
      <c r="F79" s="13">
        <v>5.0</v>
      </c>
      <c r="G79" s="9"/>
    </row>
    <row r="80">
      <c r="A80" s="5" t="s">
        <v>2217</v>
      </c>
      <c r="B80" s="11" t="s">
        <v>2218</v>
      </c>
      <c r="C80" s="6">
        <v>5.0</v>
      </c>
      <c r="D80" s="12">
        <v>5.0</v>
      </c>
      <c r="E80" s="13">
        <v>5.0</v>
      </c>
      <c r="F80" s="13">
        <v>5.0</v>
      </c>
      <c r="G80" s="9"/>
    </row>
    <row r="81">
      <c r="A81" s="5" t="s">
        <v>2217</v>
      </c>
      <c r="B81" s="11" t="s">
        <v>2219</v>
      </c>
      <c r="C81" s="6">
        <v>5.0</v>
      </c>
      <c r="D81" s="12">
        <v>5.0</v>
      </c>
      <c r="E81" s="13">
        <v>5.0</v>
      </c>
      <c r="F81" s="13">
        <v>5.0</v>
      </c>
      <c r="G81" s="9"/>
    </row>
    <row r="82">
      <c r="A82" s="5" t="s">
        <v>2217</v>
      </c>
      <c r="B82" s="11" t="s">
        <v>2220</v>
      </c>
      <c r="C82" s="6">
        <v>4.0</v>
      </c>
      <c r="D82" s="12">
        <v>5.0</v>
      </c>
      <c r="E82" s="13">
        <v>4.0</v>
      </c>
      <c r="F82" s="13">
        <v>5.0</v>
      </c>
      <c r="G82" s="9"/>
    </row>
    <row r="83">
      <c r="A83" s="5" t="s">
        <v>2217</v>
      </c>
      <c r="B83" s="11" t="s">
        <v>2221</v>
      </c>
      <c r="C83" s="6">
        <v>4.0</v>
      </c>
      <c r="D83" s="12">
        <v>5.0</v>
      </c>
      <c r="E83" s="13">
        <v>4.0</v>
      </c>
      <c r="F83" s="13">
        <v>5.0</v>
      </c>
      <c r="G83" s="9"/>
    </row>
    <row r="84">
      <c r="A84" s="5" t="s">
        <v>2222</v>
      </c>
      <c r="B84" s="11" t="s">
        <v>2223</v>
      </c>
      <c r="C84" s="6">
        <v>5.0</v>
      </c>
      <c r="D84" s="12">
        <v>5.0</v>
      </c>
      <c r="E84" s="13">
        <v>5.0</v>
      </c>
      <c r="F84" s="13">
        <v>5.0</v>
      </c>
      <c r="G84" s="9"/>
    </row>
    <row r="85">
      <c r="A85" s="5" t="s">
        <v>2222</v>
      </c>
      <c r="B85" s="11" t="s">
        <v>2224</v>
      </c>
      <c r="C85" s="6">
        <v>5.0</v>
      </c>
      <c r="D85" s="12">
        <v>3.0</v>
      </c>
      <c r="E85" s="13">
        <v>4.0</v>
      </c>
      <c r="F85" s="13">
        <v>3.0</v>
      </c>
      <c r="G85" s="8" t="s">
        <v>2225</v>
      </c>
    </row>
    <row r="86">
      <c r="A86" s="5" t="s">
        <v>2222</v>
      </c>
      <c r="B86" s="11" t="s">
        <v>2226</v>
      </c>
      <c r="C86" s="6">
        <v>4.0</v>
      </c>
      <c r="D86" s="12">
        <v>5.0</v>
      </c>
      <c r="E86" s="13">
        <v>4.0</v>
      </c>
      <c r="F86" s="13">
        <v>5.0</v>
      </c>
      <c r="G86" s="9"/>
    </row>
    <row r="87">
      <c r="A87" s="5" t="s">
        <v>2222</v>
      </c>
      <c r="B87" s="11" t="s">
        <v>2227</v>
      </c>
      <c r="C87" s="6">
        <v>5.0</v>
      </c>
      <c r="D87" s="12">
        <v>5.0</v>
      </c>
      <c r="E87" s="13">
        <v>5.0</v>
      </c>
      <c r="F87" s="13">
        <v>5.0</v>
      </c>
      <c r="G87" s="9"/>
    </row>
    <row r="88">
      <c r="A88" s="5" t="s">
        <v>2222</v>
      </c>
      <c r="B88" s="11" t="s">
        <v>2228</v>
      </c>
      <c r="C88" s="6">
        <v>4.0</v>
      </c>
      <c r="D88" s="12">
        <v>5.0</v>
      </c>
      <c r="E88" s="13">
        <v>4.0</v>
      </c>
      <c r="F88" s="13">
        <v>5.0</v>
      </c>
      <c r="G88" s="9"/>
    </row>
    <row r="89">
      <c r="A89" s="5" t="s">
        <v>2222</v>
      </c>
      <c r="B89" s="11" t="s">
        <v>2229</v>
      </c>
      <c r="C89" s="6">
        <v>5.0</v>
      </c>
      <c r="D89" s="12">
        <v>5.0</v>
      </c>
      <c r="E89" s="13">
        <v>5.0</v>
      </c>
      <c r="F89" s="13">
        <v>5.0</v>
      </c>
      <c r="G89" s="9"/>
    </row>
    <row r="90">
      <c r="A90" s="5" t="s">
        <v>2222</v>
      </c>
      <c r="B90" s="11" t="s">
        <v>2230</v>
      </c>
      <c r="C90" s="6">
        <v>5.0</v>
      </c>
      <c r="D90" s="12">
        <v>5.0</v>
      </c>
      <c r="E90" s="13">
        <v>5.0</v>
      </c>
      <c r="F90" s="13">
        <v>5.0</v>
      </c>
      <c r="G90" s="9"/>
    </row>
    <row r="91">
      <c r="A91" s="5" t="s">
        <v>2222</v>
      </c>
      <c r="B91" s="11" t="s">
        <v>2231</v>
      </c>
      <c r="C91" s="6">
        <v>5.0</v>
      </c>
      <c r="D91" s="12">
        <v>5.0</v>
      </c>
      <c r="E91" s="13">
        <v>5.0</v>
      </c>
      <c r="F91" s="13">
        <v>5.0</v>
      </c>
      <c r="G91" s="9"/>
    </row>
    <row r="92">
      <c r="A92" s="5" t="s">
        <v>2222</v>
      </c>
      <c r="B92" s="11" t="s">
        <v>2232</v>
      </c>
      <c r="C92" s="6">
        <v>4.0</v>
      </c>
      <c r="D92" s="12">
        <v>5.0</v>
      </c>
      <c r="E92" s="13">
        <v>4.0</v>
      </c>
      <c r="F92" s="13">
        <v>5.0</v>
      </c>
      <c r="G92" s="9"/>
    </row>
    <row r="93">
      <c r="A93" s="5" t="s">
        <v>2222</v>
      </c>
      <c r="B93" s="11" t="s">
        <v>2233</v>
      </c>
      <c r="C93" s="6">
        <v>4.0</v>
      </c>
      <c r="D93" s="12">
        <v>5.0</v>
      </c>
      <c r="E93" s="13">
        <v>4.0</v>
      </c>
      <c r="F93" s="13">
        <v>5.0</v>
      </c>
      <c r="G93" s="9"/>
    </row>
    <row r="94">
      <c r="A94" s="9"/>
      <c r="B94" s="9"/>
      <c r="C94" s="10"/>
      <c r="D94" s="9"/>
      <c r="E94" s="10"/>
      <c r="F94" s="10"/>
      <c r="G94" s="9"/>
    </row>
    <row r="95">
      <c r="A95" s="9"/>
      <c r="B95" s="9"/>
      <c r="C95" s="10"/>
      <c r="D95" s="9"/>
      <c r="E95" s="10"/>
      <c r="F95" s="10"/>
      <c r="G95" s="9"/>
    </row>
    <row r="96">
      <c r="A96" s="9"/>
      <c r="B96" s="9"/>
      <c r="C96" s="10"/>
      <c r="D96" s="9"/>
      <c r="E96" s="10"/>
      <c r="F96" s="10"/>
      <c r="G96" s="9"/>
    </row>
    <row r="97">
      <c r="A97" s="5" t="s">
        <v>2234</v>
      </c>
      <c r="B97" s="9"/>
      <c r="C97" s="10"/>
      <c r="D97" s="9"/>
      <c r="E97" s="10"/>
      <c r="F97" s="10"/>
      <c r="G97" s="9"/>
    </row>
    <row r="98">
      <c r="A98" s="9"/>
      <c r="B98" s="9"/>
      <c r="C98" s="10"/>
      <c r="D98" s="9"/>
      <c r="E98" s="10"/>
      <c r="F98" s="10"/>
      <c r="G98" s="9"/>
    </row>
    <row r="99">
      <c r="A99" s="5" t="s">
        <v>2235</v>
      </c>
      <c r="B99" s="11" t="s">
        <v>2236</v>
      </c>
      <c r="C99" s="6">
        <v>4.0</v>
      </c>
      <c r="D99" s="14" t="s">
        <v>2237</v>
      </c>
      <c r="E99" s="13">
        <v>1.0</v>
      </c>
      <c r="F99" s="13">
        <v>1.0</v>
      </c>
      <c r="G99" s="8" t="s">
        <v>2238</v>
      </c>
    </row>
    <row r="100">
      <c r="A100" s="5" t="s">
        <v>2235</v>
      </c>
      <c r="B100" s="11" t="s">
        <v>2239</v>
      </c>
      <c r="C100" s="6">
        <v>4.0</v>
      </c>
      <c r="D100" s="12">
        <v>1.0</v>
      </c>
      <c r="E100" s="13">
        <v>3.0</v>
      </c>
      <c r="F100" s="13">
        <v>1.0</v>
      </c>
      <c r="G100" s="8" t="s">
        <v>430</v>
      </c>
    </row>
    <row r="101">
      <c r="A101" s="5" t="s">
        <v>2235</v>
      </c>
      <c r="B101" s="11" t="s">
        <v>2240</v>
      </c>
      <c r="C101" s="6">
        <v>4.0</v>
      </c>
      <c r="D101" s="12">
        <v>1.0</v>
      </c>
      <c r="E101" s="13">
        <v>3.0</v>
      </c>
      <c r="F101" s="13">
        <v>1.0</v>
      </c>
      <c r="G101" s="8" t="s">
        <v>430</v>
      </c>
    </row>
    <row r="102">
      <c r="A102" s="5" t="s">
        <v>2235</v>
      </c>
      <c r="B102" s="11" t="s">
        <v>2241</v>
      </c>
      <c r="C102" s="6">
        <v>4.0</v>
      </c>
      <c r="D102" s="12">
        <v>1.0</v>
      </c>
      <c r="E102" s="13">
        <v>1.0</v>
      </c>
      <c r="F102" s="13">
        <v>1.0</v>
      </c>
      <c r="G102" s="8" t="s">
        <v>430</v>
      </c>
    </row>
    <row r="103">
      <c r="A103" s="5" t="s">
        <v>2235</v>
      </c>
      <c r="B103" s="11" t="s">
        <v>2242</v>
      </c>
      <c r="C103" s="6">
        <v>4.0</v>
      </c>
      <c r="D103" s="12">
        <v>1.0</v>
      </c>
      <c r="E103" s="13">
        <v>3.0</v>
      </c>
      <c r="F103" s="13">
        <v>1.0</v>
      </c>
      <c r="G103" s="8" t="s">
        <v>430</v>
      </c>
    </row>
    <row r="104">
      <c r="A104" s="5" t="s">
        <v>2235</v>
      </c>
      <c r="B104" s="11" t="s">
        <v>2243</v>
      </c>
      <c r="C104" s="6">
        <v>5.0</v>
      </c>
      <c r="D104" s="12">
        <v>1.0</v>
      </c>
      <c r="E104" s="13">
        <v>3.0</v>
      </c>
      <c r="F104" s="13">
        <v>1.0</v>
      </c>
      <c r="G104" s="8" t="s">
        <v>430</v>
      </c>
    </row>
    <row r="105">
      <c r="A105" s="5" t="s">
        <v>2235</v>
      </c>
      <c r="B105" s="11" t="s">
        <v>2244</v>
      </c>
      <c r="C105" s="6">
        <v>5.0</v>
      </c>
      <c r="D105" s="12">
        <v>1.0</v>
      </c>
      <c r="E105" s="13">
        <v>1.0</v>
      </c>
      <c r="F105" s="13">
        <v>1.0</v>
      </c>
      <c r="G105" s="8" t="s">
        <v>430</v>
      </c>
    </row>
    <row r="106">
      <c r="A106" s="5" t="s">
        <v>2235</v>
      </c>
      <c r="B106" s="11" t="s">
        <v>2245</v>
      </c>
      <c r="C106" s="6">
        <v>4.0</v>
      </c>
      <c r="D106" s="12">
        <v>1.0</v>
      </c>
      <c r="E106" s="13">
        <v>1.0</v>
      </c>
      <c r="F106" s="13">
        <v>1.0</v>
      </c>
      <c r="G106" s="8" t="s">
        <v>430</v>
      </c>
    </row>
    <row r="107">
      <c r="A107" s="5" t="s">
        <v>2246</v>
      </c>
      <c r="B107" s="11" t="s">
        <v>2247</v>
      </c>
      <c r="C107" s="6">
        <v>5.0</v>
      </c>
      <c r="D107" s="12">
        <v>5.0</v>
      </c>
      <c r="E107" s="13">
        <v>5.0</v>
      </c>
      <c r="F107" s="13">
        <v>5.0</v>
      </c>
      <c r="G107" s="9"/>
    </row>
    <row r="108">
      <c r="A108" s="5" t="s">
        <v>2246</v>
      </c>
      <c r="B108" s="11" t="s">
        <v>2248</v>
      </c>
      <c r="C108" s="6">
        <v>5.0</v>
      </c>
      <c r="D108" s="12">
        <v>5.0</v>
      </c>
      <c r="E108" s="13">
        <v>5.0</v>
      </c>
      <c r="F108" s="13">
        <v>5.0</v>
      </c>
      <c r="G108" s="9"/>
    </row>
    <row r="109">
      <c r="A109" s="5" t="s">
        <v>2246</v>
      </c>
      <c r="B109" s="11" t="s">
        <v>2249</v>
      </c>
      <c r="C109" s="6">
        <v>4.0</v>
      </c>
      <c r="D109" s="12">
        <v>5.0</v>
      </c>
      <c r="E109" s="13">
        <v>4.0</v>
      </c>
      <c r="F109" s="13">
        <v>5.0</v>
      </c>
      <c r="G109" s="9"/>
    </row>
    <row r="110">
      <c r="A110" s="5" t="s">
        <v>2246</v>
      </c>
      <c r="B110" s="11" t="s">
        <v>2250</v>
      </c>
      <c r="C110" s="6">
        <v>4.0</v>
      </c>
      <c r="D110" s="12">
        <v>5.0</v>
      </c>
      <c r="E110" s="13">
        <v>4.0</v>
      </c>
      <c r="F110" s="13">
        <v>5.0</v>
      </c>
      <c r="G110" s="9"/>
    </row>
    <row r="111">
      <c r="A111" s="5" t="s">
        <v>2246</v>
      </c>
      <c r="B111" s="11" t="s">
        <v>2251</v>
      </c>
      <c r="C111" s="6">
        <v>4.0</v>
      </c>
      <c r="D111" s="12">
        <v>5.0</v>
      </c>
      <c r="E111" s="13">
        <v>4.0</v>
      </c>
      <c r="F111" s="13">
        <v>5.0</v>
      </c>
      <c r="G111" s="9"/>
    </row>
    <row r="112">
      <c r="A112" s="5" t="s">
        <v>2246</v>
      </c>
      <c r="B112" s="11" t="s">
        <v>2252</v>
      </c>
      <c r="C112" s="6">
        <v>4.0</v>
      </c>
      <c r="D112" s="12">
        <v>1.0</v>
      </c>
      <c r="E112" s="13">
        <v>3.0</v>
      </c>
      <c r="F112" s="13">
        <v>1.0</v>
      </c>
      <c r="G112" s="8" t="s">
        <v>430</v>
      </c>
    </row>
    <row r="113">
      <c r="A113" s="5" t="s">
        <v>2253</v>
      </c>
      <c r="B113" s="11" t="s">
        <v>2254</v>
      </c>
      <c r="C113" s="6">
        <v>4.0</v>
      </c>
      <c r="D113" s="12">
        <v>4.0</v>
      </c>
      <c r="E113" s="13">
        <v>4.0</v>
      </c>
      <c r="F113" s="13">
        <v>4.0</v>
      </c>
      <c r="G113" s="9"/>
    </row>
    <row r="114">
      <c r="A114" s="5" t="s">
        <v>2253</v>
      </c>
      <c r="B114" s="11" t="s">
        <v>2255</v>
      </c>
      <c r="C114" s="6">
        <v>4.0</v>
      </c>
      <c r="D114" s="12">
        <v>4.0</v>
      </c>
      <c r="E114" s="13">
        <v>4.0</v>
      </c>
      <c r="F114" s="13">
        <v>4.0</v>
      </c>
      <c r="G114" s="9"/>
    </row>
    <row r="115">
      <c r="A115" s="5" t="s">
        <v>2256</v>
      </c>
      <c r="B115" s="11" t="s">
        <v>2257</v>
      </c>
      <c r="C115" s="6">
        <v>4.0</v>
      </c>
      <c r="D115" s="12">
        <v>5.0</v>
      </c>
      <c r="E115" s="13">
        <v>4.0</v>
      </c>
      <c r="F115" s="13">
        <v>5.0</v>
      </c>
      <c r="G115" s="9"/>
    </row>
    <row r="116">
      <c r="A116" s="5" t="s">
        <v>2256</v>
      </c>
      <c r="B116" s="11" t="s">
        <v>2258</v>
      </c>
      <c r="C116" s="6">
        <v>4.0</v>
      </c>
      <c r="D116" s="12">
        <v>5.0</v>
      </c>
      <c r="E116" s="13">
        <v>4.0</v>
      </c>
      <c r="F116" s="13">
        <v>5.0</v>
      </c>
      <c r="G116" s="9"/>
    </row>
    <row r="117">
      <c r="A117" s="5" t="s">
        <v>2256</v>
      </c>
      <c r="B117" s="11" t="s">
        <v>2259</v>
      </c>
      <c r="C117" s="6">
        <v>4.0</v>
      </c>
      <c r="D117" s="12">
        <v>5.0</v>
      </c>
      <c r="E117" s="13">
        <v>4.0</v>
      </c>
      <c r="F117" s="13">
        <v>5.0</v>
      </c>
      <c r="G117" s="9"/>
    </row>
    <row r="118">
      <c r="A118" s="5" t="s">
        <v>2256</v>
      </c>
      <c r="B118" s="11" t="s">
        <v>2260</v>
      </c>
      <c r="C118" s="6">
        <v>4.0</v>
      </c>
      <c r="D118" s="12">
        <v>5.0</v>
      </c>
      <c r="E118" s="13">
        <v>4.0</v>
      </c>
      <c r="F118" s="13">
        <v>5.0</v>
      </c>
      <c r="G118" s="9"/>
    </row>
    <row r="119">
      <c r="A119" s="5" t="s">
        <v>2261</v>
      </c>
      <c r="B119" s="11" t="s">
        <v>2262</v>
      </c>
      <c r="C119" s="6">
        <v>4.0</v>
      </c>
      <c r="D119" s="12">
        <v>5.0</v>
      </c>
      <c r="E119" s="13">
        <v>4.0</v>
      </c>
      <c r="F119" s="13">
        <v>5.0</v>
      </c>
      <c r="G119" s="9"/>
    </row>
    <row r="120">
      <c r="A120" s="5" t="s">
        <v>2261</v>
      </c>
      <c r="B120" s="11" t="s">
        <v>2263</v>
      </c>
      <c r="C120" s="6">
        <v>5.0</v>
      </c>
      <c r="D120" s="12">
        <v>5.0</v>
      </c>
      <c r="E120" s="13">
        <v>5.0</v>
      </c>
      <c r="F120" s="13">
        <v>5.0</v>
      </c>
      <c r="G120" s="9"/>
    </row>
    <row r="121">
      <c r="A121" s="5" t="s">
        <v>2261</v>
      </c>
      <c r="B121" s="11" t="s">
        <v>2264</v>
      </c>
      <c r="C121" s="6">
        <v>4.0</v>
      </c>
      <c r="D121" s="12">
        <v>5.0</v>
      </c>
      <c r="E121" s="13">
        <v>4.0</v>
      </c>
      <c r="F121" s="13">
        <v>5.0</v>
      </c>
      <c r="G121" s="9"/>
    </row>
    <row r="122">
      <c r="A122" s="5" t="s">
        <v>2265</v>
      </c>
      <c r="B122" s="11" t="s">
        <v>2266</v>
      </c>
      <c r="C122" s="6">
        <v>4.0</v>
      </c>
      <c r="D122" s="12">
        <v>5.0</v>
      </c>
      <c r="E122" s="13">
        <v>4.0</v>
      </c>
      <c r="F122" s="13">
        <v>5.0</v>
      </c>
      <c r="G122" s="9"/>
    </row>
    <row r="123">
      <c r="A123" s="5" t="s">
        <v>2265</v>
      </c>
      <c r="B123" s="11" t="s">
        <v>2267</v>
      </c>
      <c r="C123" s="6">
        <v>4.0</v>
      </c>
      <c r="D123" s="12">
        <v>5.0</v>
      </c>
      <c r="E123" s="13">
        <v>4.0</v>
      </c>
      <c r="F123" s="13">
        <v>5.0</v>
      </c>
      <c r="G123" s="9"/>
    </row>
    <row r="124">
      <c r="A124" s="5" t="s">
        <v>2268</v>
      </c>
      <c r="B124" s="11" t="s">
        <v>2269</v>
      </c>
      <c r="C124" s="6">
        <v>4.0</v>
      </c>
      <c r="D124" s="12">
        <v>5.0</v>
      </c>
      <c r="E124" s="13">
        <v>4.0</v>
      </c>
      <c r="F124" s="13">
        <v>5.0</v>
      </c>
      <c r="G124" s="9"/>
    </row>
    <row r="125">
      <c r="A125" s="9"/>
      <c r="B125" s="9"/>
      <c r="C125" s="10"/>
      <c r="D125" s="9"/>
      <c r="E125" s="10"/>
      <c r="F125" s="10"/>
      <c r="G125" s="9"/>
    </row>
    <row r="126">
      <c r="A126" s="9"/>
      <c r="B126" s="9"/>
      <c r="C126" s="10"/>
      <c r="D126" s="9"/>
      <c r="E126" s="10"/>
      <c r="F126" s="10"/>
      <c r="G126" s="9"/>
    </row>
    <row r="127">
      <c r="A127" s="9"/>
      <c r="B127" s="9"/>
      <c r="C127" s="10"/>
      <c r="D127" s="9"/>
      <c r="E127" s="10"/>
      <c r="F127" s="10"/>
      <c r="G127" s="9"/>
    </row>
    <row r="128">
      <c r="A128" s="5" t="s">
        <v>2270</v>
      </c>
      <c r="B128" s="9"/>
      <c r="C128" s="10"/>
      <c r="D128" s="9"/>
      <c r="E128" s="10"/>
      <c r="F128" s="10"/>
      <c r="G128" s="9"/>
    </row>
    <row r="129">
      <c r="A129" s="9"/>
      <c r="B129" s="9"/>
      <c r="C129" s="10"/>
      <c r="D129" s="9"/>
      <c r="E129" s="10"/>
      <c r="F129" s="10"/>
      <c r="G129" s="9"/>
    </row>
    <row r="130">
      <c r="A130" s="5" t="s">
        <v>2271</v>
      </c>
      <c r="B130" s="11" t="s">
        <v>2272</v>
      </c>
      <c r="C130" s="6">
        <v>5.0</v>
      </c>
      <c r="D130" s="12">
        <v>4.0</v>
      </c>
      <c r="E130" s="13">
        <v>5.0</v>
      </c>
      <c r="F130" s="13">
        <v>4.0</v>
      </c>
      <c r="G130" s="9"/>
    </row>
    <row r="131">
      <c r="A131" s="5" t="s">
        <v>2271</v>
      </c>
      <c r="B131" s="11" t="s">
        <v>2273</v>
      </c>
      <c r="C131" s="6">
        <v>5.0</v>
      </c>
      <c r="D131" s="12">
        <v>5.0</v>
      </c>
      <c r="E131" s="13">
        <v>5.0</v>
      </c>
      <c r="F131" s="13">
        <v>5.0</v>
      </c>
      <c r="G131" s="9"/>
    </row>
    <row r="132">
      <c r="A132" s="5" t="s">
        <v>2271</v>
      </c>
      <c r="B132" s="11" t="s">
        <v>2274</v>
      </c>
      <c r="C132" s="6">
        <v>5.0</v>
      </c>
      <c r="D132" s="12">
        <v>3.0</v>
      </c>
      <c r="E132" s="13">
        <v>5.0</v>
      </c>
      <c r="F132" s="13">
        <v>5.0</v>
      </c>
      <c r="G132" s="8" t="s">
        <v>2275</v>
      </c>
    </row>
    <row r="133">
      <c r="A133" s="5" t="s">
        <v>2271</v>
      </c>
      <c r="B133" s="11" t="s">
        <v>2276</v>
      </c>
      <c r="C133" s="6">
        <v>5.0</v>
      </c>
      <c r="D133" s="12">
        <v>3.0</v>
      </c>
      <c r="E133" s="13">
        <v>5.0</v>
      </c>
      <c r="F133" s="13">
        <v>5.0</v>
      </c>
      <c r="G133" s="8" t="s">
        <v>1680</v>
      </c>
    </row>
    <row r="134">
      <c r="A134" s="5" t="s">
        <v>2277</v>
      </c>
      <c r="B134" s="11" t="s">
        <v>2278</v>
      </c>
      <c r="C134" s="6">
        <v>4.0</v>
      </c>
      <c r="D134" s="12">
        <v>5.0</v>
      </c>
      <c r="E134" s="13">
        <v>4.0</v>
      </c>
      <c r="F134" s="13">
        <v>5.0</v>
      </c>
      <c r="G134" s="9"/>
    </row>
    <row r="135">
      <c r="A135" s="5" t="s">
        <v>2279</v>
      </c>
      <c r="B135" s="11" t="s">
        <v>2280</v>
      </c>
      <c r="C135" s="6">
        <v>5.0</v>
      </c>
      <c r="D135" s="12">
        <v>3.0</v>
      </c>
      <c r="E135" s="13">
        <v>5.0</v>
      </c>
      <c r="F135" s="13">
        <v>5.0</v>
      </c>
      <c r="G135" s="8" t="s">
        <v>1680</v>
      </c>
    </row>
    <row r="136">
      <c r="A136" s="5" t="s">
        <v>2279</v>
      </c>
      <c r="B136" s="11" t="s">
        <v>2281</v>
      </c>
      <c r="C136" s="6">
        <v>4.0</v>
      </c>
      <c r="D136" s="12">
        <v>4.0</v>
      </c>
      <c r="E136" s="13">
        <v>4.0</v>
      </c>
      <c r="F136" s="13">
        <v>4.0</v>
      </c>
      <c r="G136" s="9"/>
    </row>
    <row r="137">
      <c r="A137" s="5" t="s">
        <v>2279</v>
      </c>
      <c r="B137" s="11" t="s">
        <v>2282</v>
      </c>
      <c r="C137" s="6">
        <v>4.0</v>
      </c>
      <c r="D137" s="12">
        <v>4.0</v>
      </c>
      <c r="E137" s="13">
        <v>4.0</v>
      </c>
      <c r="F137" s="13">
        <v>4.0</v>
      </c>
      <c r="G137" s="9"/>
    </row>
    <row r="138">
      <c r="A138" s="5" t="s">
        <v>2283</v>
      </c>
      <c r="B138" s="11" t="s">
        <v>2284</v>
      </c>
      <c r="C138" s="6">
        <v>4.0</v>
      </c>
      <c r="D138" s="12">
        <v>4.0</v>
      </c>
      <c r="E138" s="13">
        <v>4.0</v>
      </c>
      <c r="F138" s="13">
        <v>4.0</v>
      </c>
      <c r="G138" s="9"/>
    </row>
    <row r="139">
      <c r="A139" s="5" t="s">
        <v>2283</v>
      </c>
      <c r="B139" s="11" t="s">
        <v>2285</v>
      </c>
      <c r="C139" s="6">
        <v>5.0</v>
      </c>
      <c r="D139" s="12">
        <v>5.0</v>
      </c>
      <c r="E139" s="13">
        <v>5.0</v>
      </c>
      <c r="F139" s="13">
        <v>5.0</v>
      </c>
      <c r="G139" s="9"/>
    </row>
    <row r="140">
      <c r="A140" s="5" t="s">
        <v>2283</v>
      </c>
      <c r="B140" s="11" t="s">
        <v>2286</v>
      </c>
      <c r="C140" s="6">
        <v>5.0</v>
      </c>
      <c r="D140" s="12">
        <v>5.0</v>
      </c>
      <c r="E140" s="13">
        <v>5.0</v>
      </c>
      <c r="F140" s="13">
        <v>5.0</v>
      </c>
      <c r="G140" s="9"/>
    </row>
    <row r="141">
      <c r="A141" s="5" t="s">
        <v>2283</v>
      </c>
      <c r="B141" s="11" t="s">
        <v>2287</v>
      </c>
      <c r="C141" s="6">
        <v>4.0</v>
      </c>
      <c r="D141" s="12">
        <v>5.0</v>
      </c>
      <c r="E141" s="13">
        <v>4.0</v>
      </c>
      <c r="F141" s="13">
        <v>5.0</v>
      </c>
      <c r="G141" s="9"/>
    </row>
    <row r="142">
      <c r="A142" s="5" t="s">
        <v>2283</v>
      </c>
      <c r="B142" s="11" t="s">
        <v>2288</v>
      </c>
      <c r="C142" s="6">
        <v>4.0</v>
      </c>
      <c r="D142" s="12">
        <v>4.0</v>
      </c>
      <c r="E142" s="13">
        <v>4.0</v>
      </c>
      <c r="F142" s="13">
        <v>4.0</v>
      </c>
      <c r="G142" s="9"/>
    </row>
    <row r="143">
      <c r="A143" s="5" t="s">
        <v>2289</v>
      </c>
      <c r="B143" s="11" t="s">
        <v>2290</v>
      </c>
      <c r="C143" s="6">
        <v>5.0</v>
      </c>
      <c r="D143" s="12">
        <v>5.0</v>
      </c>
      <c r="E143" s="13">
        <v>5.0</v>
      </c>
      <c r="F143" s="13">
        <v>5.0</v>
      </c>
      <c r="G143" s="9"/>
    </row>
    <row r="144">
      <c r="A144" s="5" t="s">
        <v>2289</v>
      </c>
      <c r="B144" s="11" t="s">
        <v>2291</v>
      </c>
      <c r="C144" s="6">
        <v>5.0</v>
      </c>
      <c r="D144" s="12">
        <v>5.0</v>
      </c>
      <c r="E144" s="13">
        <v>5.0</v>
      </c>
      <c r="F144" s="13">
        <v>5.0</v>
      </c>
      <c r="G144" s="9"/>
    </row>
    <row r="145">
      <c r="A145" s="5" t="s">
        <v>2289</v>
      </c>
      <c r="B145" s="11" t="s">
        <v>2292</v>
      </c>
      <c r="C145" s="6">
        <v>5.0</v>
      </c>
      <c r="D145" s="12">
        <v>5.0</v>
      </c>
      <c r="E145" s="13">
        <v>5.0</v>
      </c>
      <c r="F145" s="13">
        <v>5.0</v>
      </c>
      <c r="G145" s="9"/>
    </row>
    <row r="146">
      <c r="A146" s="5" t="s">
        <v>2293</v>
      </c>
      <c r="B146" s="11" t="s">
        <v>2294</v>
      </c>
      <c r="C146" s="6">
        <v>4.0</v>
      </c>
      <c r="D146" s="12">
        <v>4.0</v>
      </c>
      <c r="E146" s="13">
        <v>4.0</v>
      </c>
      <c r="F146" s="13">
        <v>4.0</v>
      </c>
      <c r="G146" s="9"/>
    </row>
    <row r="147">
      <c r="A147" s="5" t="s">
        <v>2295</v>
      </c>
      <c r="B147" s="11" t="s">
        <v>2296</v>
      </c>
      <c r="C147" s="6">
        <v>4.0</v>
      </c>
      <c r="D147" s="12">
        <v>5.0</v>
      </c>
      <c r="E147" s="13">
        <v>4.0</v>
      </c>
      <c r="F147" s="13">
        <v>5.0</v>
      </c>
      <c r="G147" s="9"/>
    </row>
    <row r="148">
      <c r="A148" s="9"/>
      <c r="B148" s="9"/>
      <c r="C148" s="10"/>
      <c r="D148" s="9"/>
      <c r="E148" s="10"/>
      <c r="F148" s="10"/>
      <c r="G148" s="9"/>
    </row>
    <row r="149">
      <c r="A149" s="9"/>
      <c r="B149" s="9"/>
      <c r="C149" s="10"/>
      <c r="D149" s="9"/>
      <c r="E149" s="10"/>
      <c r="F149" s="10"/>
      <c r="G149" s="9"/>
    </row>
    <row r="150">
      <c r="A150" s="9"/>
      <c r="B150" s="9"/>
      <c r="C150" s="10"/>
      <c r="D150" s="9"/>
      <c r="E150" s="10"/>
      <c r="F150" s="10"/>
      <c r="G150" s="9"/>
    </row>
    <row r="151">
      <c r="A151" s="5" t="s">
        <v>1573</v>
      </c>
      <c r="B151" s="9"/>
      <c r="C151" s="10"/>
      <c r="D151" s="9"/>
      <c r="E151" s="10"/>
      <c r="F151" s="10"/>
      <c r="G151" s="9"/>
    </row>
    <row r="152">
      <c r="A152" s="9"/>
      <c r="B152" s="9"/>
      <c r="C152" s="10"/>
      <c r="D152" s="9"/>
      <c r="E152" s="10"/>
      <c r="F152" s="10"/>
      <c r="G152" s="9"/>
    </row>
    <row r="153">
      <c r="A153" s="5" t="s">
        <v>2297</v>
      </c>
      <c r="B153" s="11" t="s">
        <v>2298</v>
      </c>
      <c r="C153" s="6">
        <v>4.0</v>
      </c>
      <c r="D153" s="12">
        <v>4.0</v>
      </c>
      <c r="E153" s="13">
        <v>4.0</v>
      </c>
      <c r="F153" s="13">
        <v>4.0</v>
      </c>
      <c r="G153" s="9"/>
    </row>
    <row r="154">
      <c r="A154" s="5" t="s">
        <v>2297</v>
      </c>
      <c r="B154" s="11" t="s">
        <v>2299</v>
      </c>
      <c r="C154" s="6">
        <v>4.0</v>
      </c>
      <c r="D154" s="12">
        <v>4.0</v>
      </c>
      <c r="E154" s="13">
        <v>4.0</v>
      </c>
      <c r="F154" s="13">
        <v>4.0</v>
      </c>
      <c r="G154" s="9"/>
    </row>
    <row r="155">
      <c r="A155" s="5" t="s">
        <v>2300</v>
      </c>
      <c r="B155" s="11" t="s">
        <v>2301</v>
      </c>
      <c r="C155" s="6">
        <v>4.0</v>
      </c>
      <c r="D155" s="12">
        <v>4.0</v>
      </c>
      <c r="E155" s="13">
        <v>4.0</v>
      </c>
      <c r="F155" s="13">
        <v>4.0</v>
      </c>
      <c r="G155" s="9"/>
    </row>
    <row r="156">
      <c r="A156" s="5" t="s">
        <v>2300</v>
      </c>
      <c r="B156" s="11" t="s">
        <v>2302</v>
      </c>
      <c r="C156" s="6">
        <v>4.0</v>
      </c>
      <c r="D156" s="12">
        <v>4.0</v>
      </c>
      <c r="E156" s="13">
        <v>4.0</v>
      </c>
      <c r="F156" s="13">
        <v>4.0</v>
      </c>
      <c r="G156" s="9"/>
    </row>
    <row r="157">
      <c r="A157" s="5" t="s">
        <v>2300</v>
      </c>
      <c r="B157" s="11" t="s">
        <v>2303</v>
      </c>
      <c r="C157" s="6">
        <v>4.0</v>
      </c>
      <c r="D157" s="12">
        <v>4.0</v>
      </c>
      <c r="E157" s="13">
        <v>4.0</v>
      </c>
      <c r="F157" s="13">
        <v>4.0</v>
      </c>
      <c r="G157" s="9"/>
    </row>
    <row r="158">
      <c r="A158" s="5" t="s">
        <v>2300</v>
      </c>
      <c r="B158" s="11" t="s">
        <v>2304</v>
      </c>
      <c r="C158" s="6">
        <v>4.0</v>
      </c>
      <c r="D158" s="12">
        <v>4.0</v>
      </c>
      <c r="E158" s="13">
        <v>4.0</v>
      </c>
      <c r="F158" s="13">
        <v>4.0</v>
      </c>
      <c r="G158" s="9"/>
    </row>
    <row r="159">
      <c r="A159" s="5" t="s">
        <v>2300</v>
      </c>
      <c r="B159" s="11" t="s">
        <v>2305</v>
      </c>
      <c r="C159" s="6">
        <v>4.0</v>
      </c>
      <c r="D159" s="12">
        <v>4.0</v>
      </c>
      <c r="E159" s="13">
        <v>4.0</v>
      </c>
      <c r="F159" s="13">
        <v>4.0</v>
      </c>
      <c r="G159" s="9"/>
    </row>
    <row r="160">
      <c r="A160" s="5" t="s">
        <v>2300</v>
      </c>
      <c r="B160" s="11" t="s">
        <v>2306</v>
      </c>
      <c r="C160" s="6">
        <v>4.0</v>
      </c>
      <c r="D160" s="12">
        <v>4.0</v>
      </c>
      <c r="E160" s="13">
        <v>4.0</v>
      </c>
      <c r="F160" s="13">
        <v>4.0</v>
      </c>
      <c r="G160" s="9"/>
    </row>
    <row r="161">
      <c r="A161" s="5" t="s">
        <v>2307</v>
      </c>
      <c r="B161" s="11" t="s">
        <v>2308</v>
      </c>
      <c r="C161" s="6">
        <v>4.0</v>
      </c>
      <c r="D161" s="12">
        <v>5.0</v>
      </c>
      <c r="E161" s="13">
        <v>4.0</v>
      </c>
      <c r="F161" s="13">
        <v>5.0</v>
      </c>
      <c r="G161" s="9"/>
    </row>
    <row r="162">
      <c r="A162" s="5" t="s">
        <v>2309</v>
      </c>
      <c r="B162" s="11" t="s">
        <v>2310</v>
      </c>
      <c r="C162" s="6">
        <v>4.0</v>
      </c>
      <c r="D162" s="12">
        <v>5.0</v>
      </c>
      <c r="E162" s="13">
        <v>4.0</v>
      </c>
      <c r="F162" s="13">
        <v>5.0</v>
      </c>
      <c r="G162" s="9"/>
    </row>
    <row r="163">
      <c r="A163" s="5" t="s">
        <v>2309</v>
      </c>
      <c r="B163" s="11" t="s">
        <v>2311</v>
      </c>
      <c r="C163" s="6">
        <v>4.0</v>
      </c>
      <c r="D163" s="12">
        <v>5.0</v>
      </c>
      <c r="E163" s="13">
        <v>4.0</v>
      </c>
      <c r="F163" s="13">
        <v>5.0</v>
      </c>
      <c r="G163" s="9"/>
    </row>
    <row r="164">
      <c r="A164" s="5" t="s">
        <v>2312</v>
      </c>
      <c r="B164" s="11" t="s">
        <v>2313</v>
      </c>
      <c r="C164" s="6">
        <v>4.0</v>
      </c>
      <c r="D164" s="12">
        <v>4.0</v>
      </c>
      <c r="E164" s="13">
        <v>4.0</v>
      </c>
      <c r="F164" s="13">
        <v>4.0</v>
      </c>
      <c r="G164" s="9"/>
    </row>
    <row r="165">
      <c r="A165" s="5" t="s">
        <v>2312</v>
      </c>
      <c r="B165" s="11" t="s">
        <v>2314</v>
      </c>
      <c r="C165" s="6">
        <v>4.0</v>
      </c>
      <c r="D165" s="12">
        <v>4.0</v>
      </c>
      <c r="E165" s="13">
        <v>4.0</v>
      </c>
      <c r="F165" s="13">
        <v>4.0</v>
      </c>
      <c r="G165" s="9"/>
    </row>
    <row r="166">
      <c r="A166" s="5" t="s">
        <v>2315</v>
      </c>
      <c r="B166" s="11" t="s">
        <v>2316</v>
      </c>
      <c r="C166" s="6">
        <v>4.0</v>
      </c>
      <c r="D166" s="12">
        <v>2.0</v>
      </c>
      <c r="E166" s="13">
        <v>4.0</v>
      </c>
      <c r="F166" s="13">
        <v>4.0</v>
      </c>
      <c r="G166" s="8" t="s">
        <v>2317</v>
      </c>
    </row>
    <row r="167">
      <c r="A167" s="5" t="s">
        <v>2315</v>
      </c>
      <c r="B167" s="11" t="s">
        <v>2318</v>
      </c>
      <c r="C167" s="6">
        <v>4.0</v>
      </c>
      <c r="D167" s="12">
        <v>2.0</v>
      </c>
      <c r="E167" s="13">
        <v>4.0</v>
      </c>
      <c r="F167" s="13">
        <v>4.0</v>
      </c>
      <c r="G167" s="8" t="s">
        <v>2319</v>
      </c>
    </row>
    <row r="168">
      <c r="A168" s="5" t="s">
        <v>2320</v>
      </c>
      <c r="B168" s="11" t="s">
        <v>2321</v>
      </c>
      <c r="C168" s="6">
        <v>4.0</v>
      </c>
      <c r="D168" s="12">
        <v>5.0</v>
      </c>
      <c r="E168" s="13">
        <v>4.0</v>
      </c>
      <c r="F168" s="13">
        <v>5.0</v>
      </c>
      <c r="G168" s="9"/>
    </row>
    <row r="169">
      <c r="A169" s="5" t="s">
        <v>2322</v>
      </c>
      <c r="B169" s="11" t="s">
        <v>2323</v>
      </c>
      <c r="C169" s="6">
        <v>5.0</v>
      </c>
      <c r="D169" s="12">
        <v>5.0</v>
      </c>
      <c r="E169" s="13">
        <v>5.0</v>
      </c>
      <c r="F169" s="13">
        <v>5.0</v>
      </c>
      <c r="G169" s="9"/>
    </row>
    <row r="170">
      <c r="A170" s="5" t="s">
        <v>2322</v>
      </c>
      <c r="B170" s="11" t="s">
        <v>2324</v>
      </c>
      <c r="C170" s="6">
        <v>5.0</v>
      </c>
      <c r="D170" s="12">
        <v>5.0</v>
      </c>
      <c r="E170" s="13">
        <v>5.0</v>
      </c>
      <c r="F170" s="13">
        <v>5.0</v>
      </c>
      <c r="G170" s="9"/>
    </row>
    <row r="171">
      <c r="A171" s="5" t="s">
        <v>2322</v>
      </c>
      <c r="B171" s="11" t="s">
        <v>2325</v>
      </c>
      <c r="C171" s="6">
        <v>4.0</v>
      </c>
      <c r="D171" s="12">
        <v>4.0</v>
      </c>
      <c r="E171" s="13">
        <v>4.0</v>
      </c>
      <c r="F171" s="13">
        <v>4.0</v>
      </c>
      <c r="G171" s="9"/>
    </row>
    <row r="172">
      <c r="A172" s="5" t="s">
        <v>2322</v>
      </c>
      <c r="B172" s="11" t="s">
        <v>2326</v>
      </c>
      <c r="C172" s="6">
        <v>4.0</v>
      </c>
      <c r="D172" s="12">
        <v>4.0</v>
      </c>
      <c r="E172" s="13">
        <v>4.0</v>
      </c>
      <c r="F172" s="13">
        <v>4.0</v>
      </c>
      <c r="G172" s="9"/>
    </row>
    <row r="173">
      <c r="A173" s="5" t="s">
        <v>2322</v>
      </c>
      <c r="B173" s="11" t="s">
        <v>2327</v>
      </c>
      <c r="C173" s="6">
        <v>4.0</v>
      </c>
      <c r="D173" s="12">
        <v>5.0</v>
      </c>
      <c r="E173" s="13">
        <v>4.0</v>
      </c>
      <c r="F173" s="13">
        <v>5.0</v>
      </c>
      <c r="G173" s="9"/>
    </row>
    <row r="174">
      <c r="A174" s="9"/>
      <c r="B174" s="9"/>
      <c r="C174" s="10"/>
      <c r="D174" s="9"/>
      <c r="E174" s="10"/>
      <c r="F174" s="10"/>
      <c r="G174" s="9"/>
    </row>
    <row r="175">
      <c r="A175" s="9"/>
      <c r="B175" s="9"/>
      <c r="C175" s="10"/>
      <c r="D175" s="9"/>
      <c r="E175" s="10"/>
      <c r="F175" s="10"/>
      <c r="G175" s="9"/>
    </row>
    <row r="176">
      <c r="A176" s="9"/>
      <c r="B176" s="9"/>
      <c r="C176" s="10"/>
      <c r="D176" s="9"/>
      <c r="E176" s="10"/>
      <c r="F176" s="10"/>
      <c r="G176" s="9"/>
    </row>
    <row r="177">
      <c r="A177" s="5" t="s">
        <v>2328</v>
      </c>
      <c r="B177" s="9"/>
      <c r="C177" s="10"/>
      <c r="D177" s="9"/>
      <c r="E177" s="10"/>
      <c r="F177" s="10"/>
      <c r="G177" s="9"/>
    </row>
    <row r="178">
      <c r="A178" s="9"/>
      <c r="B178" s="9"/>
      <c r="C178" s="10"/>
      <c r="D178" s="9"/>
      <c r="E178" s="10"/>
      <c r="F178" s="10"/>
      <c r="G178" s="9"/>
    </row>
    <row r="179">
      <c r="A179" s="5" t="s">
        <v>2329</v>
      </c>
      <c r="B179" s="11" t="s">
        <v>2330</v>
      </c>
      <c r="C179" s="6">
        <v>5.0</v>
      </c>
      <c r="D179" s="12">
        <v>5.0</v>
      </c>
      <c r="E179" s="13">
        <v>5.0</v>
      </c>
      <c r="F179" s="13">
        <v>5.0</v>
      </c>
      <c r="G179" s="9"/>
    </row>
    <row r="180">
      <c r="A180" s="5" t="s">
        <v>2329</v>
      </c>
      <c r="B180" s="11" t="s">
        <v>2331</v>
      </c>
      <c r="C180" s="6">
        <v>4.0</v>
      </c>
      <c r="D180" s="12">
        <v>5.0</v>
      </c>
      <c r="E180" s="13">
        <v>4.0</v>
      </c>
      <c r="F180" s="13">
        <v>5.0</v>
      </c>
      <c r="G180" s="9"/>
    </row>
    <row r="181">
      <c r="A181" s="5" t="s">
        <v>2332</v>
      </c>
      <c r="B181" s="11" t="s">
        <v>2333</v>
      </c>
      <c r="C181" s="6">
        <v>4.0</v>
      </c>
      <c r="D181" s="12">
        <v>3.0</v>
      </c>
      <c r="E181" s="13">
        <v>4.0</v>
      </c>
      <c r="F181" s="13">
        <v>3.0</v>
      </c>
      <c r="G181" s="9"/>
    </row>
    <row r="182">
      <c r="A182" s="5" t="s">
        <v>2332</v>
      </c>
      <c r="B182" s="11" t="s">
        <v>2334</v>
      </c>
      <c r="C182" s="6">
        <v>4.0</v>
      </c>
      <c r="D182" s="12">
        <v>3.0</v>
      </c>
      <c r="E182" s="13">
        <v>4.0</v>
      </c>
      <c r="F182" s="13">
        <v>3.0</v>
      </c>
      <c r="G182" s="9"/>
    </row>
    <row r="183">
      <c r="A183" s="5" t="s">
        <v>2335</v>
      </c>
      <c r="B183" s="11" t="s">
        <v>2336</v>
      </c>
      <c r="C183" s="6">
        <v>4.0</v>
      </c>
      <c r="D183" s="12">
        <v>5.0</v>
      </c>
      <c r="E183" s="13">
        <v>4.0</v>
      </c>
      <c r="F183" s="13">
        <v>5.0</v>
      </c>
      <c r="G183" s="9"/>
    </row>
    <row r="184">
      <c r="A184" s="5" t="s">
        <v>2337</v>
      </c>
      <c r="B184" s="11" t="s">
        <v>2338</v>
      </c>
      <c r="C184" s="6">
        <v>4.0</v>
      </c>
      <c r="D184" s="12">
        <v>4.0</v>
      </c>
      <c r="E184" s="13">
        <v>4.0</v>
      </c>
      <c r="F184" s="13">
        <v>4.0</v>
      </c>
      <c r="G184" s="9"/>
    </row>
    <row r="185">
      <c r="A185" s="5" t="s">
        <v>2339</v>
      </c>
      <c r="B185" s="11" t="s">
        <v>2340</v>
      </c>
      <c r="C185" s="6">
        <v>4.0</v>
      </c>
      <c r="D185" s="12">
        <v>4.0</v>
      </c>
      <c r="E185" s="13">
        <v>4.0</v>
      </c>
      <c r="F185" s="13">
        <v>4.0</v>
      </c>
      <c r="G185" s="9"/>
    </row>
    <row r="186">
      <c r="A186" s="5" t="s">
        <v>2339</v>
      </c>
      <c r="B186" s="11" t="s">
        <v>2341</v>
      </c>
      <c r="C186" s="6">
        <v>4.0</v>
      </c>
      <c r="D186" s="12">
        <v>4.0</v>
      </c>
      <c r="E186" s="13">
        <v>4.0</v>
      </c>
      <c r="F186" s="13">
        <v>4.0</v>
      </c>
      <c r="G186" s="9"/>
    </row>
    <row r="187">
      <c r="A187" s="9"/>
      <c r="B187" s="9"/>
      <c r="C187" s="10"/>
      <c r="D187" s="9"/>
      <c r="E187" s="10"/>
      <c r="F187" s="10"/>
      <c r="G187" s="9"/>
    </row>
    <row r="188">
      <c r="A188" s="9"/>
      <c r="B188" s="9"/>
      <c r="C188" s="10"/>
      <c r="D188" s="9"/>
      <c r="E188" s="10"/>
      <c r="F188" s="10"/>
      <c r="G188" s="9"/>
    </row>
    <row r="189">
      <c r="A189" s="9"/>
      <c r="B189" s="9"/>
      <c r="C189" s="10"/>
      <c r="D189" s="9"/>
      <c r="E189" s="10"/>
      <c r="F189" s="10"/>
      <c r="G189" s="9"/>
    </row>
    <row r="190">
      <c r="A190" s="5" t="s">
        <v>2342</v>
      </c>
      <c r="B190" s="9"/>
      <c r="C190" s="10"/>
      <c r="D190" s="9"/>
      <c r="E190" s="10"/>
      <c r="F190" s="10"/>
      <c r="G190" s="9"/>
    </row>
    <row r="191">
      <c r="A191" s="9"/>
      <c r="B191" s="9"/>
      <c r="C191" s="10"/>
      <c r="D191" s="9"/>
      <c r="E191" s="10"/>
      <c r="F191" s="10"/>
      <c r="G191" s="9"/>
    </row>
    <row r="192">
      <c r="A192" s="5" t="s">
        <v>2343</v>
      </c>
      <c r="B192" s="11" t="s">
        <v>2344</v>
      </c>
      <c r="C192" s="6">
        <v>5.0</v>
      </c>
      <c r="D192" s="12">
        <v>4.0</v>
      </c>
      <c r="E192" s="13">
        <v>5.0</v>
      </c>
      <c r="F192" s="13">
        <v>4.0</v>
      </c>
      <c r="G192" s="9"/>
    </row>
    <row r="193">
      <c r="A193" s="5" t="s">
        <v>2343</v>
      </c>
      <c r="B193" s="11" t="s">
        <v>2345</v>
      </c>
      <c r="C193" s="6">
        <v>5.0</v>
      </c>
      <c r="D193" s="12">
        <v>5.0</v>
      </c>
      <c r="E193" s="13">
        <v>5.0</v>
      </c>
      <c r="F193" s="13">
        <v>5.0</v>
      </c>
      <c r="G193" s="9"/>
    </row>
    <row r="194">
      <c r="A194" s="5" t="s">
        <v>2343</v>
      </c>
      <c r="B194" s="11" t="s">
        <v>2346</v>
      </c>
      <c r="C194" s="6">
        <v>3.0</v>
      </c>
      <c r="D194" s="12">
        <v>5.0</v>
      </c>
      <c r="E194" s="13">
        <v>3.0</v>
      </c>
      <c r="F194" s="13">
        <v>5.0</v>
      </c>
      <c r="G194" s="9"/>
    </row>
    <row r="195">
      <c r="A195" s="15" t="s">
        <v>2343</v>
      </c>
      <c r="B195" s="16" t="s">
        <v>2347</v>
      </c>
      <c r="C195" s="6">
        <v>5.0</v>
      </c>
      <c r="D195" s="12">
        <v>5.0</v>
      </c>
      <c r="E195" s="13">
        <v>5.0</v>
      </c>
      <c r="F195" s="13">
        <v>5.0</v>
      </c>
      <c r="G195" s="9"/>
    </row>
    <row r="196">
      <c r="A196" s="5" t="s">
        <v>2348</v>
      </c>
      <c r="B196" s="11" t="s">
        <v>2349</v>
      </c>
      <c r="C196" s="6">
        <v>4.0</v>
      </c>
      <c r="D196" s="12">
        <v>5.0</v>
      </c>
      <c r="E196" s="13">
        <v>4.0</v>
      </c>
      <c r="F196" s="13">
        <v>5.0</v>
      </c>
      <c r="G196" s="9"/>
    </row>
    <row r="197">
      <c r="A197" s="5" t="s">
        <v>2348</v>
      </c>
      <c r="B197" s="11" t="s">
        <v>2350</v>
      </c>
      <c r="C197" s="6">
        <v>4.0</v>
      </c>
      <c r="D197" s="12">
        <v>4.0</v>
      </c>
      <c r="E197" s="13">
        <v>4.0</v>
      </c>
      <c r="F197" s="13">
        <v>4.0</v>
      </c>
      <c r="G197" s="9"/>
    </row>
    <row r="198">
      <c r="A198" s="5" t="s">
        <v>2351</v>
      </c>
      <c r="B198" s="11" t="s">
        <v>2352</v>
      </c>
      <c r="C198" s="6">
        <v>4.0</v>
      </c>
      <c r="D198" s="12">
        <v>2.0</v>
      </c>
      <c r="E198" s="13">
        <v>3.0</v>
      </c>
      <c r="F198" s="13">
        <v>2.0</v>
      </c>
      <c r="G198" s="8" t="s">
        <v>430</v>
      </c>
    </row>
    <row r="199">
      <c r="A199" s="5" t="s">
        <v>2351</v>
      </c>
      <c r="B199" s="11" t="s">
        <v>2353</v>
      </c>
      <c r="C199" s="6">
        <v>3.0</v>
      </c>
      <c r="D199" s="12">
        <v>2.0</v>
      </c>
      <c r="E199" s="13">
        <v>3.0</v>
      </c>
      <c r="F199" s="13">
        <v>2.0</v>
      </c>
      <c r="G199" s="9"/>
    </row>
    <row r="200">
      <c r="A200" s="5" t="s">
        <v>2351</v>
      </c>
      <c r="B200" s="11" t="s">
        <v>2354</v>
      </c>
      <c r="C200" s="6">
        <v>3.0</v>
      </c>
      <c r="D200" s="12">
        <v>2.0</v>
      </c>
      <c r="E200" s="13">
        <v>3.0</v>
      </c>
      <c r="F200" s="13">
        <v>2.0</v>
      </c>
      <c r="G200" s="9"/>
    </row>
    <row r="201">
      <c r="A201" s="9"/>
      <c r="B201" s="9"/>
      <c r="C201" s="10"/>
      <c r="D201" s="9"/>
      <c r="E201" s="10"/>
      <c r="F201" s="10"/>
      <c r="G201" s="9"/>
    </row>
    <row r="202">
      <c r="A202" s="9"/>
      <c r="B202" s="9"/>
      <c r="C202" s="10"/>
      <c r="D202" s="9"/>
      <c r="E202" s="10"/>
      <c r="F202" s="10"/>
      <c r="G202" s="9"/>
    </row>
    <row r="203">
      <c r="A203" s="9"/>
      <c r="B203" s="9"/>
      <c r="C203" s="10"/>
      <c r="D203" s="9"/>
      <c r="E203" s="10"/>
      <c r="F203" s="10"/>
      <c r="G203" s="9"/>
    </row>
    <row r="204">
      <c r="A204" s="5" t="s">
        <v>2355</v>
      </c>
      <c r="B204" s="9"/>
      <c r="C204" s="10"/>
      <c r="D204" s="9"/>
      <c r="E204" s="10"/>
      <c r="F204" s="10"/>
      <c r="G204" s="9"/>
    </row>
    <row r="205">
      <c r="A205" s="9"/>
      <c r="B205" s="9"/>
      <c r="C205" s="10"/>
      <c r="D205" s="9"/>
      <c r="E205" s="10"/>
      <c r="F205" s="10"/>
      <c r="G205" s="9"/>
    </row>
    <row r="206">
      <c r="A206" s="5" t="s">
        <v>2356</v>
      </c>
      <c r="B206" s="11" t="s">
        <v>2357</v>
      </c>
      <c r="C206" s="6">
        <v>5.0</v>
      </c>
      <c r="D206" s="12">
        <v>3.0</v>
      </c>
      <c r="E206" s="13">
        <v>5.0</v>
      </c>
      <c r="F206" s="13">
        <v>5.0</v>
      </c>
      <c r="G206" s="8" t="s">
        <v>406</v>
      </c>
    </row>
    <row r="207">
      <c r="A207" s="5" t="s">
        <v>2356</v>
      </c>
      <c r="B207" s="11" t="s">
        <v>2358</v>
      </c>
      <c r="C207" s="6">
        <v>4.0</v>
      </c>
      <c r="D207" s="12">
        <v>4.0</v>
      </c>
      <c r="E207" s="13">
        <v>4.0</v>
      </c>
      <c r="F207" s="13">
        <v>4.0</v>
      </c>
      <c r="G207" s="9"/>
    </row>
    <row r="208">
      <c r="A208" s="5" t="s">
        <v>2356</v>
      </c>
      <c r="B208" s="11" t="s">
        <v>2359</v>
      </c>
      <c r="C208" s="6">
        <v>4.0</v>
      </c>
      <c r="D208" s="12">
        <v>5.0</v>
      </c>
      <c r="E208" s="13">
        <v>4.0</v>
      </c>
      <c r="F208" s="13">
        <v>5.0</v>
      </c>
      <c r="G208" s="9"/>
    </row>
    <row r="209">
      <c r="A209" s="5" t="s">
        <v>2356</v>
      </c>
      <c r="B209" s="11" t="s">
        <v>2360</v>
      </c>
      <c r="C209" s="6">
        <v>5.0</v>
      </c>
      <c r="D209" s="12">
        <v>5.0</v>
      </c>
      <c r="E209" s="13">
        <v>5.0</v>
      </c>
      <c r="F209" s="13">
        <v>5.0</v>
      </c>
      <c r="G209" s="9"/>
    </row>
    <row r="210">
      <c r="A210" s="5" t="s">
        <v>2361</v>
      </c>
      <c r="B210" s="11" t="s">
        <v>2362</v>
      </c>
      <c r="C210" s="6">
        <v>5.0</v>
      </c>
      <c r="D210" s="12">
        <v>5.0</v>
      </c>
      <c r="E210" s="13">
        <v>5.0</v>
      </c>
      <c r="F210" s="13">
        <v>5.0</v>
      </c>
      <c r="G210" s="9"/>
    </row>
    <row r="211">
      <c r="A211" s="5" t="s">
        <v>2361</v>
      </c>
      <c r="B211" s="11" t="s">
        <v>2363</v>
      </c>
      <c r="C211" s="6">
        <v>4.0</v>
      </c>
      <c r="D211" s="12">
        <v>3.0</v>
      </c>
      <c r="E211" s="13">
        <v>4.0</v>
      </c>
      <c r="F211" s="13">
        <v>3.0</v>
      </c>
      <c r="G211" s="9"/>
    </row>
    <row r="212">
      <c r="A212" s="5" t="s">
        <v>2361</v>
      </c>
      <c r="B212" s="11" t="s">
        <v>2364</v>
      </c>
      <c r="C212" s="6">
        <v>4.0</v>
      </c>
      <c r="D212" s="12">
        <v>1.0</v>
      </c>
      <c r="E212" s="13">
        <v>3.0</v>
      </c>
      <c r="F212" s="13">
        <v>1.0</v>
      </c>
      <c r="G212" s="8" t="s">
        <v>430</v>
      </c>
    </row>
    <row r="213">
      <c r="A213" s="5" t="s">
        <v>2365</v>
      </c>
      <c r="B213" s="11" t="s">
        <v>2366</v>
      </c>
      <c r="C213" s="6">
        <v>4.0</v>
      </c>
      <c r="D213" s="12">
        <v>3.0</v>
      </c>
      <c r="E213" s="13">
        <v>4.0</v>
      </c>
      <c r="F213" s="13">
        <v>3.0</v>
      </c>
      <c r="G213" s="9"/>
    </row>
    <row r="214">
      <c r="A214" s="5" t="s">
        <v>2365</v>
      </c>
      <c r="B214" s="11" t="s">
        <v>2367</v>
      </c>
      <c r="C214" s="6">
        <v>5.0</v>
      </c>
      <c r="D214" s="12">
        <v>3.0</v>
      </c>
      <c r="E214" s="13">
        <v>3.0</v>
      </c>
      <c r="F214" s="13">
        <v>3.0</v>
      </c>
      <c r="G214" s="8" t="s">
        <v>430</v>
      </c>
    </row>
    <row r="215">
      <c r="A215" s="5" t="s">
        <v>2368</v>
      </c>
      <c r="B215" s="11" t="s">
        <v>2369</v>
      </c>
      <c r="C215" s="6">
        <v>5.0</v>
      </c>
      <c r="D215" s="12">
        <v>3.0</v>
      </c>
      <c r="E215" s="13">
        <v>3.0</v>
      </c>
      <c r="F215" s="13">
        <v>3.0</v>
      </c>
      <c r="G215" s="8" t="s">
        <v>430</v>
      </c>
    </row>
    <row r="216">
      <c r="A216" s="5" t="s">
        <v>2368</v>
      </c>
      <c r="B216" s="11" t="s">
        <v>2370</v>
      </c>
      <c r="C216" s="6">
        <v>5.0</v>
      </c>
      <c r="D216" s="12">
        <v>3.0</v>
      </c>
      <c r="E216" s="13">
        <v>3.0</v>
      </c>
      <c r="F216" s="13">
        <v>3.0</v>
      </c>
      <c r="G216" s="8" t="s">
        <v>430</v>
      </c>
    </row>
    <row r="217">
      <c r="A217" s="5" t="s">
        <v>2368</v>
      </c>
      <c r="B217" s="11" t="s">
        <v>2371</v>
      </c>
      <c r="C217" s="6">
        <v>4.0</v>
      </c>
      <c r="D217" s="12">
        <v>5.0</v>
      </c>
      <c r="E217" s="13">
        <v>4.0</v>
      </c>
      <c r="F217" s="13">
        <v>5.0</v>
      </c>
      <c r="G217" s="9"/>
    </row>
    <row r="218">
      <c r="A218" s="5" t="s">
        <v>2372</v>
      </c>
      <c r="B218" s="11" t="s">
        <v>2373</v>
      </c>
      <c r="C218" s="6">
        <v>4.0</v>
      </c>
      <c r="D218" s="12">
        <v>5.0</v>
      </c>
      <c r="E218" s="13">
        <v>4.0</v>
      </c>
      <c r="F218" s="13">
        <v>5.0</v>
      </c>
      <c r="G218" s="9"/>
    </row>
    <row r="219">
      <c r="A219" s="5" t="s">
        <v>2372</v>
      </c>
      <c r="B219" s="11" t="s">
        <v>2374</v>
      </c>
      <c r="C219" s="6">
        <v>4.0</v>
      </c>
      <c r="D219" s="12">
        <v>4.0</v>
      </c>
      <c r="E219" s="13">
        <v>4.0</v>
      </c>
      <c r="F219" s="13">
        <v>4.0</v>
      </c>
      <c r="G219" s="9"/>
    </row>
    <row r="220">
      <c r="A220" s="9"/>
      <c r="B220" s="9"/>
      <c r="C220" s="10"/>
      <c r="D220" s="9"/>
      <c r="E220" s="10"/>
      <c r="F220" s="10"/>
      <c r="G220" s="9"/>
    </row>
    <row r="221">
      <c r="A221" s="9"/>
      <c r="B221" s="9"/>
      <c r="C221" s="10"/>
      <c r="D221" s="9"/>
      <c r="E221" s="10"/>
      <c r="F221" s="10"/>
      <c r="G221" s="9"/>
    </row>
    <row r="222">
      <c r="A222" s="9"/>
      <c r="B222" s="9"/>
      <c r="C222" s="10"/>
      <c r="D222" s="9"/>
      <c r="E222" s="10"/>
      <c r="F222" s="10"/>
      <c r="G222" s="9"/>
    </row>
    <row r="223">
      <c r="A223" s="5" t="s">
        <v>2375</v>
      </c>
      <c r="B223" s="9"/>
      <c r="C223" s="10"/>
      <c r="D223" s="9"/>
      <c r="E223" s="10"/>
      <c r="F223" s="10"/>
      <c r="G223" s="9"/>
    </row>
    <row r="224">
      <c r="A224" s="9"/>
      <c r="B224" s="9"/>
      <c r="C224" s="10"/>
      <c r="D224" s="9"/>
      <c r="E224" s="10"/>
      <c r="F224" s="10"/>
      <c r="G224" s="9"/>
    </row>
    <row r="225">
      <c r="A225" s="5" t="s">
        <v>2376</v>
      </c>
      <c r="B225" s="11" t="s">
        <v>2377</v>
      </c>
      <c r="C225" s="6">
        <v>5.0</v>
      </c>
      <c r="D225" s="12">
        <v>4.0</v>
      </c>
      <c r="E225" s="13">
        <v>5.0</v>
      </c>
      <c r="F225" s="13">
        <v>4.0</v>
      </c>
      <c r="G225" s="9"/>
    </row>
    <row r="226">
      <c r="A226" s="5" t="s">
        <v>2376</v>
      </c>
      <c r="B226" s="11" t="s">
        <v>2378</v>
      </c>
      <c r="C226" s="6">
        <v>5.0</v>
      </c>
      <c r="D226" s="12">
        <v>5.0</v>
      </c>
      <c r="E226" s="13">
        <v>5.0</v>
      </c>
      <c r="F226" s="13">
        <v>5.0</v>
      </c>
      <c r="G226" s="9"/>
    </row>
    <row r="227">
      <c r="A227" s="5" t="s">
        <v>2376</v>
      </c>
      <c r="B227" s="11" t="s">
        <v>2379</v>
      </c>
      <c r="C227" s="6">
        <v>5.0</v>
      </c>
      <c r="D227" s="12">
        <v>5.0</v>
      </c>
      <c r="E227" s="13">
        <v>5.0</v>
      </c>
      <c r="F227" s="13">
        <v>5.0</v>
      </c>
      <c r="G227" s="9"/>
    </row>
    <row r="228">
      <c r="A228" s="5" t="s">
        <v>2376</v>
      </c>
      <c r="B228" s="11" t="s">
        <v>2380</v>
      </c>
      <c r="C228" s="6">
        <v>5.0</v>
      </c>
      <c r="D228" s="12">
        <v>4.0</v>
      </c>
      <c r="E228" s="13">
        <v>5.0</v>
      </c>
      <c r="F228" s="13">
        <v>4.0</v>
      </c>
      <c r="G228" s="9"/>
    </row>
    <row r="229">
      <c r="A229" s="5" t="s">
        <v>2376</v>
      </c>
      <c r="B229" s="11" t="s">
        <v>2381</v>
      </c>
      <c r="C229" s="6">
        <v>5.0</v>
      </c>
      <c r="D229" s="12">
        <v>3.0</v>
      </c>
      <c r="E229" s="13">
        <v>5.0</v>
      </c>
      <c r="F229" s="13">
        <v>5.0</v>
      </c>
      <c r="G229" s="8" t="s">
        <v>406</v>
      </c>
    </row>
    <row r="230">
      <c r="A230" s="5" t="s">
        <v>2376</v>
      </c>
      <c r="B230" s="11" t="s">
        <v>2382</v>
      </c>
      <c r="C230" s="6">
        <v>5.0</v>
      </c>
      <c r="D230" s="12">
        <v>4.0</v>
      </c>
      <c r="E230" s="13">
        <v>5.0</v>
      </c>
      <c r="F230" s="13">
        <v>4.0</v>
      </c>
      <c r="G230" s="9"/>
    </row>
    <row r="231">
      <c r="A231" s="5" t="s">
        <v>2383</v>
      </c>
      <c r="B231" s="11" t="s">
        <v>2384</v>
      </c>
      <c r="C231" s="6">
        <v>5.0</v>
      </c>
      <c r="D231" s="12">
        <v>4.0</v>
      </c>
      <c r="E231" s="13">
        <v>5.0</v>
      </c>
      <c r="F231" s="13">
        <v>4.0</v>
      </c>
      <c r="G231" s="9"/>
    </row>
    <row r="232">
      <c r="A232" s="5" t="s">
        <v>2383</v>
      </c>
      <c r="B232" s="11" t="s">
        <v>2385</v>
      </c>
      <c r="C232" s="6">
        <v>4.0</v>
      </c>
      <c r="D232" s="12">
        <v>5.0</v>
      </c>
      <c r="E232" s="13">
        <v>4.0</v>
      </c>
      <c r="F232" s="13">
        <v>5.0</v>
      </c>
      <c r="G232" s="9"/>
    </row>
    <row r="233">
      <c r="A233" s="5" t="s">
        <v>2383</v>
      </c>
      <c r="B233" s="11" t="s">
        <v>2386</v>
      </c>
      <c r="C233" s="6">
        <v>4.0</v>
      </c>
      <c r="D233" s="12">
        <v>4.0</v>
      </c>
      <c r="E233" s="13">
        <v>4.0</v>
      </c>
      <c r="F233" s="13">
        <v>4.0</v>
      </c>
      <c r="G233" s="9"/>
    </row>
    <row r="234">
      <c r="A234" s="5" t="s">
        <v>2383</v>
      </c>
      <c r="B234" s="11" t="s">
        <v>2387</v>
      </c>
      <c r="C234" s="6">
        <v>3.0</v>
      </c>
      <c r="D234" s="12">
        <v>2.0</v>
      </c>
      <c r="E234" s="13">
        <v>3.0</v>
      </c>
      <c r="F234" s="13">
        <v>2.0</v>
      </c>
      <c r="G234" s="9"/>
    </row>
    <row r="235">
      <c r="A235" s="5" t="s">
        <v>2383</v>
      </c>
      <c r="B235" s="11" t="s">
        <v>2388</v>
      </c>
      <c r="C235" s="6">
        <v>5.0</v>
      </c>
      <c r="D235" s="12">
        <v>5.0</v>
      </c>
      <c r="E235" s="13">
        <v>5.0</v>
      </c>
      <c r="F235" s="13">
        <v>5.0</v>
      </c>
      <c r="G235" s="9"/>
    </row>
    <row r="236">
      <c r="A236" s="5" t="s">
        <v>2383</v>
      </c>
      <c r="B236" s="11" t="s">
        <v>2389</v>
      </c>
      <c r="C236" s="6">
        <v>5.0</v>
      </c>
      <c r="D236" s="12">
        <v>5.0</v>
      </c>
      <c r="E236" s="13">
        <v>5.0</v>
      </c>
      <c r="F236" s="13">
        <v>5.0</v>
      </c>
      <c r="G236" s="9"/>
    </row>
    <row r="237">
      <c r="A237" s="5" t="s">
        <v>2383</v>
      </c>
      <c r="B237" s="11" t="s">
        <v>2390</v>
      </c>
      <c r="C237" s="6">
        <v>5.0</v>
      </c>
      <c r="D237" s="12">
        <v>4.0</v>
      </c>
      <c r="E237" s="13">
        <v>5.0</v>
      </c>
      <c r="F237" s="13">
        <v>4.0</v>
      </c>
      <c r="G237" s="9"/>
    </row>
    <row r="238">
      <c r="A238" s="5" t="s">
        <v>2383</v>
      </c>
      <c r="B238" s="11" t="s">
        <v>2391</v>
      </c>
      <c r="C238" s="6">
        <v>4.0</v>
      </c>
      <c r="D238" s="12">
        <v>3.0</v>
      </c>
      <c r="E238" s="13">
        <v>4.0</v>
      </c>
      <c r="F238" s="13">
        <v>3.0</v>
      </c>
      <c r="G238" s="9"/>
    </row>
    <row r="239">
      <c r="A239" s="5" t="s">
        <v>2392</v>
      </c>
      <c r="B239" s="11" t="s">
        <v>2393</v>
      </c>
      <c r="C239" s="6">
        <v>4.0</v>
      </c>
      <c r="D239" s="12">
        <v>4.0</v>
      </c>
      <c r="E239" s="13">
        <v>4.0</v>
      </c>
      <c r="F239" s="13">
        <v>4.0</v>
      </c>
      <c r="G239" s="9"/>
    </row>
    <row r="240">
      <c r="A240" s="5" t="s">
        <v>2392</v>
      </c>
      <c r="B240" s="11" t="s">
        <v>2394</v>
      </c>
      <c r="C240" s="6">
        <v>4.0</v>
      </c>
      <c r="D240" s="12">
        <v>4.0</v>
      </c>
      <c r="E240" s="13">
        <v>4.0</v>
      </c>
      <c r="F240" s="13">
        <v>4.0</v>
      </c>
      <c r="G240" s="9"/>
    </row>
    <row r="241">
      <c r="A241" s="5" t="s">
        <v>2392</v>
      </c>
      <c r="B241" s="11" t="s">
        <v>2395</v>
      </c>
      <c r="C241" s="6">
        <v>4.0</v>
      </c>
      <c r="D241" s="12">
        <v>5.0</v>
      </c>
      <c r="E241" s="13">
        <v>4.0</v>
      </c>
      <c r="F241" s="13">
        <v>5.0</v>
      </c>
      <c r="G241" s="9"/>
    </row>
    <row r="242">
      <c r="A242" s="5" t="s">
        <v>2396</v>
      </c>
      <c r="B242" s="11" t="s">
        <v>2397</v>
      </c>
      <c r="C242" s="6">
        <v>4.0</v>
      </c>
      <c r="D242" s="12">
        <v>5.0</v>
      </c>
      <c r="E242" s="13">
        <v>4.0</v>
      </c>
      <c r="F242" s="13">
        <v>5.0</v>
      </c>
      <c r="G242" s="9"/>
    </row>
    <row r="243">
      <c r="A243" s="5" t="s">
        <v>2396</v>
      </c>
      <c r="B243" s="11" t="s">
        <v>2398</v>
      </c>
      <c r="C243" s="6">
        <v>4.0</v>
      </c>
      <c r="D243" s="12">
        <v>5.0</v>
      </c>
      <c r="E243" s="13">
        <v>4.0</v>
      </c>
      <c r="F243" s="13">
        <v>5.0</v>
      </c>
      <c r="G243" s="9"/>
    </row>
    <row r="244">
      <c r="A244" s="5" t="s">
        <v>2399</v>
      </c>
      <c r="B244" s="11" t="s">
        <v>2400</v>
      </c>
      <c r="C244" s="6">
        <v>4.0</v>
      </c>
      <c r="D244" s="12">
        <v>4.0</v>
      </c>
      <c r="E244" s="13">
        <v>4.0</v>
      </c>
      <c r="F244" s="13">
        <v>4.0</v>
      </c>
      <c r="G244" s="9"/>
    </row>
    <row r="245">
      <c r="A245" s="5" t="s">
        <v>2399</v>
      </c>
      <c r="B245" s="11" t="s">
        <v>2401</v>
      </c>
      <c r="C245" s="6">
        <v>5.0</v>
      </c>
      <c r="D245" s="12">
        <v>4.0</v>
      </c>
      <c r="E245" s="13">
        <v>5.0</v>
      </c>
      <c r="F245" s="13">
        <v>4.0</v>
      </c>
      <c r="G245" s="9"/>
    </row>
    <row r="246">
      <c r="A246" s="5" t="s">
        <v>2399</v>
      </c>
      <c r="B246" s="11" t="s">
        <v>2402</v>
      </c>
      <c r="C246" s="6">
        <v>4.0</v>
      </c>
      <c r="D246" s="12">
        <v>3.0</v>
      </c>
      <c r="E246" s="13">
        <v>4.0</v>
      </c>
      <c r="F246" s="13">
        <v>3.0</v>
      </c>
      <c r="G246" s="9"/>
    </row>
    <row r="247">
      <c r="A247" s="5" t="s">
        <v>2399</v>
      </c>
      <c r="B247" s="11" t="s">
        <v>2403</v>
      </c>
      <c r="C247" s="6">
        <v>5.0</v>
      </c>
      <c r="D247" s="12">
        <v>4.0</v>
      </c>
      <c r="E247" s="13">
        <v>5.0</v>
      </c>
      <c r="F247" s="13">
        <v>4.0</v>
      </c>
      <c r="G247" s="9"/>
    </row>
    <row r="248">
      <c r="A248" s="5" t="s">
        <v>2399</v>
      </c>
      <c r="B248" s="11" t="s">
        <v>2404</v>
      </c>
      <c r="C248" s="6">
        <v>5.0</v>
      </c>
      <c r="D248" s="12">
        <v>3.0</v>
      </c>
      <c r="E248" s="13">
        <v>3.0</v>
      </c>
      <c r="F248" s="13">
        <v>3.0</v>
      </c>
      <c r="G248" s="8" t="s">
        <v>430</v>
      </c>
    </row>
    <row r="249">
      <c r="A249" s="5" t="s">
        <v>2405</v>
      </c>
      <c r="B249" s="11" t="s">
        <v>2406</v>
      </c>
      <c r="C249" s="6">
        <v>5.0</v>
      </c>
      <c r="D249" s="12">
        <v>4.0</v>
      </c>
      <c r="E249" s="13">
        <v>5.0</v>
      </c>
      <c r="F249" s="13">
        <v>4.0</v>
      </c>
      <c r="G249" s="9"/>
    </row>
    <row r="250">
      <c r="A250" s="5" t="s">
        <v>2407</v>
      </c>
      <c r="B250" s="11" t="s">
        <v>2408</v>
      </c>
      <c r="C250" s="6">
        <v>5.0</v>
      </c>
      <c r="D250" s="12">
        <v>4.0</v>
      </c>
      <c r="E250" s="13">
        <v>5.0</v>
      </c>
      <c r="F250" s="13">
        <v>4.0</v>
      </c>
      <c r="G250" s="9"/>
    </row>
    <row r="251">
      <c r="A251" s="5" t="s">
        <v>2407</v>
      </c>
      <c r="B251" s="11" t="s">
        <v>2409</v>
      </c>
      <c r="C251" s="6">
        <v>4.0</v>
      </c>
      <c r="D251" s="12">
        <v>3.0</v>
      </c>
      <c r="E251" s="13">
        <v>4.0</v>
      </c>
      <c r="F251" s="13">
        <v>3.0</v>
      </c>
      <c r="G251" s="9"/>
    </row>
  </sheetData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7"/>
    <hyperlink r:id="rId28" ref="B38"/>
    <hyperlink r:id="rId29" ref="B39"/>
    <hyperlink r:id="rId30" ref="B40"/>
    <hyperlink r:id="rId31" ref="B41"/>
    <hyperlink r:id="rId32" ref="B42"/>
    <hyperlink r:id="rId33" ref="B43"/>
    <hyperlink r:id="rId34" ref="B44"/>
    <hyperlink r:id="rId35" ref="B45"/>
    <hyperlink r:id="rId36" ref="B46"/>
    <hyperlink r:id="rId37" ref="B47"/>
    <hyperlink r:id="rId38" ref="B48"/>
    <hyperlink r:id="rId39" ref="B49"/>
    <hyperlink r:id="rId40" ref="B50"/>
    <hyperlink r:id="rId41" ref="B51"/>
    <hyperlink r:id="rId42" ref="B52"/>
    <hyperlink r:id="rId43" ref="B53"/>
    <hyperlink r:id="rId44" ref="B54"/>
    <hyperlink r:id="rId45" ref="B55"/>
    <hyperlink r:id="rId46" ref="B56"/>
    <hyperlink r:id="rId47" ref="B57"/>
    <hyperlink r:id="rId48" ref="B58"/>
    <hyperlink r:id="rId49" ref="B64"/>
    <hyperlink r:id="rId50" ref="B65"/>
    <hyperlink r:id="rId51" ref="B66"/>
    <hyperlink r:id="rId52" ref="B67"/>
    <hyperlink r:id="rId53" ref="B68"/>
    <hyperlink r:id="rId54" ref="B69"/>
    <hyperlink r:id="rId55" ref="B70"/>
    <hyperlink r:id="rId56" ref="B71"/>
    <hyperlink r:id="rId57" ref="B72"/>
    <hyperlink r:id="rId58" ref="B73"/>
    <hyperlink r:id="rId59" ref="B74"/>
    <hyperlink r:id="rId60" ref="B75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9"/>
    <hyperlink r:id="rId80" ref="B100"/>
    <hyperlink r:id="rId81" ref="B101"/>
    <hyperlink r:id="rId82" ref="B102"/>
    <hyperlink r:id="rId83" ref="B103"/>
    <hyperlink r:id="rId84" ref="B104"/>
    <hyperlink r:id="rId85" ref="B105"/>
    <hyperlink r:id="rId86" ref="B106"/>
    <hyperlink r:id="rId87" ref="B107"/>
    <hyperlink r:id="rId88" ref="B108"/>
    <hyperlink r:id="rId89" ref="B109"/>
    <hyperlink r:id="rId90" ref="B110"/>
    <hyperlink r:id="rId91" ref="B111"/>
    <hyperlink r:id="rId92" ref="B112"/>
    <hyperlink r:id="rId93" ref="B113"/>
    <hyperlink r:id="rId94" ref="B114"/>
    <hyperlink r:id="rId95" ref="B115"/>
    <hyperlink r:id="rId96" ref="B116"/>
    <hyperlink r:id="rId97" ref="B117"/>
    <hyperlink r:id="rId98" ref="B118"/>
    <hyperlink r:id="rId99" ref="B119"/>
    <hyperlink r:id="rId100" ref="B120"/>
    <hyperlink r:id="rId101" ref="B121"/>
    <hyperlink r:id="rId102" ref="B122"/>
    <hyperlink r:id="rId103" ref="B123"/>
    <hyperlink r:id="rId104" ref="B124"/>
    <hyperlink r:id="rId105" ref="B130"/>
    <hyperlink r:id="rId106" ref="B131"/>
    <hyperlink r:id="rId107" ref="B132"/>
    <hyperlink r:id="rId108" ref="B133"/>
    <hyperlink r:id="rId109" ref="B134"/>
    <hyperlink r:id="rId110" ref="B135"/>
    <hyperlink r:id="rId111" ref="B136"/>
    <hyperlink r:id="rId112" ref="B137"/>
    <hyperlink r:id="rId113" ref="B138"/>
    <hyperlink r:id="rId114" ref="B139"/>
    <hyperlink r:id="rId115" ref="B140"/>
    <hyperlink r:id="rId116" ref="B141"/>
    <hyperlink r:id="rId117" ref="B142"/>
    <hyperlink r:id="rId118" ref="B143"/>
    <hyperlink r:id="rId119" ref="B144"/>
    <hyperlink r:id="rId120" ref="B145"/>
    <hyperlink r:id="rId121" ref="B146"/>
    <hyperlink r:id="rId122" ref="B147"/>
    <hyperlink r:id="rId123" ref="B153"/>
    <hyperlink r:id="rId124" ref="B154"/>
    <hyperlink r:id="rId125" ref="B155"/>
    <hyperlink r:id="rId126" ref="B156"/>
    <hyperlink r:id="rId127" ref="B157"/>
    <hyperlink r:id="rId128" ref="B158"/>
    <hyperlink r:id="rId129" ref="B159"/>
    <hyperlink r:id="rId130" ref="B160"/>
    <hyperlink r:id="rId131" ref="B161"/>
    <hyperlink r:id="rId132" ref="B162"/>
    <hyperlink r:id="rId133" ref="B163"/>
    <hyperlink r:id="rId134" ref="B164"/>
    <hyperlink r:id="rId135" ref="B165"/>
    <hyperlink r:id="rId136" ref="B166"/>
    <hyperlink r:id="rId137" ref="B167"/>
    <hyperlink r:id="rId138" ref="B168"/>
    <hyperlink r:id="rId139" ref="B169"/>
    <hyperlink r:id="rId140" ref="B170"/>
    <hyperlink r:id="rId141" ref="B171"/>
    <hyperlink r:id="rId142" ref="B172"/>
    <hyperlink r:id="rId143" ref="B173"/>
    <hyperlink r:id="rId144" ref="B179"/>
    <hyperlink r:id="rId145" ref="B180"/>
    <hyperlink r:id="rId146" ref="B181"/>
    <hyperlink r:id="rId147" ref="B182"/>
    <hyperlink r:id="rId148" ref="B183"/>
    <hyperlink r:id="rId149" ref="B184"/>
    <hyperlink r:id="rId150" ref="B185"/>
    <hyperlink r:id="rId151" ref="B186"/>
    <hyperlink r:id="rId152" ref="B192"/>
    <hyperlink r:id="rId153" ref="B193"/>
    <hyperlink r:id="rId154" ref="B194"/>
    <hyperlink r:id="rId155" ref="B195"/>
    <hyperlink r:id="rId156" ref="B196"/>
    <hyperlink r:id="rId157" ref="B197"/>
    <hyperlink r:id="rId158" ref="B198"/>
    <hyperlink r:id="rId159" ref="B199"/>
    <hyperlink r:id="rId160" ref="B200"/>
    <hyperlink r:id="rId161" ref="B206"/>
    <hyperlink r:id="rId162" ref="B207"/>
    <hyperlink r:id="rId163" ref="B208"/>
    <hyperlink r:id="rId164" ref="B209"/>
    <hyperlink r:id="rId165" ref="B210"/>
    <hyperlink r:id="rId166" ref="B211"/>
    <hyperlink r:id="rId167" ref="B212"/>
    <hyperlink r:id="rId168" ref="B213"/>
    <hyperlink r:id="rId169" ref="B214"/>
    <hyperlink r:id="rId170" ref="B215"/>
    <hyperlink r:id="rId171" ref="B216"/>
    <hyperlink r:id="rId172" ref="B217"/>
    <hyperlink r:id="rId173" ref="B218"/>
    <hyperlink r:id="rId174" ref="B219"/>
    <hyperlink r:id="rId175" ref="B225"/>
    <hyperlink r:id="rId176" ref="B226"/>
    <hyperlink r:id="rId177" ref="B227"/>
    <hyperlink r:id="rId178" ref="B228"/>
    <hyperlink r:id="rId179" ref="B229"/>
    <hyperlink r:id="rId180" ref="B230"/>
    <hyperlink r:id="rId181" ref="B231"/>
    <hyperlink r:id="rId182" ref="B232"/>
    <hyperlink r:id="rId183" ref="B233"/>
    <hyperlink r:id="rId184" ref="B234"/>
    <hyperlink r:id="rId185" ref="B235"/>
    <hyperlink r:id="rId186" ref="B236"/>
    <hyperlink r:id="rId187" ref="B237"/>
    <hyperlink r:id="rId188" ref="B238"/>
    <hyperlink r:id="rId189" ref="B239"/>
    <hyperlink r:id="rId190" ref="B240"/>
    <hyperlink r:id="rId191" ref="B241"/>
    <hyperlink r:id="rId192" ref="B242"/>
    <hyperlink r:id="rId193" ref="B243"/>
    <hyperlink r:id="rId194" ref="B244"/>
    <hyperlink r:id="rId195" ref="B245"/>
    <hyperlink r:id="rId196" ref="B246"/>
    <hyperlink r:id="rId197" ref="B247"/>
    <hyperlink r:id="rId198" ref="B248"/>
    <hyperlink r:id="rId199" ref="B249"/>
    <hyperlink r:id="rId200" ref="B250"/>
    <hyperlink r:id="rId201" ref="B251"/>
  </hyperlinks>
  <drawing r:id="rId202"/>
</worksheet>
</file>