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cpslo-my.sharepoint.com/personal/muldrow_calpoly_edu/Documents/Documents/1.0 FILES FOR COLLEGE/6.0 Winter 2024/ME-405 LAB/Term Project/"/>
    </mc:Choice>
  </mc:AlternateContent>
  <xr:revisionPtr revIDLastSave="202" documentId="8_{39F78E74-28BC-4D09-9F3A-4C0FC442C6C2}" xr6:coauthVersionLast="47" xr6:coauthVersionMax="47" xr10:uidLastSave="{EA76B0AA-D304-448F-B065-1A48A73BDFC8}"/>
  <bookViews>
    <workbookView xWindow="-108" yWindow="-108" windowWidth="23256" windowHeight="12456" xr2:uid="{E51D0BAD-58B1-4399-81A7-FDA2ECB91A9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4" i="1" l="1"/>
  <c r="H32" i="1"/>
  <c r="H31" i="1"/>
  <c r="D21" i="1"/>
  <c r="D6" i="1"/>
  <c r="D7" i="1" s="1"/>
  <c r="D12" i="1" s="1"/>
  <c r="K7" i="1"/>
  <c r="K8" i="1"/>
  <c r="K9" i="1"/>
  <c r="K10" i="1"/>
  <c r="O10" i="1" s="1"/>
  <c r="K11" i="1"/>
  <c r="O11" i="1" s="1"/>
  <c r="K12" i="1"/>
  <c r="K13" i="1"/>
  <c r="K14" i="1"/>
  <c r="K15" i="1"/>
  <c r="K16" i="1"/>
  <c r="K17" i="1"/>
  <c r="K18" i="1"/>
  <c r="K19" i="1"/>
  <c r="K5" i="1"/>
  <c r="D16" i="1"/>
  <c r="D11" i="1"/>
  <c r="D22" i="1" l="1"/>
  <c r="D23" i="1"/>
  <c r="O9" i="1"/>
  <c r="O8" i="1"/>
  <c r="M7" i="1"/>
  <c r="M17" i="1"/>
  <c r="M16" i="1"/>
  <c r="O5" i="1"/>
  <c r="M15" i="1"/>
  <c r="M14" i="1"/>
  <c r="M18" i="1"/>
  <c r="M13" i="1"/>
  <c r="M12" i="1"/>
  <c r="M11" i="1"/>
  <c r="M10" i="1"/>
  <c r="O14" i="1"/>
  <c r="M9" i="1"/>
  <c r="O13" i="1"/>
  <c r="M8" i="1"/>
  <c r="O12" i="1"/>
  <c r="O7" i="1"/>
  <c r="O19" i="1"/>
  <c r="O17" i="1"/>
  <c r="M5" i="1"/>
  <c r="O16" i="1"/>
  <c r="M19" i="1"/>
  <c r="O15" i="1"/>
  <c r="O18" i="1"/>
  <c r="D17" i="1"/>
  <c r="D18" i="1" s="1"/>
  <c r="D27" i="1" l="1"/>
  <c r="D29" i="1" s="1"/>
  <c r="D26" i="1"/>
  <c r="D32" i="1" l="1"/>
  <c r="D34" i="1" s="1"/>
  <c r="D30" i="1"/>
  <c r="D31" i="1"/>
  <c r="D33" i="1" s="1"/>
  <c r="D35" i="1" s="1"/>
  <c r="D36" i="1" s="1"/>
  <c r="D37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Abe Muldrow</author>
  </authors>
  <commentList>
    <comment ref="I4" authorId="0" shapeId="0" xr:uid="{36091BAB-D683-4864-9897-EE4D64E67D0C}">
      <text>
        <r>
          <rPr>
            <b/>
            <sz val="9"/>
            <color indexed="81"/>
            <rFont val="Tahoma"/>
            <charset val="1"/>
          </rPr>
          <t>Abe Muldrow:</t>
        </r>
        <r>
          <rPr>
            <sz val="9"/>
            <color indexed="81"/>
            <rFont val="Tahoma"/>
            <charset val="1"/>
          </rPr>
          <t xml:space="preserve">
to center of table to 
mid point of person
</t>
        </r>
      </text>
    </comment>
    <comment ref="L4" authorId="0" shapeId="0" xr:uid="{E4DAC7CA-780C-478A-B9F8-B0C11E59389E}">
      <text>
        <r>
          <rPr>
            <b/>
            <sz val="9"/>
            <color indexed="81"/>
            <rFont val="Tahoma"/>
            <charset val="1"/>
          </rPr>
          <t>Abe Muldrow:</t>
        </r>
        <r>
          <rPr>
            <sz val="9"/>
            <color indexed="81"/>
            <rFont val="Tahoma"/>
            <charset val="1"/>
          </rPr>
          <t xml:space="preserve">
from camera_error</t>
        </r>
      </text>
    </comment>
    <comment ref="W4" authorId="0" shapeId="0" xr:uid="{03389CDD-586A-40FD-8F93-C670F42FEAF0}">
      <text>
        <r>
          <rPr>
            <b/>
            <sz val="9"/>
            <color indexed="81"/>
            <rFont val="Tahoma"/>
            <charset val="1"/>
          </rPr>
          <t>Abe Muldrow:</t>
        </r>
        <r>
          <rPr>
            <sz val="9"/>
            <color indexed="81"/>
            <rFont val="Tahoma"/>
            <charset val="1"/>
          </rPr>
          <t xml:space="preserve">
given tics value from the calculator definition in the camera
</t>
        </r>
      </text>
    </comment>
  </commentList>
</comments>
</file>

<file path=xl/sharedStrings.xml><?xml version="1.0" encoding="utf-8"?>
<sst xmlns="http://schemas.openxmlformats.org/spreadsheetml/2006/main" count="78" uniqueCount="69">
  <si>
    <t>Values</t>
  </si>
  <si>
    <t>Encoder Ticks</t>
  </si>
  <si>
    <t>Degrees</t>
  </si>
  <si>
    <t>Tuning</t>
  </si>
  <si>
    <t>degrees</t>
  </si>
  <si>
    <t>tics</t>
  </si>
  <si>
    <t>angle</t>
  </si>
  <si>
    <t>Camera</t>
  </si>
  <si>
    <t>degree</t>
  </si>
  <si>
    <t>POV</t>
  </si>
  <si>
    <t>columns</t>
  </si>
  <si>
    <t>Columns</t>
  </si>
  <si>
    <t>K_camera</t>
  </si>
  <si>
    <t>degree/column</t>
  </si>
  <si>
    <t>tic/degree</t>
  </si>
  <si>
    <t>K_degree</t>
  </si>
  <si>
    <t>K_enc</t>
  </si>
  <si>
    <t>tic/column</t>
  </si>
  <si>
    <t>Table</t>
  </si>
  <si>
    <t>width</t>
  </si>
  <si>
    <t>ft</t>
  </si>
  <si>
    <t>length (device to person)</t>
  </si>
  <si>
    <t>max angle</t>
  </si>
  <si>
    <t>max columns</t>
  </si>
  <si>
    <t>max tics</t>
  </si>
  <si>
    <t>Testing</t>
  </si>
  <si>
    <t>expected angle</t>
  </si>
  <si>
    <t>target location</t>
  </si>
  <si>
    <t>* off of center</t>
  </si>
  <si>
    <t>expected tics</t>
  </si>
  <si>
    <t>exp. Columns</t>
  </si>
  <si>
    <t>general est.</t>
  </si>
  <si>
    <t>neg. col.</t>
  </si>
  <si>
    <t>pos. col.</t>
  </si>
  <si>
    <t>trials</t>
  </si>
  <si>
    <t>target distance</t>
  </si>
  <si>
    <t>i_bar</t>
  </si>
  <si>
    <t>i_max</t>
  </si>
  <si>
    <t>i_tics</t>
  </si>
  <si>
    <t>Kp</t>
  </si>
  <si>
    <t>Kd</t>
  </si>
  <si>
    <t>actual tics</t>
  </si>
  <si>
    <t>actual angle</t>
  </si>
  <si>
    <t>angle diff</t>
  </si>
  <si>
    <t>tics diff</t>
  </si>
  <si>
    <t>steady state error</t>
  </si>
  <si>
    <t>expected angle (trig)</t>
  </si>
  <si>
    <t>expected tics (trig)</t>
  </si>
  <si>
    <t>expected columns (trig)</t>
  </si>
  <si>
    <t>exp angle (calc'd)</t>
  </si>
  <si>
    <t>exp columns (calc'd)</t>
  </si>
  <si>
    <t>Turret 180</t>
  </si>
  <si>
    <t>Column Calculator</t>
  </si>
  <si>
    <t>exp tics (calc'd)</t>
  </si>
  <si>
    <t>Expected Angle</t>
  </si>
  <si>
    <t>Old Calculation</t>
  </si>
  <si>
    <t>Better Angle</t>
  </si>
  <si>
    <t>Old Angle</t>
  </si>
  <si>
    <t>column (index)</t>
  </si>
  <si>
    <t>Better Calculation</t>
  </si>
  <si>
    <t>Angle Error</t>
  </si>
  <si>
    <t>Feet Off</t>
  </si>
  <si>
    <t>Inches off</t>
  </si>
  <si>
    <t>Centroid Calculation</t>
  </si>
  <si>
    <t>INDEX</t>
  </si>
  <si>
    <t>i_l</t>
  </si>
  <si>
    <t>i_r</t>
  </si>
  <si>
    <t>Value</t>
  </si>
  <si>
    <t>centroid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</si>
</sst>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0" fillId="2" borderId="1" xfId="0" applyFill="1" applyBorder="1"/>
    <xf numFmtId="0" fontId="0" fillId="0" borderId="1" xfId="0" applyBorder="1"/>
    <xf numFmtId="0" fontId="0" fillId="0" borderId="3" xfId="0" applyBorder="1"/>
    <xf numFmtId="0" fontId="0" fillId="0" borderId="1" xfId="0" applyBorder="1" applyAlignment="1">
      <alignment wrapText="1"/>
    </xf>
    <xf numFmtId="0" fontId="0" fillId="4" borderId="1" xfId="0" applyFill="1" applyBorder="1"/>
    <xf numFmtId="0" fontId="0" fillId="5" borderId="1" xfId="0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5" xfId="0" applyBorder="1" applyAlignment="1">
      <alignment wrapText="1"/>
    </xf>
    <xf numFmtId="0" fontId="0" fillId="6" borderId="7" xfId="0" applyFill="1" applyBorder="1"/>
    <xf numFmtId="0" fontId="0" fillId="5" borderId="7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2" xfId="0" applyFill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7" borderId="7" xfId="0" applyFill="1" applyBorder="1"/>
    <xf numFmtId="0" fontId="0" fillId="7" borderId="1" xfId="0" applyFill="1" applyBorder="1"/>
    <xf numFmtId="0" fontId="0" fillId="0" borderId="12" xfId="0" applyBorder="1"/>
    <xf numFmtId="0" fontId="0" fillId="0" borderId="0" xfId="0" applyAlignment="1">
      <alignment wrapText="1"/>
    </xf>
    <xf numFmtId="0" fontId="0" fillId="0" borderId="13" xfId="0" applyFill="1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7494B7-BBEC-48D8-9C60-CEBD98A19F56}">
  <dimension ref="B3:Z37"/>
  <sheetViews>
    <sheetView tabSelected="1" topLeftCell="A21" workbookViewId="0">
      <selection activeCell="I32" sqref="I32"/>
    </sheetView>
  </sheetViews>
  <sheetFormatPr defaultColWidth="10.109375" defaultRowHeight="16.8" customHeight="1" x14ac:dyDescent="0.3"/>
  <cols>
    <col min="3" max="3" width="13.77734375" customWidth="1"/>
    <col min="9" max="9" width="13.109375" customWidth="1"/>
    <col min="10" max="10" width="13.6640625" customWidth="1"/>
    <col min="11" max="12" width="18.33203125" customWidth="1"/>
    <col min="13" max="14" width="16.21875" customWidth="1"/>
    <col min="15" max="16" width="12.33203125" customWidth="1"/>
    <col min="17" max="18" width="10.6640625" customWidth="1"/>
    <col min="24" max="24" width="15.5546875" customWidth="1"/>
  </cols>
  <sheetData>
    <row r="3" spans="2:26" ht="15.6" customHeight="1" thickBot="1" x14ac:dyDescent="0.35">
      <c r="C3" s="1" t="s">
        <v>0</v>
      </c>
      <c r="I3" t="s">
        <v>25</v>
      </c>
    </row>
    <row r="4" spans="2:26" ht="28.8" customHeight="1" thickBot="1" x14ac:dyDescent="0.35">
      <c r="B4" s="5" t="s">
        <v>3</v>
      </c>
      <c r="C4" s="4" t="s">
        <v>1</v>
      </c>
      <c r="D4" s="4">
        <v>3280</v>
      </c>
      <c r="E4" t="s">
        <v>5</v>
      </c>
      <c r="I4" s="10" t="s">
        <v>35</v>
      </c>
      <c r="J4" s="11" t="s">
        <v>34</v>
      </c>
      <c r="K4" s="11" t="s">
        <v>46</v>
      </c>
      <c r="L4" s="11" t="s">
        <v>49</v>
      </c>
      <c r="M4" s="11" t="s">
        <v>47</v>
      </c>
      <c r="N4" s="11" t="s">
        <v>53</v>
      </c>
      <c r="O4" s="13" t="s">
        <v>48</v>
      </c>
      <c r="P4" s="13" t="s">
        <v>50</v>
      </c>
      <c r="Q4" s="11" t="s">
        <v>42</v>
      </c>
      <c r="R4" s="11" t="s">
        <v>43</v>
      </c>
      <c r="S4" s="11" t="s">
        <v>41</v>
      </c>
      <c r="T4" s="11" t="s">
        <v>44</v>
      </c>
      <c r="U4" s="11" t="s">
        <v>36</v>
      </c>
      <c r="V4" s="11" t="s">
        <v>37</v>
      </c>
      <c r="W4" s="11" t="s">
        <v>38</v>
      </c>
      <c r="X4" s="11" t="s">
        <v>45</v>
      </c>
      <c r="Y4" s="11" t="s">
        <v>39</v>
      </c>
      <c r="Z4" s="12" t="s">
        <v>40</v>
      </c>
    </row>
    <row r="5" spans="2:26" ht="16.8" customHeight="1" x14ac:dyDescent="0.3">
      <c r="C5" s="4" t="s">
        <v>2</v>
      </c>
      <c r="D5" s="4">
        <v>90</v>
      </c>
      <c r="E5" t="s">
        <v>6</v>
      </c>
      <c r="I5" s="19">
        <v>0.5</v>
      </c>
      <c r="J5" s="17">
        <v>1</v>
      </c>
      <c r="K5" s="14">
        <f>ATAN(I5/$D$15)*(180/PI())</f>
        <v>1.9091524329963763</v>
      </c>
      <c r="L5" s="16"/>
      <c r="M5" s="14">
        <f>K5*$D$7</f>
        <v>69.577999780312382</v>
      </c>
      <c r="N5" s="16"/>
      <c r="O5" s="14">
        <f>K5*(1/$D$11)</f>
        <v>1.1107795973797099</v>
      </c>
      <c r="P5" s="16"/>
      <c r="Q5" s="22"/>
      <c r="R5" s="15"/>
      <c r="S5" s="22"/>
      <c r="T5" s="15"/>
      <c r="U5" s="16"/>
      <c r="V5" s="16"/>
      <c r="W5" s="16"/>
      <c r="X5" s="16"/>
      <c r="Y5" s="16"/>
      <c r="Z5" s="16"/>
    </row>
    <row r="6" spans="2:26" ht="16.8" customHeight="1" x14ac:dyDescent="0.3">
      <c r="C6" s="4" t="s">
        <v>51</v>
      </c>
      <c r="D6" s="4">
        <f>(180/D5)*D4</f>
        <v>6560</v>
      </c>
      <c r="I6" s="24"/>
      <c r="J6" s="17"/>
      <c r="K6" s="14"/>
      <c r="L6" s="16"/>
      <c r="M6" s="14"/>
      <c r="N6" s="16"/>
      <c r="O6" s="14"/>
      <c r="P6" s="16"/>
      <c r="Q6" s="22"/>
      <c r="R6" s="15"/>
      <c r="S6" s="22"/>
      <c r="T6" s="15"/>
      <c r="U6" s="16"/>
      <c r="V6" s="16"/>
      <c r="W6" s="16"/>
      <c r="X6" s="16"/>
      <c r="Y6" s="16"/>
      <c r="Z6" s="16"/>
    </row>
    <row r="7" spans="2:26" ht="16.8" customHeight="1" x14ac:dyDescent="0.3">
      <c r="C7" s="4" t="s">
        <v>16</v>
      </c>
      <c r="D7" s="4">
        <f>D6/180</f>
        <v>36.444444444444443</v>
      </c>
      <c r="E7" t="s">
        <v>14</v>
      </c>
      <c r="I7" s="20">
        <v>0.5</v>
      </c>
      <c r="J7" s="18">
        <v>2</v>
      </c>
      <c r="K7" s="14">
        <f t="shared" ref="K7:K19" si="0">ATAN(I7/$D$15)*(180/PI())</f>
        <v>1.9091524329963763</v>
      </c>
      <c r="L7" s="16"/>
      <c r="M7" s="14">
        <f t="shared" ref="M7:M19" si="1">K7*$D$7</f>
        <v>69.577999780312382</v>
      </c>
      <c r="N7" s="16"/>
      <c r="O7" s="14">
        <f t="shared" ref="O7:O19" si="2">K7*(1/$D$11)</f>
        <v>1.1107795973797099</v>
      </c>
      <c r="P7" s="16"/>
      <c r="Q7" s="23"/>
      <c r="R7" s="9"/>
      <c r="S7" s="23"/>
      <c r="T7" s="9"/>
      <c r="U7" s="2"/>
      <c r="V7" s="2"/>
      <c r="W7" s="2"/>
      <c r="X7" s="2"/>
      <c r="Y7" s="2"/>
      <c r="Z7" s="2"/>
    </row>
    <row r="8" spans="2:26" ht="16.8" customHeight="1" x14ac:dyDescent="0.3">
      <c r="I8" s="20">
        <v>-0.5</v>
      </c>
      <c r="J8" s="18">
        <v>1</v>
      </c>
      <c r="K8" s="14">
        <f t="shared" si="0"/>
        <v>-1.9091524329963763</v>
      </c>
      <c r="L8" s="16"/>
      <c r="M8" s="14">
        <f t="shared" si="1"/>
        <v>-69.577999780312382</v>
      </c>
      <c r="N8" s="16"/>
      <c r="O8" s="14">
        <f t="shared" si="2"/>
        <v>-1.1107795973797099</v>
      </c>
      <c r="P8" s="16"/>
      <c r="Q8" s="23"/>
      <c r="R8" s="9"/>
      <c r="S8" s="23"/>
      <c r="T8" s="9"/>
      <c r="U8" s="2"/>
      <c r="V8" s="2"/>
      <c r="W8" s="2"/>
      <c r="X8" s="2"/>
      <c r="Y8" s="2"/>
      <c r="Z8" s="2"/>
    </row>
    <row r="9" spans="2:26" ht="16.8" customHeight="1" x14ac:dyDescent="0.3">
      <c r="B9" s="5" t="s">
        <v>7</v>
      </c>
      <c r="C9" s="4" t="s">
        <v>9</v>
      </c>
      <c r="D9" s="4">
        <v>55</v>
      </c>
      <c r="E9" t="s">
        <v>4</v>
      </c>
      <c r="I9" s="20">
        <v>-0.5</v>
      </c>
      <c r="J9" s="18">
        <v>2</v>
      </c>
      <c r="K9" s="14">
        <f t="shared" si="0"/>
        <v>-1.9091524329963763</v>
      </c>
      <c r="L9" s="16"/>
      <c r="M9" s="14">
        <f t="shared" si="1"/>
        <v>-69.577999780312382</v>
      </c>
      <c r="N9" s="16"/>
      <c r="O9" s="14">
        <f t="shared" si="2"/>
        <v>-1.1107795973797099</v>
      </c>
      <c r="P9" s="16"/>
      <c r="Q9" s="23"/>
      <c r="R9" s="9"/>
      <c r="S9" s="23"/>
      <c r="T9" s="9"/>
      <c r="U9" s="2"/>
      <c r="V9" s="2"/>
      <c r="W9" s="2"/>
      <c r="X9" s="2"/>
      <c r="Y9" s="2"/>
      <c r="Z9" s="2"/>
    </row>
    <row r="10" spans="2:26" ht="16.8" customHeight="1" x14ac:dyDescent="0.3">
      <c r="C10" s="4" t="s">
        <v>11</v>
      </c>
      <c r="D10" s="4">
        <v>32</v>
      </c>
      <c r="E10" t="s">
        <v>10</v>
      </c>
      <c r="I10" s="20">
        <v>0</v>
      </c>
      <c r="J10" s="18">
        <v>1</v>
      </c>
      <c r="K10" s="14">
        <f t="shared" si="0"/>
        <v>0</v>
      </c>
      <c r="L10" s="16"/>
      <c r="M10" s="14">
        <f t="shared" si="1"/>
        <v>0</v>
      </c>
      <c r="N10" s="16"/>
      <c r="O10" s="14">
        <f t="shared" si="2"/>
        <v>0</v>
      </c>
      <c r="P10" s="16"/>
      <c r="Q10" s="23"/>
      <c r="R10" s="9"/>
      <c r="S10" s="23"/>
      <c r="T10" s="9"/>
      <c r="U10" s="2"/>
      <c r="V10" s="2"/>
      <c r="W10" s="2"/>
      <c r="X10" s="2"/>
      <c r="Y10" s="2"/>
      <c r="Z10" s="2"/>
    </row>
    <row r="11" spans="2:26" ht="16.8" customHeight="1" x14ac:dyDescent="0.3">
      <c r="C11" s="4" t="s">
        <v>12</v>
      </c>
      <c r="D11" s="4">
        <f>D9/D10</f>
        <v>1.71875</v>
      </c>
      <c r="E11" t="s">
        <v>13</v>
      </c>
      <c r="I11" s="20">
        <v>0</v>
      </c>
      <c r="J11" s="18">
        <v>2</v>
      </c>
      <c r="K11" s="14">
        <f t="shared" si="0"/>
        <v>0</v>
      </c>
      <c r="L11" s="16"/>
      <c r="M11" s="14">
        <f t="shared" si="1"/>
        <v>0</v>
      </c>
      <c r="N11" s="16"/>
      <c r="O11" s="14">
        <f t="shared" si="2"/>
        <v>0</v>
      </c>
      <c r="P11" s="16"/>
      <c r="Q11" s="23"/>
      <c r="R11" s="9"/>
      <c r="S11" s="23"/>
      <c r="T11" s="9"/>
      <c r="U11" s="2"/>
      <c r="V11" s="2"/>
      <c r="W11" s="2"/>
      <c r="X11" s="2"/>
      <c r="Y11" s="2"/>
      <c r="Z11" s="2"/>
    </row>
    <row r="12" spans="2:26" ht="16.8" customHeight="1" x14ac:dyDescent="0.3">
      <c r="C12" s="4" t="s">
        <v>15</v>
      </c>
      <c r="D12" s="4">
        <f>D7*D11</f>
        <v>62.638888888888886</v>
      </c>
      <c r="E12" t="s">
        <v>17</v>
      </c>
      <c r="I12" s="20">
        <v>1</v>
      </c>
      <c r="J12" s="18">
        <v>1</v>
      </c>
      <c r="K12" s="14">
        <f t="shared" si="0"/>
        <v>3.8140748342903543</v>
      </c>
      <c r="L12" s="16"/>
      <c r="M12" s="14">
        <f t="shared" si="1"/>
        <v>139.00183840524846</v>
      </c>
      <c r="N12" s="16"/>
      <c r="O12" s="14">
        <f t="shared" si="2"/>
        <v>2.2190980854052968</v>
      </c>
      <c r="P12" s="16"/>
      <c r="Q12" s="23"/>
      <c r="R12" s="9"/>
      <c r="S12" s="23"/>
      <c r="T12" s="9"/>
      <c r="U12" s="2"/>
      <c r="V12" s="2"/>
      <c r="W12" s="2"/>
      <c r="X12" s="2"/>
      <c r="Y12" s="2"/>
      <c r="Z12" s="2"/>
    </row>
    <row r="13" spans="2:26" ht="16.8" customHeight="1" x14ac:dyDescent="0.3">
      <c r="I13" s="20">
        <v>1</v>
      </c>
      <c r="J13" s="18">
        <v>2</v>
      </c>
      <c r="K13" s="14">
        <f t="shared" si="0"/>
        <v>3.8140748342903543</v>
      </c>
      <c r="L13" s="16"/>
      <c r="M13" s="14">
        <f t="shared" si="1"/>
        <v>139.00183840524846</v>
      </c>
      <c r="N13" s="16"/>
      <c r="O13" s="14">
        <f t="shared" si="2"/>
        <v>2.2190980854052968</v>
      </c>
      <c r="P13" s="16"/>
      <c r="Q13" s="23"/>
      <c r="R13" s="9"/>
      <c r="S13" s="23"/>
      <c r="T13" s="9"/>
      <c r="U13" s="2"/>
      <c r="V13" s="2"/>
      <c r="W13" s="2"/>
      <c r="X13" s="2"/>
      <c r="Y13" s="2"/>
      <c r="Z13" s="2"/>
    </row>
    <row r="14" spans="2:26" ht="16.8" customHeight="1" x14ac:dyDescent="0.3">
      <c r="B14" s="5" t="s">
        <v>18</v>
      </c>
      <c r="C14" s="2" t="s">
        <v>19</v>
      </c>
      <c r="D14" s="2">
        <v>4</v>
      </c>
      <c r="E14" t="s">
        <v>20</v>
      </c>
      <c r="I14" s="20">
        <v>-1</v>
      </c>
      <c r="J14" s="18">
        <v>1</v>
      </c>
      <c r="K14" s="14">
        <f t="shared" si="0"/>
        <v>-3.8140748342903543</v>
      </c>
      <c r="L14" s="16"/>
      <c r="M14" s="14">
        <f t="shared" si="1"/>
        <v>-139.00183840524846</v>
      </c>
      <c r="N14" s="16"/>
      <c r="O14" s="14">
        <f t="shared" si="2"/>
        <v>-2.2190980854052968</v>
      </c>
      <c r="P14" s="16"/>
      <c r="Q14" s="23"/>
      <c r="R14" s="9"/>
      <c r="S14" s="23"/>
      <c r="T14" s="9"/>
      <c r="U14" s="2"/>
      <c r="V14" s="2"/>
      <c r="W14" s="2"/>
      <c r="X14" s="2"/>
      <c r="Y14" s="2"/>
      <c r="Z14" s="2"/>
    </row>
    <row r="15" spans="2:26" ht="30.6" customHeight="1" x14ac:dyDescent="0.3">
      <c r="C15" s="3" t="s">
        <v>21</v>
      </c>
      <c r="D15" s="2">
        <v>15</v>
      </c>
      <c r="E15" t="s">
        <v>20</v>
      </c>
      <c r="I15" s="20">
        <v>-1</v>
      </c>
      <c r="J15" s="18">
        <v>2</v>
      </c>
      <c r="K15" s="14">
        <f t="shared" si="0"/>
        <v>-3.8140748342903543</v>
      </c>
      <c r="L15" s="16"/>
      <c r="M15" s="14">
        <f t="shared" si="1"/>
        <v>-139.00183840524846</v>
      </c>
      <c r="N15" s="16"/>
      <c r="O15" s="14">
        <f t="shared" si="2"/>
        <v>-2.2190980854052968</v>
      </c>
      <c r="P15" s="16"/>
      <c r="Q15" s="23"/>
      <c r="R15" s="9"/>
      <c r="S15" s="23"/>
      <c r="T15" s="9"/>
      <c r="U15" s="2"/>
      <c r="V15" s="2"/>
      <c r="W15" s="2"/>
      <c r="X15" s="2"/>
      <c r="Y15" s="2"/>
      <c r="Z15" s="2"/>
    </row>
    <row r="16" spans="2:26" ht="16.8" customHeight="1" x14ac:dyDescent="0.3">
      <c r="C16" s="2" t="s">
        <v>22</v>
      </c>
      <c r="D16" s="2">
        <f>ATAN((D14/2)/D15)*(180/PI())</f>
        <v>7.594643368591445</v>
      </c>
      <c r="E16" t="s">
        <v>8</v>
      </c>
      <c r="I16" s="20">
        <v>2</v>
      </c>
      <c r="J16" s="18">
        <v>1</v>
      </c>
      <c r="K16" s="14">
        <f t="shared" si="0"/>
        <v>7.594643368591445</v>
      </c>
      <c r="L16" s="16"/>
      <c r="M16" s="14">
        <f t="shared" si="1"/>
        <v>276.78255832199932</v>
      </c>
      <c r="N16" s="16"/>
      <c r="O16" s="14">
        <f t="shared" si="2"/>
        <v>4.4187015962713856</v>
      </c>
      <c r="P16" s="16"/>
      <c r="Q16" s="23"/>
      <c r="R16" s="9"/>
      <c r="S16" s="23"/>
      <c r="T16" s="9"/>
      <c r="U16" s="2"/>
      <c r="V16" s="2"/>
      <c r="W16" s="2"/>
      <c r="X16" s="2"/>
      <c r="Y16" s="2"/>
      <c r="Z16" s="2"/>
    </row>
    <row r="17" spans="2:26" ht="16.8" customHeight="1" x14ac:dyDescent="0.3">
      <c r="C17" s="2" t="s">
        <v>23</v>
      </c>
      <c r="D17" s="2">
        <f>D16*(1/D11)</f>
        <v>4.4187015962713856</v>
      </c>
      <c r="E17" t="s">
        <v>10</v>
      </c>
      <c r="I17" s="20">
        <v>2</v>
      </c>
      <c r="J17" s="18">
        <v>2</v>
      </c>
      <c r="K17" s="14">
        <f t="shared" si="0"/>
        <v>7.594643368591445</v>
      </c>
      <c r="L17" s="16"/>
      <c r="M17" s="14">
        <f t="shared" si="1"/>
        <v>276.78255832199932</v>
      </c>
      <c r="N17" s="16"/>
      <c r="O17" s="14">
        <f t="shared" si="2"/>
        <v>4.4187015962713856</v>
      </c>
      <c r="P17" s="16"/>
      <c r="Q17" s="23"/>
      <c r="R17" s="9"/>
      <c r="S17" s="23"/>
      <c r="T17" s="9"/>
      <c r="U17" s="2"/>
      <c r="V17" s="2"/>
      <c r="W17" s="2"/>
      <c r="X17" s="2"/>
      <c r="Y17" s="2"/>
      <c r="Z17" s="2"/>
    </row>
    <row r="18" spans="2:26" ht="16.8" customHeight="1" x14ac:dyDescent="0.3">
      <c r="C18" s="2" t="s">
        <v>24</v>
      </c>
      <c r="D18" s="2">
        <f>D12*D17</f>
        <v>276.78255832199926</v>
      </c>
      <c r="E18" t="s">
        <v>5</v>
      </c>
      <c r="I18" s="20">
        <v>-2</v>
      </c>
      <c r="J18" s="18">
        <v>1</v>
      </c>
      <c r="K18" s="14">
        <f t="shared" si="0"/>
        <v>-7.594643368591445</v>
      </c>
      <c r="L18" s="16"/>
      <c r="M18" s="14">
        <f t="shared" si="1"/>
        <v>-276.78255832199932</v>
      </c>
      <c r="N18" s="16"/>
      <c r="O18" s="14">
        <f t="shared" si="2"/>
        <v>-4.4187015962713856</v>
      </c>
      <c r="P18" s="16"/>
      <c r="Q18" s="23"/>
      <c r="R18" s="9"/>
      <c r="S18" s="23"/>
      <c r="T18" s="9"/>
      <c r="U18" s="2"/>
      <c r="V18" s="2"/>
      <c r="W18" s="2"/>
      <c r="X18" s="2"/>
      <c r="Y18" s="2"/>
      <c r="Z18" s="2"/>
    </row>
    <row r="19" spans="2:26" ht="16.8" customHeight="1" thickBot="1" x14ac:dyDescent="0.35">
      <c r="I19" s="21">
        <v>2</v>
      </c>
      <c r="J19" s="18">
        <v>2</v>
      </c>
      <c r="K19" s="14">
        <f t="shared" si="0"/>
        <v>7.594643368591445</v>
      </c>
      <c r="L19" s="16"/>
      <c r="M19" s="14">
        <f t="shared" si="1"/>
        <v>276.78255832199932</v>
      </c>
      <c r="N19" s="16"/>
      <c r="O19" s="14">
        <f t="shared" si="2"/>
        <v>4.4187015962713856</v>
      </c>
      <c r="P19" s="16"/>
      <c r="Q19" s="23"/>
      <c r="R19" s="9"/>
      <c r="S19" s="23"/>
      <c r="T19" s="9"/>
      <c r="U19" s="2"/>
      <c r="V19" s="2"/>
      <c r="W19" s="2"/>
      <c r="X19" s="2"/>
      <c r="Y19" s="2"/>
      <c r="Z19" s="2"/>
    </row>
    <row r="20" spans="2:26" ht="28.8" customHeight="1" x14ac:dyDescent="0.3">
      <c r="B20" s="6" t="s">
        <v>25</v>
      </c>
      <c r="C20" s="5" t="s">
        <v>27</v>
      </c>
      <c r="D20" s="9">
        <v>1</v>
      </c>
      <c r="E20" t="s">
        <v>20</v>
      </c>
      <c r="F20" t="s">
        <v>28</v>
      </c>
    </row>
    <row r="21" spans="2:26" ht="28.8" customHeight="1" x14ac:dyDescent="0.3">
      <c r="C21" s="7" t="s">
        <v>26</v>
      </c>
      <c r="D21" s="8">
        <f>ATAN(D20/D15)*(180/PI())</f>
        <v>3.8140748342903543</v>
      </c>
      <c r="E21" t="s">
        <v>8</v>
      </c>
    </row>
    <row r="22" spans="2:26" ht="16.8" customHeight="1" x14ac:dyDescent="0.3">
      <c r="C22" s="5" t="s">
        <v>29</v>
      </c>
      <c r="D22" s="8">
        <f>D21*D7</f>
        <v>139.00183840524846</v>
      </c>
      <c r="E22" t="s">
        <v>5</v>
      </c>
    </row>
    <row r="23" spans="2:26" ht="16.8" customHeight="1" x14ac:dyDescent="0.3">
      <c r="C23" s="5" t="s">
        <v>30</v>
      </c>
      <c r="D23" s="8">
        <f>D21*(1/D11)</f>
        <v>2.2190980854052968</v>
      </c>
      <c r="E23" t="s">
        <v>10</v>
      </c>
      <c r="F23" t="s">
        <v>28</v>
      </c>
    </row>
    <row r="24" spans="2:26" ht="16.8" customHeight="1" x14ac:dyDescent="0.3">
      <c r="C24" s="5"/>
      <c r="D24" s="5"/>
    </row>
    <row r="25" spans="2:26" ht="16.8" customHeight="1" x14ac:dyDescent="0.3">
      <c r="C25" s="5" t="s">
        <v>31</v>
      </c>
      <c r="D25" s="5"/>
    </row>
    <row r="26" spans="2:26" ht="16.8" customHeight="1" x14ac:dyDescent="0.3">
      <c r="C26" s="5" t="s">
        <v>32</v>
      </c>
      <c r="D26" s="8">
        <f>15.5-D23</f>
        <v>13.280901914594704</v>
      </c>
    </row>
    <row r="27" spans="2:26" ht="16.8" customHeight="1" x14ac:dyDescent="0.3">
      <c r="C27" s="5" t="s">
        <v>33</v>
      </c>
      <c r="D27" s="8">
        <f>15.5+D23</f>
        <v>17.719098085405296</v>
      </c>
    </row>
    <row r="29" spans="2:26" ht="34.200000000000003" customHeight="1" x14ac:dyDescent="0.3">
      <c r="B29" s="25" t="s">
        <v>52</v>
      </c>
      <c r="C29" s="5" t="s">
        <v>58</v>
      </c>
      <c r="D29" s="5">
        <f>D27</f>
        <v>17.719098085405296</v>
      </c>
      <c r="G29" t="s">
        <v>63</v>
      </c>
      <c r="I29" t="s">
        <v>67</v>
      </c>
    </row>
    <row r="30" spans="2:26" ht="34.200000000000003" customHeight="1" x14ac:dyDescent="0.3">
      <c r="B30" s="25"/>
      <c r="C30" s="7" t="s">
        <v>54</v>
      </c>
      <c r="D30" s="5">
        <f>(-15.5+D29)*D11</f>
        <v>3.8140748342903525</v>
      </c>
      <c r="G30" t="s">
        <v>64</v>
      </c>
      <c r="H30">
        <v>2</v>
      </c>
      <c r="I30">
        <v>5000</v>
      </c>
    </row>
    <row r="31" spans="2:26" ht="34.200000000000003" customHeight="1" x14ac:dyDescent="0.3">
      <c r="B31" s="25"/>
      <c r="C31" s="7" t="s">
        <v>59</v>
      </c>
      <c r="D31" s="5">
        <f>(-15.5+D29)*D12</f>
        <v>139.00183840524841</v>
      </c>
      <c r="G31" t="s">
        <v>65</v>
      </c>
      <c r="H31">
        <f>H30-1</f>
        <v>1</v>
      </c>
      <c r="I31">
        <v>-500</v>
      </c>
    </row>
    <row r="32" spans="2:26" ht="16.8" customHeight="1" x14ac:dyDescent="0.3">
      <c r="C32" s="5" t="s">
        <v>55</v>
      </c>
      <c r="D32" s="5">
        <f>(16-D29)*-D12</f>
        <v>107.68239396080395</v>
      </c>
      <c r="G32" t="s">
        <v>66</v>
      </c>
      <c r="H32">
        <f>H30+1</f>
        <v>3</v>
      </c>
      <c r="I32">
        <v>5000</v>
      </c>
    </row>
    <row r="33" spans="3:8" ht="16.8" customHeight="1" x14ac:dyDescent="0.3">
      <c r="C33" s="5" t="s">
        <v>56</v>
      </c>
      <c r="D33" s="5">
        <f>D31*(1/D7)</f>
        <v>3.8140748342903525</v>
      </c>
    </row>
    <row r="34" spans="3:8" ht="16.8" customHeight="1" x14ac:dyDescent="0.3">
      <c r="C34" s="27" t="s">
        <v>57</v>
      </c>
      <c r="D34" s="5">
        <f>D32*(1/D7)</f>
        <v>2.9546998342903521</v>
      </c>
      <c r="G34" t="s">
        <v>68</v>
      </c>
      <c r="H34">
        <f>((H30*I30)+(H31*I31)+(H32*I32))/(SUM(I30:I32))</f>
        <v>2.5789473684210527</v>
      </c>
    </row>
    <row r="35" spans="3:8" ht="16.8" customHeight="1" x14ac:dyDescent="0.3">
      <c r="C35" s="26" t="s">
        <v>60</v>
      </c>
      <c r="D35">
        <f>D33-D34</f>
        <v>0.85937500000000044</v>
      </c>
    </row>
    <row r="36" spans="3:8" ht="16.8" customHeight="1" x14ac:dyDescent="0.3">
      <c r="C36" s="26" t="s">
        <v>61</v>
      </c>
      <c r="D36">
        <f>D15*TAN(D35*(PI()/180))</f>
        <v>0.22500072177449848</v>
      </c>
    </row>
    <row r="37" spans="3:8" ht="16.8" customHeight="1" x14ac:dyDescent="0.3">
      <c r="C37" s="26" t="s">
        <v>62</v>
      </c>
      <c r="D37">
        <f>12*D36</f>
        <v>2.7000086612939818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Abe Muldrow</dc:creator>
  <cp:lastModifiedBy>Abe Muldrow</cp:lastModifiedBy>
  <dcterms:created xsi:type="dcterms:W3CDTF">2024-03-11T02:21:09Z</dcterms:created>
  <dcterms:modified xsi:type="dcterms:W3CDTF">2024-03-13T05:02:43Z</dcterms:modified>
</cp:coreProperties>
</file>