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 activeTab="2"/>
  </bookViews>
  <sheets>
    <sheet name="Bed" sheetId="1" r:id="rId1"/>
    <sheet name="Extruder gen 0" sheetId="2" r:id="rId2"/>
    <sheet name="Extruder gen 1" sheetId="3" r:id="rId3"/>
  </sheets>
  <definedNames>
    <definedName name="bed0" localSheetId="0">Bed!$A$3:$B$32</definedName>
    <definedName name="bed0_david" localSheetId="0">Bed!$A$36:$B$76</definedName>
    <definedName name="bed1_" localSheetId="0">Bed!$A$80:$B$95</definedName>
    <definedName name="extruder0" localSheetId="1">'Extruder gen 0'!$A$3:$B$30</definedName>
    <definedName name="extruder0_pcb_man" localSheetId="1">'Extruder gen 0'!$A$35:$B$74</definedName>
    <definedName name="extruder1" localSheetId="2">'Extruder gen 1'!$A$3:$B$30</definedName>
  </definedNames>
  <calcPr calcId="145621"/>
</workbook>
</file>

<file path=xl/calcChain.xml><?xml version="1.0" encoding="utf-8"?>
<calcChain xmlns="http://schemas.openxmlformats.org/spreadsheetml/2006/main">
  <c r="A28" i="3" l="1"/>
  <c r="B28" i="3"/>
  <c r="E36" i="2" l="1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5" i="2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G80" i="2"/>
  <c r="G81" i="2"/>
  <c r="G85" i="2"/>
  <c r="G88" i="2"/>
  <c r="G89" i="2"/>
  <c r="G93" i="2"/>
  <c r="G96" i="2"/>
  <c r="G97" i="2"/>
  <c r="G101" i="2"/>
  <c r="G104" i="2"/>
  <c r="G105" i="2"/>
  <c r="G109" i="2"/>
  <c r="G79" i="2"/>
  <c r="I79" i="2"/>
  <c r="I80" i="2"/>
  <c r="I81" i="2"/>
  <c r="G82" i="2"/>
  <c r="I82" i="2"/>
  <c r="G83" i="2"/>
  <c r="I83" i="2"/>
  <c r="G84" i="2"/>
  <c r="I84" i="2"/>
  <c r="I85" i="2"/>
  <c r="G86" i="2"/>
  <c r="I86" i="2"/>
  <c r="G87" i="2"/>
  <c r="I87" i="2"/>
  <c r="I88" i="2"/>
  <c r="I89" i="2"/>
  <c r="G90" i="2"/>
  <c r="I90" i="2"/>
  <c r="G91" i="2"/>
  <c r="I91" i="2"/>
  <c r="G92" i="2"/>
  <c r="I92" i="2"/>
  <c r="I93" i="2"/>
  <c r="G94" i="2"/>
  <c r="I94" i="2"/>
  <c r="G95" i="2"/>
  <c r="I95" i="2"/>
  <c r="I96" i="2"/>
  <c r="I97" i="2"/>
  <c r="G98" i="2"/>
  <c r="I98" i="2"/>
  <c r="G99" i="2"/>
  <c r="I99" i="2"/>
  <c r="G100" i="2"/>
  <c r="I100" i="2"/>
  <c r="I101" i="2"/>
  <c r="G102" i="2"/>
  <c r="I102" i="2"/>
  <c r="G103" i="2"/>
  <c r="I103" i="2"/>
  <c r="I104" i="2"/>
  <c r="I105" i="2"/>
  <c r="G106" i="2"/>
  <c r="I106" i="2"/>
  <c r="G107" i="2"/>
  <c r="I107" i="2"/>
  <c r="G108" i="2"/>
  <c r="I108" i="2"/>
  <c r="I109" i="2"/>
  <c r="G110" i="2"/>
  <c r="I110" i="2"/>
  <c r="G111" i="2"/>
  <c r="I111" i="2"/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9" i="1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9" i="3"/>
  <c r="E30" i="3"/>
  <c r="F3" i="3"/>
  <c r="E3" i="3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E3" i="2"/>
  <c r="D3" i="2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E80" i="1"/>
  <c r="D80" i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46" i="1"/>
  <c r="D46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E73" i="1"/>
  <c r="D74" i="1"/>
  <c r="E74" i="1"/>
  <c r="D75" i="1"/>
  <c r="E75" i="1"/>
  <c r="D76" i="1"/>
  <c r="E76" i="1"/>
  <c r="E36" i="1"/>
  <c r="D36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" i="1"/>
  <c r="E3" i="1"/>
</calcChain>
</file>

<file path=xl/connections.xml><?xml version="1.0" encoding="utf-8"?>
<connections xmlns="http://schemas.openxmlformats.org/spreadsheetml/2006/main">
  <connection id="1" name="bed0" type="6" refreshedVersion="4" background="1" saveData="1">
    <textPr codePage="437" sourceFile="C:\Users\user\Desktop\TEMP\bed0.txt" decimal="," thousands=" " comma="1">
      <textFields count="2">
        <textField/>
        <textField/>
      </textFields>
    </textPr>
  </connection>
  <connection id="2" name="bed0-david" type="6" refreshedVersion="4" background="1" saveData="1">
    <textPr codePage="437" sourceFile="C:\Users\user\Desktop\TEMP\bed0-david.txt" decimal="," thousands=" " comma="1">
      <textFields count="2">
        <textField/>
        <textField/>
      </textFields>
    </textPr>
  </connection>
  <connection id="3" name="bed1" type="6" refreshedVersion="4" background="1" saveData="1">
    <textPr codePage="437" sourceFile="C:\Users\user\Desktop\TEMP\bed1.txt" decimal="," thousands=" " comma="1">
      <textFields count="2">
        <textField/>
        <textField/>
      </textFields>
    </textPr>
  </connection>
  <connection id="4" name="extruder0" type="6" refreshedVersion="4" background="1" saveData="1">
    <textPr codePage="437" sourceFile="C:\Users\user\Desktop\TEMP\extruder0.txt" decimal="," thousands=" " comma="1">
      <textFields count="2">
        <textField/>
        <textField/>
      </textFields>
    </textPr>
  </connection>
  <connection id="5" name="extruder0-pcb_man" type="6" refreshedVersion="4" background="1" saveData="1">
    <textPr codePage="437" sourceFile="C:\Users\user\Desktop\TEMP\extruder0-pcb_man.txt" decimal="," thousands=" " space="1" consecutive="1">
      <textFields count="3">
        <textField/>
        <textField/>
        <textField/>
      </textFields>
    </textPr>
  </connection>
  <connection id="6" name="extruder1" type="6" refreshedVersion="4" background="1" saveData="1">
    <textPr codePage="437" sourceFile="C:\Users\user\Desktop\TEMP\extruder1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<sst xmlns="http://schemas.openxmlformats.org/spreadsheetml/2006/main" count="194" uniqueCount="20">
  <si>
    <t>Bed - Generation 0</t>
  </si>
  <si>
    <t>ADC</t>
  </si>
  <si>
    <t>Tmp*8</t>
  </si>
  <si>
    <t>Temp</t>
  </si>
  <si>
    <t>Bed - Generation 0 - David</t>
  </si>
  <si>
    <t>Bed - Generation-1 - ogremustcrush</t>
  </si>
  <si>
    <t xml:space="preserve">Extuder - Generation 0 </t>
  </si>
  <si>
    <t>Extuder - Generation 0 pcb_man</t>
  </si>
  <si>
    <t>Extuder - Generation 1 ogremustcrush</t>
  </si>
  <si>
    <t>Trend D</t>
  </si>
  <si>
    <t>Trend O</t>
  </si>
  <si>
    <t>trend</t>
  </si>
  <si>
    <t>Trend ini</t>
  </si>
  <si>
    <t>{</t>
  </si>
  <si>
    <t>,</t>
  </si>
  <si>
    <t>},</t>
  </si>
  <si>
    <t>{{</t>
  </si>
  <si>
    <t>}}</t>
  </si>
  <si>
    <t>Trend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</si>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</sst>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 - Generation 0</a:t>
            </a:r>
            <a:r>
              <a:rPr lang="en-US" baseline="0"/>
              <a:t> &amp; </a:t>
            </a:r>
            <a:r>
              <a:rPr lang="en-US"/>
              <a:t>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Bed!$E$1:$E$2</c:f>
              <c:strCache>
                <c:ptCount val="1"/>
                <c:pt idx="0">
                  <c:v>Bed - Generation 0 ADC</c:v>
                </c:pt>
              </c:strCache>
            </c:strRef>
          </c:tx>
          <c:xVal>
            <c:numRef>
              <c:f>Bed!$D$3:$D$32</c:f>
              <c:numCache>
                <c:formatCode>General</c:formatCode>
                <c:ptCount val="30"/>
                <c:pt idx="0">
                  <c:v>130</c:v>
                </c:pt>
                <c:pt idx="1">
                  <c:v>125</c:v>
                </c:pt>
                <c:pt idx="2">
                  <c:v>120</c:v>
                </c:pt>
                <c:pt idx="3">
                  <c:v>115</c:v>
                </c:pt>
                <c:pt idx="4">
                  <c:v>110</c:v>
                </c:pt>
                <c:pt idx="5">
                  <c:v>105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85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35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15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-10</c:v>
                </c:pt>
                <c:pt idx="28">
                  <c:v>-20</c:v>
                </c:pt>
                <c:pt idx="29">
                  <c:v>-30</c:v>
                </c:pt>
              </c:numCache>
            </c:numRef>
          </c:xVal>
          <c:yVal>
            <c:numRef>
              <c:f>Bed!$E$3:$E$32</c:f>
              <c:numCache>
                <c:formatCode>General</c:formatCode>
                <c:ptCount val="30"/>
                <c:pt idx="0">
                  <c:v>2003</c:v>
                </c:pt>
                <c:pt idx="1">
                  <c:v>2058</c:v>
                </c:pt>
                <c:pt idx="2">
                  <c:v>2161</c:v>
                </c:pt>
                <c:pt idx="3">
                  <c:v>2253</c:v>
                </c:pt>
                <c:pt idx="4">
                  <c:v>2337</c:v>
                </c:pt>
                <c:pt idx="5">
                  <c:v>2450</c:v>
                </c:pt>
                <c:pt idx="6">
                  <c:v>2549</c:v>
                </c:pt>
                <c:pt idx="7">
                  <c:v>2637</c:v>
                </c:pt>
                <c:pt idx="8">
                  <c:v>2715</c:v>
                </c:pt>
                <c:pt idx="9">
                  <c:v>2786</c:v>
                </c:pt>
                <c:pt idx="10">
                  <c:v>2907</c:v>
                </c:pt>
                <c:pt idx="11">
                  <c:v>3008</c:v>
                </c:pt>
                <c:pt idx="12">
                  <c:v>3093</c:v>
                </c:pt>
                <c:pt idx="13">
                  <c:v>3165</c:v>
                </c:pt>
                <c:pt idx="14">
                  <c:v>3247</c:v>
                </c:pt>
                <c:pt idx="15">
                  <c:v>3316</c:v>
                </c:pt>
                <c:pt idx="16">
                  <c:v>3374</c:v>
                </c:pt>
                <c:pt idx="17">
                  <c:v>3447</c:v>
                </c:pt>
                <c:pt idx="18">
                  <c:v>3506</c:v>
                </c:pt>
                <c:pt idx="19">
                  <c:v>3548</c:v>
                </c:pt>
                <c:pt idx="20">
                  <c:v>3610</c:v>
                </c:pt>
                <c:pt idx="21">
                  <c:v>3664</c:v>
                </c:pt>
                <c:pt idx="22">
                  <c:v>3708</c:v>
                </c:pt>
                <c:pt idx="23">
                  <c:v>3764</c:v>
                </c:pt>
                <c:pt idx="24">
                  <c:v>3816</c:v>
                </c:pt>
                <c:pt idx="25">
                  <c:v>3868</c:v>
                </c:pt>
                <c:pt idx="26">
                  <c:v>3920</c:v>
                </c:pt>
                <c:pt idx="27">
                  <c:v>4025</c:v>
                </c:pt>
                <c:pt idx="28">
                  <c:v>4129</c:v>
                </c:pt>
                <c:pt idx="29">
                  <c:v>4233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Bed!$A$34</c:f>
              <c:strCache>
                <c:ptCount val="1"/>
                <c:pt idx="0">
                  <c:v>Bed - Generation 0 - David</c:v>
                </c:pt>
              </c:strCache>
            </c:strRef>
          </c:tx>
          <c:xVal>
            <c:numRef>
              <c:f>Bed!$D$36:$D$76</c:f>
              <c:numCache>
                <c:formatCode>General</c:formatCode>
                <c:ptCount val="41"/>
                <c:pt idx="0">
                  <c:v>605</c:v>
                </c:pt>
                <c:pt idx="1">
                  <c:v>222.5</c:v>
                </c:pt>
                <c:pt idx="2">
                  <c:v>184.75</c:v>
                </c:pt>
                <c:pt idx="3">
                  <c:v>164.125</c:v>
                </c:pt>
                <c:pt idx="4">
                  <c:v>149.875</c:v>
                </c:pt>
                <c:pt idx="5">
                  <c:v>139</c:v>
                </c:pt>
                <c:pt idx="6">
                  <c:v>137.5</c:v>
                </c:pt>
                <c:pt idx="7">
                  <c:v>136.5</c:v>
                </c:pt>
                <c:pt idx="8">
                  <c:v>135.5</c:v>
                </c:pt>
                <c:pt idx="9">
                  <c:v>120</c:v>
                </c:pt>
                <c:pt idx="10">
                  <c:v>117.7</c:v>
                </c:pt>
                <c:pt idx="11">
                  <c:v>108</c:v>
                </c:pt>
                <c:pt idx="12">
                  <c:v>104.9</c:v>
                </c:pt>
                <c:pt idx="13">
                  <c:v>102.5</c:v>
                </c:pt>
                <c:pt idx="14">
                  <c:v>98.6</c:v>
                </c:pt>
                <c:pt idx="15">
                  <c:v>95.5</c:v>
                </c:pt>
                <c:pt idx="16">
                  <c:v>93.1</c:v>
                </c:pt>
                <c:pt idx="17">
                  <c:v>89.9</c:v>
                </c:pt>
                <c:pt idx="18">
                  <c:v>86.5</c:v>
                </c:pt>
                <c:pt idx="19">
                  <c:v>83.7</c:v>
                </c:pt>
                <c:pt idx="20">
                  <c:v>81.2</c:v>
                </c:pt>
                <c:pt idx="21">
                  <c:v>78.5</c:v>
                </c:pt>
                <c:pt idx="22">
                  <c:v>75.599999999999994</c:v>
                </c:pt>
                <c:pt idx="23">
                  <c:v>72.5</c:v>
                </c:pt>
                <c:pt idx="24">
                  <c:v>69.400000000000006</c:v>
                </c:pt>
                <c:pt idx="25">
                  <c:v>67.3</c:v>
                </c:pt>
                <c:pt idx="26">
                  <c:v>61.8</c:v>
                </c:pt>
                <c:pt idx="27">
                  <c:v>59</c:v>
                </c:pt>
                <c:pt idx="28">
                  <c:v>56.1</c:v>
                </c:pt>
                <c:pt idx="29">
                  <c:v>52.9</c:v>
                </c:pt>
                <c:pt idx="30">
                  <c:v>50</c:v>
                </c:pt>
                <c:pt idx="31">
                  <c:v>46.8</c:v>
                </c:pt>
                <c:pt idx="32">
                  <c:v>44.1</c:v>
                </c:pt>
                <c:pt idx="33">
                  <c:v>41.4</c:v>
                </c:pt>
                <c:pt idx="34">
                  <c:v>38.9</c:v>
                </c:pt>
                <c:pt idx="35">
                  <c:v>32.799999999999997</c:v>
                </c:pt>
                <c:pt idx="36">
                  <c:v>28.7</c:v>
                </c:pt>
                <c:pt idx="37">
                  <c:v>23</c:v>
                </c:pt>
                <c:pt idx="38">
                  <c:v>12</c:v>
                </c:pt>
                <c:pt idx="39">
                  <c:v>-17.25</c:v>
                </c:pt>
                <c:pt idx="40">
                  <c:v>-50.375</c:v>
                </c:pt>
              </c:numCache>
            </c:numRef>
          </c:xVal>
          <c:yVal>
            <c:numRef>
              <c:f>Bed!$E$36:$E$76</c:f>
              <c:numCache>
                <c:formatCode>General</c:formatCode>
                <c:ptCount val="41"/>
                <c:pt idx="0">
                  <c:v>4</c:v>
                </c:pt>
                <c:pt idx="1">
                  <c:v>180</c:v>
                </c:pt>
                <c:pt idx="2">
                  <c:v>356</c:v>
                </c:pt>
                <c:pt idx="3">
                  <c:v>532</c:v>
                </c:pt>
                <c:pt idx="4">
                  <c:v>708</c:v>
                </c:pt>
                <c:pt idx="5">
                  <c:v>884</c:v>
                </c:pt>
                <c:pt idx="6">
                  <c:v>1295</c:v>
                </c:pt>
                <c:pt idx="7">
                  <c:v>1306</c:v>
                </c:pt>
                <c:pt idx="8">
                  <c:v>1323</c:v>
                </c:pt>
                <c:pt idx="9">
                  <c:v>1557</c:v>
                </c:pt>
                <c:pt idx="10">
                  <c:v>1755</c:v>
                </c:pt>
                <c:pt idx="11">
                  <c:v>2005</c:v>
                </c:pt>
                <c:pt idx="12">
                  <c:v>2090</c:v>
                </c:pt>
                <c:pt idx="13">
                  <c:v>2151</c:v>
                </c:pt>
                <c:pt idx="14">
                  <c:v>2231</c:v>
                </c:pt>
                <c:pt idx="15">
                  <c:v>2330</c:v>
                </c:pt>
                <c:pt idx="16">
                  <c:v>2398</c:v>
                </c:pt>
                <c:pt idx="17">
                  <c:v>2482</c:v>
                </c:pt>
                <c:pt idx="18">
                  <c:v>2561</c:v>
                </c:pt>
                <c:pt idx="19">
                  <c:v>2640</c:v>
                </c:pt>
                <c:pt idx="20">
                  <c:v>2703</c:v>
                </c:pt>
                <c:pt idx="21">
                  <c:v>2773</c:v>
                </c:pt>
                <c:pt idx="22">
                  <c:v>2832</c:v>
                </c:pt>
                <c:pt idx="23">
                  <c:v>2896</c:v>
                </c:pt>
                <c:pt idx="24">
                  <c:v>2972</c:v>
                </c:pt>
                <c:pt idx="25">
                  <c:v>3013</c:v>
                </c:pt>
                <c:pt idx="26">
                  <c:v>3135</c:v>
                </c:pt>
                <c:pt idx="27">
                  <c:v>3184</c:v>
                </c:pt>
                <c:pt idx="28">
                  <c:v>3237</c:v>
                </c:pt>
                <c:pt idx="29">
                  <c:v>3286</c:v>
                </c:pt>
                <c:pt idx="30">
                  <c:v>3324</c:v>
                </c:pt>
                <c:pt idx="31">
                  <c:v>3369</c:v>
                </c:pt>
                <c:pt idx="32">
                  <c:v>3416</c:v>
                </c:pt>
                <c:pt idx="33">
                  <c:v>3452</c:v>
                </c:pt>
                <c:pt idx="34">
                  <c:v>3492</c:v>
                </c:pt>
                <c:pt idx="35">
                  <c:v>3530</c:v>
                </c:pt>
                <c:pt idx="36">
                  <c:v>3563</c:v>
                </c:pt>
                <c:pt idx="37">
                  <c:v>3677</c:v>
                </c:pt>
                <c:pt idx="38">
                  <c:v>3876</c:v>
                </c:pt>
                <c:pt idx="39">
                  <c:v>4052</c:v>
                </c:pt>
                <c:pt idx="40">
                  <c:v>4092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Bed!$A$78</c:f>
              <c:strCache>
                <c:ptCount val="1"/>
                <c:pt idx="0">
                  <c:v>Bed - Generation-1 - ogremustcrush</c:v>
                </c:pt>
              </c:strCache>
            </c:strRef>
          </c:tx>
          <c:xVal>
            <c:numRef>
              <c:f>Bed!$D$80:$D$95</c:f>
              <c:numCache>
                <c:formatCode>General</c:formatCode>
                <c:ptCount val="16"/>
                <c:pt idx="0">
                  <c:v>160</c:v>
                </c:pt>
                <c:pt idx="1">
                  <c:v>137</c:v>
                </c:pt>
                <c:pt idx="2">
                  <c:v>126</c:v>
                </c:pt>
                <c:pt idx="3">
                  <c:v>117</c:v>
                </c:pt>
                <c:pt idx="4">
                  <c:v>114</c:v>
                </c:pt>
                <c:pt idx="5">
                  <c:v>106</c:v>
                </c:pt>
                <c:pt idx="6">
                  <c:v>98</c:v>
                </c:pt>
                <c:pt idx="7">
                  <c:v>88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42</c:v>
                </c:pt>
                <c:pt idx="12">
                  <c:v>33</c:v>
                </c:pt>
                <c:pt idx="13">
                  <c:v>26</c:v>
                </c:pt>
                <c:pt idx="14">
                  <c:v>0</c:v>
                </c:pt>
                <c:pt idx="15">
                  <c:v>-20</c:v>
                </c:pt>
              </c:numCache>
            </c:numRef>
          </c:xVal>
          <c:yVal>
            <c:numRef>
              <c:f>Bed!$E$80:$E$95</c:f>
              <c:numCache>
                <c:formatCode>General</c:formatCode>
                <c:ptCount val="16"/>
                <c:pt idx="0">
                  <c:v>1197</c:v>
                </c:pt>
                <c:pt idx="1">
                  <c:v>1682</c:v>
                </c:pt>
                <c:pt idx="2">
                  <c:v>1892</c:v>
                </c:pt>
                <c:pt idx="3">
                  <c:v>2164</c:v>
                </c:pt>
                <c:pt idx="4">
                  <c:v>2350</c:v>
                </c:pt>
                <c:pt idx="5">
                  <c:v>2548</c:v>
                </c:pt>
                <c:pt idx="6">
                  <c:v>2740</c:v>
                </c:pt>
                <c:pt idx="7">
                  <c:v>2901</c:v>
                </c:pt>
                <c:pt idx="8">
                  <c:v>3096</c:v>
                </c:pt>
                <c:pt idx="9">
                  <c:v>3246</c:v>
                </c:pt>
                <c:pt idx="10">
                  <c:v>3360</c:v>
                </c:pt>
                <c:pt idx="11">
                  <c:v>3503</c:v>
                </c:pt>
                <c:pt idx="12">
                  <c:v>3599</c:v>
                </c:pt>
                <c:pt idx="13">
                  <c:v>3695</c:v>
                </c:pt>
                <c:pt idx="14">
                  <c:v>3880</c:v>
                </c:pt>
                <c:pt idx="15">
                  <c:v>3981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1552"/>
        <c:axId val="91273088"/>
      </c:scatterChart>
      <c:valAx>
        <c:axId val="912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3088"/>
        <c:crosses val="autoZero"/>
        <c:crossBetween val="midCat"/>
      </c:valAx>
      <c:valAx>
        <c:axId val="912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7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 - Generation 0/1</a:t>
            </a:r>
          </a:p>
        </c:rich>
      </c:tx>
      <c:layout>
        <c:manualLayout>
          <c:xMode val="edge"/>
          <c:yMode val="edge"/>
          <c:x val="0.41028743358299724"/>
          <c:y val="1.37812230835486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4634146341463415E-2"/>
          <c:y val="6.387176409150408E-2"/>
          <c:w val="0.74656140543407679"/>
          <c:h val="0.853351916281782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Bed!$E$1:$E$2</c:f>
              <c:strCache>
                <c:ptCount val="1"/>
                <c:pt idx="0">
                  <c:v>Bed - Generation 0 ADC</c:v>
                </c:pt>
              </c:strCache>
            </c:strRef>
          </c:tx>
          <c:xVal>
            <c:numRef>
              <c:f>Bed!$D$3:$D$32</c:f>
              <c:numCache>
                <c:formatCode>General</c:formatCode>
                <c:ptCount val="30"/>
                <c:pt idx="0">
                  <c:v>130</c:v>
                </c:pt>
                <c:pt idx="1">
                  <c:v>125</c:v>
                </c:pt>
                <c:pt idx="2">
                  <c:v>120</c:v>
                </c:pt>
                <c:pt idx="3">
                  <c:v>115</c:v>
                </c:pt>
                <c:pt idx="4">
                  <c:v>110</c:v>
                </c:pt>
                <c:pt idx="5">
                  <c:v>105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85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35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15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-10</c:v>
                </c:pt>
                <c:pt idx="28">
                  <c:v>-20</c:v>
                </c:pt>
                <c:pt idx="29">
                  <c:v>-30</c:v>
                </c:pt>
              </c:numCache>
            </c:numRef>
          </c:xVal>
          <c:yVal>
            <c:numRef>
              <c:f>Bed!$E$3:$E$32</c:f>
              <c:numCache>
                <c:formatCode>General</c:formatCode>
                <c:ptCount val="30"/>
                <c:pt idx="0">
                  <c:v>2003</c:v>
                </c:pt>
                <c:pt idx="1">
                  <c:v>2058</c:v>
                </c:pt>
                <c:pt idx="2">
                  <c:v>2161</c:v>
                </c:pt>
                <c:pt idx="3">
                  <c:v>2253</c:v>
                </c:pt>
                <c:pt idx="4">
                  <c:v>2337</c:v>
                </c:pt>
                <c:pt idx="5">
                  <c:v>2450</c:v>
                </c:pt>
                <c:pt idx="6">
                  <c:v>2549</c:v>
                </c:pt>
                <c:pt idx="7">
                  <c:v>2637</c:v>
                </c:pt>
                <c:pt idx="8">
                  <c:v>2715</c:v>
                </c:pt>
                <c:pt idx="9">
                  <c:v>2786</c:v>
                </c:pt>
                <c:pt idx="10">
                  <c:v>2907</c:v>
                </c:pt>
                <c:pt idx="11">
                  <c:v>3008</c:v>
                </c:pt>
                <c:pt idx="12">
                  <c:v>3093</c:v>
                </c:pt>
                <c:pt idx="13">
                  <c:v>3165</c:v>
                </c:pt>
                <c:pt idx="14">
                  <c:v>3247</c:v>
                </c:pt>
                <c:pt idx="15">
                  <c:v>3316</c:v>
                </c:pt>
                <c:pt idx="16">
                  <c:v>3374</c:v>
                </c:pt>
                <c:pt idx="17">
                  <c:v>3447</c:v>
                </c:pt>
                <c:pt idx="18">
                  <c:v>3506</c:v>
                </c:pt>
                <c:pt idx="19">
                  <c:v>3548</c:v>
                </c:pt>
                <c:pt idx="20">
                  <c:v>3610</c:v>
                </c:pt>
                <c:pt idx="21">
                  <c:v>3664</c:v>
                </c:pt>
                <c:pt idx="22">
                  <c:v>3708</c:v>
                </c:pt>
                <c:pt idx="23">
                  <c:v>3764</c:v>
                </c:pt>
                <c:pt idx="24">
                  <c:v>3816</c:v>
                </c:pt>
                <c:pt idx="25">
                  <c:v>3868</c:v>
                </c:pt>
                <c:pt idx="26">
                  <c:v>3920</c:v>
                </c:pt>
                <c:pt idx="27">
                  <c:v>4025</c:v>
                </c:pt>
                <c:pt idx="28">
                  <c:v>4129</c:v>
                </c:pt>
                <c:pt idx="29">
                  <c:v>4233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Bed!$A$34</c:f>
              <c:strCache>
                <c:ptCount val="1"/>
                <c:pt idx="0">
                  <c:v>Bed - Generation 0 - David</c:v>
                </c:pt>
              </c:strCache>
            </c:strRef>
          </c:tx>
          <c:trendline>
            <c:trendlineType val="poly"/>
            <c:order val="6"/>
            <c:dispRSqr val="0"/>
            <c:dispEq val="0"/>
          </c:trendline>
          <c:xVal>
            <c:numRef>
              <c:f>Bed!$D$36:$D$76</c:f>
              <c:numCache>
                <c:formatCode>General</c:formatCode>
                <c:ptCount val="41"/>
                <c:pt idx="0">
                  <c:v>605</c:v>
                </c:pt>
                <c:pt idx="1">
                  <c:v>222.5</c:v>
                </c:pt>
                <c:pt idx="2">
                  <c:v>184.75</c:v>
                </c:pt>
                <c:pt idx="3">
                  <c:v>164.125</c:v>
                </c:pt>
                <c:pt idx="4">
                  <c:v>149.875</c:v>
                </c:pt>
                <c:pt idx="5">
                  <c:v>139</c:v>
                </c:pt>
                <c:pt idx="6">
                  <c:v>137.5</c:v>
                </c:pt>
                <c:pt idx="7">
                  <c:v>136.5</c:v>
                </c:pt>
                <c:pt idx="8">
                  <c:v>135.5</c:v>
                </c:pt>
                <c:pt idx="9">
                  <c:v>120</c:v>
                </c:pt>
                <c:pt idx="10">
                  <c:v>117.7</c:v>
                </c:pt>
                <c:pt idx="11">
                  <c:v>108</c:v>
                </c:pt>
                <c:pt idx="12">
                  <c:v>104.9</c:v>
                </c:pt>
                <c:pt idx="13">
                  <c:v>102.5</c:v>
                </c:pt>
                <c:pt idx="14">
                  <c:v>98.6</c:v>
                </c:pt>
                <c:pt idx="15">
                  <c:v>95.5</c:v>
                </c:pt>
                <c:pt idx="16">
                  <c:v>93.1</c:v>
                </c:pt>
                <c:pt idx="17">
                  <c:v>89.9</c:v>
                </c:pt>
                <c:pt idx="18">
                  <c:v>86.5</c:v>
                </c:pt>
                <c:pt idx="19">
                  <c:v>83.7</c:v>
                </c:pt>
                <c:pt idx="20">
                  <c:v>81.2</c:v>
                </c:pt>
                <c:pt idx="21">
                  <c:v>78.5</c:v>
                </c:pt>
                <c:pt idx="22">
                  <c:v>75.599999999999994</c:v>
                </c:pt>
                <c:pt idx="23">
                  <c:v>72.5</c:v>
                </c:pt>
                <c:pt idx="24">
                  <c:v>69.400000000000006</c:v>
                </c:pt>
                <c:pt idx="25">
                  <c:v>67.3</c:v>
                </c:pt>
                <c:pt idx="26">
                  <c:v>61.8</c:v>
                </c:pt>
                <c:pt idx="27">
                  <c:v>59</c:v>
                </c:pt>
                <c:pt idx="28">
                  <c:v>56.1</c:v>
                </c:pt>
                <c:pt idx="29">
                  <c:v>52.9</c:v>
                </c:pt>
                <c:pt idx="30">
                  <c:v>50</c:v>
                </c:pt>
                <c:pt idx="31">
                  <c:v>46.8</c:v>
                </c:pt>
                <c:pt idx="32">
                  <c:v>44.1</c:v>
                </c:pt>
                <c:pt idx="33">
                  <c:v>41.4</c:v>
                </c:pt>
                <c:pt idx="34">
                  <c:v>38.9</c:v>
                </c:pt>
                <c:pt idx="35">
                  <c:v>32.799999999999997</c:v>
                </c:pt>
                <c:pt idx="36">
                  <c:v>28.7</c:v>
                </c:pt>
                <c:pt idx="37">
                  <c:v>23</c:v>
                </c:pt>
                <c:pt idx="38">
                  <c:v>12</c:v>
                </c:pt>
                <c:pt idx="39">
                  <c:v>-17.25</c:v>
                </c:pt>
                <c:pt idx="40">
                  <c:v>-50.375</c:v>
                </c:pt>
              </c:numCache>
            </c:numRef>
          </c:xVal>
          <c:yVal>
            <c:numRef>
              <c:f>Bed!$E$36:$E$76</c:f>
              <c:numCache>
                <c:formatCode>General</c:formatCode>
                <c:ptCount val="41"/>
                <c:pt idx="0">
                  <c:v>4</c:v>
                </c:pt>
                <c:pt idx="1">
                  <c:v>180</c:v>
                </c:pt>
                <c:pt idx="2">
                  <c:v>356</c:v>
                </c:pt>
                <c:pt idx="3">
                  <c:v>532</c:v>
                </c:pt>
                <c:pt idx="4">
                  <c:v>708</c:v>
                </c:pt>
                <c:pt idx="5">
                  <c:v>884</c:v>
                </c:pt>
                <c:pt idx="6">
                  <c:v>1295</c:v>
                </c:pt>
                <c:pt idx="7">
                  <c:v>1306</c:v>
                </c:pt>
                <c:pt idx="8">
                  <c:v>1323</c:v>
                </c:pt>
                <c:pt idx="9">
                  <c:v>1557</c:v>
                </c:pt>
                <c:pt idx="10">
                  <c:v>1755</c:v>
                </c:pt>
                <c:pt idx="11">
                  <c:v>2005</c:v>
                </c:pt>
                <c:pt idx="12">
                  <c:v>2090</c:v>
                </c:pt>
                <c:pt idx="13">
                  <c:v>2151</c:v>
                </c:pt>
                <c:pt idx="14">
                  <c:v>2231</c:v>
                </c:pt>
                <c:pt idx="15">
                  <c:v>2330</c:v>
                </c:pt>
                <c:pt idx="16">
                  <c:v>2398</c:v>
                </c:pt>
                <c:pt idx="17">
                  <c:v>2482</c:v>
                </c:pt>
                <c:pt idx="18">
                  <c:v>2561</c:v>
                </c:pt>
                <c:pt idx="19">
                  <c:v>2640</c:v>
                </c:pt>
                <c:pt idx="20">
                  <c:v>2703</c:v>
                </c:pt>
                <c:pt idx="21">
                  <c:v>2773</c:v>
                </c:pt>
                <c:pt idx="22">
                  <c:v>2832</c:v>
                </c:pt>
                <c:pt idx="23">
                  <c:v>2896</c:v>
                </c:pt>
                <c:pt idx="24">
                  <c:v>2972</c:v>
                </c:pt>
                <c:pt idx="25">
                  <c:v>3013</c:v>
                </c:pt>
                <c:pt idx="26">
                  <c:v>3135</c:v>
                </c:pt>
                <c:pt idx="27">
                  <c:v>3184</c:v>
                </c:pt>
                <c:pt idx="28">
                  <c:v>3237</c:v>
                </c:pt>
                <c:pt idx="29">
                  <c:v>3286</c:v>
                </c:pt>
                <c:pt idx="30">
                  <c:v>3324</c:v>
                </c:pt>
                <c:pt idx="31">
                  <c:v>3369</c:v>
                </c:pt>
                <c:pt idx="32">
                  <c:v>3416</c:v>
                </c:pt>
                <c:pt idx="33">
                  <c:v>3452</c:v>
                </c:pt>
                <c:pt idx="34">
                  <c:v>3492</c:v>
                </c:pt>
                <c:pt idx="35">
                  <c:v>3530</c:v>
                </c:pt>
                <c:pt idx="36">
                  <c:v>3563</c:v>
                </c:pt>
                <c:pt idx="37">
                  <c:v>3677</c:v>
                </c:pt>
                <c:pt idx="38">
                  <c:v>3876</c:v>
                </c:pt>
                <c:pt idx="39">
                  <c:v>4052</c:v>
                </c:pt>
                <c:pt idx="40">
                  <c:v>4092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Bed!$A$78</c:f>
              <c:strCache>
                <c:ptCount val="1"/>
                <c:pt idx="0">
                  <c:v>Bed - Generation-1 - ogremustcrush</c:v>
                </c:pt>
              </c:strCache>
            </c:strRef>
          </c:tx>
          <c:xVal>
            <c:numRef>
              <c:f>Bed!$D$80:$D$95</c:f>
              <c:numCache>
                <c:formatCode>General</c:formatCode>
                <c:ptCount val="16"/>
                <c:pt idx="0">
                  <c:v>160</c:v>
                </c:pt>
                <c:pt idx="1">
                  <c:v>137</c:v>
                </c:pt>
                <c:pt idx="2">
                  <c:v>126</c:v>
                </c:pt>
                <c:pt idx="3">
                  <c:v>117</c:v>
                </c:pt>
                <c:pt idx="4">
                  <c:v>114</c:v>
                </c:pt>
                <c:pt idx="5">
                  <c:v>106</c:v>
                </c:pt>
                <c:pt idx="6">
                  <c:v>98</c:v>
                </c:pt>
                <c:pt idx="7">
                  <c:v>88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42</c:v>
                </c:pt>
                <c:pt idx="12">
                  <c:v>33</c:v>
                </c:pt>
                <c:pt idx="13">
                  <c:v>26</c:v>
                </c:pt>
                <c:pt idx="14">
                  <c:v>0</c:v>
                </c:pt>
                <c:pt idx="15">
                  <c:v>-20</c:v>
                </c:pt>
              </c:numCache>
            </c:numRef>
          </c:xVal>
          <c:yVal>
            <c:numRef>
              <c:f>Bed!$E$80:$E$95</c:f>
              <c:numCache>
                <c:formatCode>General</c:formatCode>
                <c:ptCount val="16"/>
                <c:pt idx="0">
                  <c:v>1197</c:v>
                </c:pt>
                <c:pt idx="1">
                  <c:v>1682</c:v>
                </c:pt>
                <c:pt idx="2">
                  <c:v>1892</c:v>
                </c:pt>
                <c:pt idx="3">
                  <c:v>2164</c:v>
                </c:pt>
                <c:pt idx="4">
                  <c:v>2350</c:v>
                </c:pt>
                <c:pt idx="5">
                  <c:v>2548</c:v>
                </c:pt>
                <c:pt idx="6">
                  <c:v>2740</c:v>
                </c:pt>
                <c:pt idx="7">
                  <c:v>2901</c:v>
                </c:pt>
                <c:pt idx="8">
                  <c:v>3096</c:v>
                </c:pt>
                <c:pt idx="9">
                  <c:v>3246</c:v>
                </c:pt>
                <c:pt idx="10">
                  <c:v>3360</c:v>
                </c:pt>
                <c:pt idx="11">
                  <c:v>3503</c:v>
                </c:pt>
                <c:pt idx="12">
                  <c:v>3599</c:v>
                </c:pt>
                <c:pt idx="13">
                  <c:v>3695</c:v>
                </c:pt>
                <c:pt idx="14">
                  <c:v>3880</c:v>
                </c:pt>
                <c:pt idx="15">
                  <c:v>3981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9888"/>
        <c:axId val="91511424"/>
      </c:scatterChart>
      <c:valAx>
        <c:axId val="91509888"/>
        <c:scaling>
          <c:orientation val="minMax"/>
          <c:max val="16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1511424"/>
        <c:crosses val="autoZero"/>
        <c:crossBetween val="midCat"/>
      </c:valAx>
      <c:valAx>
        <c:axId val="91511424"/>
        <c:scaling>
          <c:orientation val="minMax"/>
          <c:max val="4500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0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42474607571562E-2"/>
          <c:y val="0.17788946942379866"/>
          <c:w val="0.80265898895602039"/>
          <c:h val="0.74406799617337549"/>
        </c:manualLayout>
      </c:layout>
      <c:scatterChart>
        <c:scatterStyle val="smoothMarker"/>
        <c:varyColors val="0"/>
        <c:ser>
          <c:idx val="3"/>
          <c:order val="0"/>
          <c:tx>
            <c:v>Trend Original  Gen 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Bed!$B$99:$B$117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Bed!$E$99:$E$117</c:f>
              <c:numCache>
                <c:formatCode>0</c:formatCode>
                <c:ptCount val="19"/>
                <c:pt idx="0">
                  <c:v>1223.1402136155384</c:v>
                </c:pt>
                <c:pt idx="1">
                  <c:v>1478.9523243222893</c:v>
                </c:pt>
                <c:pt idx="2">
                  <c:v>1720.8336142805138</c:v>
                </c:pt>
                <c:pt idx="3">
                  <c:v>1949.3063956386322</c:v>
                </c:pt>
                <c:pt idx="4">
                  <c:v>2164.8929805450653</c:v>
                </c:pt>
                <c:pt idx="5">
                  <c:v>2368.1156811482342</c:v>
                </c:pt>
                <c:pt idx="6">
                  <c:v>2559.4968095965601</c:v>
                </c:pt>
                <c:pt idx="7">
                  <c:v>2739.5586780384629</c:v>
                </c:pt>
                <c:pt idx="8">
                  <c:v>2908.823598622364</c:v>
                </c:pt>
                <c:pt idx="9">
                  <c:v>3067.813883496684</c:v>
                </c:pt>
                <c:pt idx="10">
                  <c:v>3217.0518448098437</c:v>
                </c:pt>
                <c:pt idx="11">
                  <c:v>3357.0597947102638</c:v>
                </c:pt>
                <c:pt idx="12">
                  <c:v>3488.360045346365</c:v>
                </c:pt>
                <c:pt idx="13">
                  <c:v>3611.4749088665685</c:v>
                </c:pt>
                <c:pt idx="14">
                  <c:v>3726.9266974192951</c:v>
                </c:pt>
                <c:pt idx="15">
                  <c:v>3835.2377231529654</c:v>
                </c:pt>
                <c:pt idx="16">
                  <c:v>3936.9302982160002</c:v>
                </c:pt>
                <c:pt idx="17">
                  <c:v>4032.5267347568201</c:v>
                </c:pt>
                <c:pt idx="18">
                  <c:v>4122.5493449238465</c:v>
                </c:pt>
              </c:numCache>
            </c:numRef>
          </c:yVal>
          <c:smooth val="1"/>
        </c:ser>
        <c:ser>
          <c:idx val="0"/>
          <c:order val="1"/>
          <c:tx>
            <c:v>Trend David  Gen 0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Bed!$B$99:$B$117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Bed!$C$99:$C$117</c:f>
              <c:numCache>
                <c:formatCode>0</c:formatCode>
                <c:ptCount val="19"/>
                <c:pt idx="0">
                  <c:v>634.78260817938326</c:v>
                </c:pt>
                <c:pt idx="1">
                  <c:v>865.67156951279276</c:v>
                </c:pt>
                <c:pt idx="2">
                  <c:v>1118.4942973233219</c:v>
                </c:pt>
                <c:pt idx="3">
                  <c:v>1385.6794121638941</c:v>
                </c:pt>
                <c:pt idx="4">
                  <c:v>1660.178089787169</c:v>
                </c:pt>
                <c:pt idx="5">
                  <c:v>1935.5306732017664</c:v>
                </c:pt>
                <c:pt idx="6">
                  <c:v>2205.9260192572733</c:v>
                </c:pt>
                <c:pt idx="7">
                  <c:v>2466.2535797580531</c:v>
                </c:pt>
                <c:pt idx="8">
                  <c:v>2712.1482171058392</c:v>
                </c:pt>
                <c:pt idx="9">
                  <c:v>2940.0277544711289</c:v>
                </c:pt>
                <c:pt idx="10">
                  <c:v>3147.1232604933657</c:v>
                </c:pt>
                <c:pt idx="11">
                  <c:v>3331.5020685099144</c:v>
                </c:pt>
                <c:pt idx="12">
                  <c:v>3492.083530313831</c:v>
                </c:pt>
                <c:pt idx="13">
                  <c:v>3628.6475044404265</c:v>
                </c:pt>
                <c:pt idx="14">
                  <c:v>3708</c:v>
                </c:pt>
                <c:pt idx="15">
                  <c:v>3816</c:v>
                </c:pt>
                <c:pt idx="16">
                  <c:v>3920</c:v>
                </c:pt>
                <c:pt idx="17">
                  <c:v>4025</c:v>
                </c:pt>
                <c:pt idx="18">
                  <c:v>4129</c:v>
                </c:pt>
              </c:numCache>
            </c:numRef>
          </c:yVal>
          <c:smooth val="1"/>
        </c:ser>
        <c:ser>
          <c:idx val="1"/>
          <c:order val="2"/>
          <c:tx>
            <c:v>Trend Ogremustcrush  Gen 1</c:v>
          </c:tx>
          <c:spPr>
            <a:ln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Bed!$B$99:$B$117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Bed!$D$99:$D$117</c:f>
              <c:numCache>
                <c:formatCode>0</c:formatCode>
                <c:ptCount val="19"/>
                <c:pt idx="0">
                  <c:v>1121.6744478972009</c:v>
                </c:pt>
                <c:pt idx="1">
                  <c:v>1406.7330514016048</c:v>
                </c:pt>
                <c:pt idx="2">
                  <c:v>1676.747071085013</c:v>
                </c:pt>
                <c:pt idx="3">
                  <c:v>1931.7300842777527</c:v>
                </c:pt>
                <c:pt idx="4">
                  <c:v>2171.6956683101503</c:v>
                </c:pt>
                <c:pt idx="5">
                  <c:v>2396.6574005125335</c:v>
                </c:pt>
                <c:pt idx="6">
                  <c:v>2606.6288582152288</c:v>
                </c:pt>
                <c:pt idx="7">
                  <c:v>2801.6236187485638</c:v>
                </c:pt>
                <c:pt idx="8">
                  <c:v>2981.6552594428649</c:v>
                </c:pt>
                <c:pt idx="9">
                  <c:v>3146.7373576284599</c:v>
                </c:pt>
                <c:pt idx="10">
                  <c:v>3296.8834906356751</c:v>
                </c:pt>
                <c:pt idx="11">
                  <c:v>3432.1072357948378</c:v>
                </c:pt>
                <c:pt idx="12">
                  <c:v>3552.4221704362749</c:v>
                </c:pt>
                <c:pt idx="13">
                  <c:v>3657.841871890314</c:v>
                </c:pt>
                <c:pt idx="14">
                  <c:v>3748.3799174872811</c:v>
                </c:pt>
                <c:pt idx="15">
                  <c:v>3824.0498845575044</c:v>
                </c:pt>
                <c:pt idx="16">
                  <c:v>3884.8653504313102</c:v>
                </c:pt>
                <c:pt idx="17">
                  <c:v>3930.8398924390258</c:v>
                </c:pt>
                <c:pt idx="18">
                  <c:v>3961.9870879109781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1616"/>
        <c:axId val="91633536"/>
      </c:scatterChart>
      <c:valAx>
        <c:axId val="91631616"/>
        <c:scaling>
          <c:orientation val="minMax"/>
          <c:max val="16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1633536"/>
        <c:crosses val="autoZero"/>
        <c:crossBetween val="midCat"/>
      </c:valAx>
      <c:valAx>
        <c:axId val="91633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163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</a:t>
            </a:r>
            <a:r>
              <a:rPr lang="en-US" baseline="0"/>
              <a:t> Table Gen 0 &amp;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Bed Gen 0 &amp; Gen 1 Trend</c:v>
          </c:tx>
          <c:xVal>
            <c:numRef>
              <c:f>Bed!$B$124:$B$142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Bed!$C$124:$C$142</c:f>
              <c:numCache>
                <c:formatCode>General</c:formatCode>
                <c:ptCount val="19"/>
                <c:pt idx="0">
                  <c:v>628</c:v>
                </c:pt>
                <c:pt idx="1">
                  <c:v>859</c:v>
                </c:pt>
                <c:pt idx="2">
                  <c:v>1113</c:v>
                </c:pt>
                <c:pt idx="3">
                  <c:v>1382</c:v>
                </c:pt>
                <c:pt idx="4">
                  <c:v>1660</c:v>
                </c:pt>
                <c:pt idx="5">
                  <c:v>1938</c:v>
                </c:pt>
                <c:pt idx="6">
                  <c:v>2211</c:v>
                </c:pt>
                <c:pt idx="7">
                  <c:v>2473</c:v>
                </c:pt>
                <c:pt idx="8">
                  <c:v>2718</c:v>
                </c:pt>
                <c:pt idx="9">
                  <c:v>2945</c:v>
                </c:pt>
                <c:pt idx="10">
                  <c:v>3148</c:v>
                </c:pt>
                <c:pt idx="11">
                  <c:v>3328</c:v>
                </c:pt>
                <c:pt idx="12">
                  <c:v>3482</c:v>
                </c:pt>
                <c:pt idx="13">
                  <c:v>3613</c:v>
                </c:pt>
                <c:pt idx="14">
                  <c:v>3722</c:v>
                </c:pt>
                <c:pt idx="15">
                  <c:v>3815</c:v>
                </c:pt>
                <c:pt idx="16">
                  <c:v>3895</c:v>
                </c:pt>
                <c:pt idx="17">
                  <c:v>3972</c:v>
                </c:pt>
                <c:pt idx="18">
                  <c:v>4055</c:v>
                </c:pt>
              </c:numCache>
            </c:numRef>
          </c:yVal>
          <c:smooth val="1"/>
        </c:ser>
        <c:ser>
          <c:idx val="1"/>
          <c:order val="1"/>
          <c:tx>
            <c:v>David measures</c:v>
          </c:tx>
          <c:xVal>
            <c:numRef>
              <c:f>Bed!$D$36:$D$76</c:f>
              <c:numCache>
                <c:formatCode>General</c:formatCode>
                <c:ptCount val="41"/>
                <c:pt idx="0">
                  <c:v>605</c:v>
                </c:pt>
                <c:pt idx="1">
                  <c:v>222.5</c:v>
                </c:pt>
                <c:pt idx="2">
                  <c:v>184.75</c:v>
                </c:pt>
                <c:pt idx="3">
                  <c:v>164.125</c:v>
                </c:pt>
                <c:pt idx="4">
                  <c:v>149.875</c:v>
                </c:pt>
                <c:pt idx="5">
                  <c:v>139</c:v>
                </c:pt>
                <c:pt idx="6">
                  <c:v>137.5</c:v>
                </c:pt>
                <c:pt idx="7">
                  <c:v>136.5</c:v>
                </c:pt>
                <c:pt idx="8">
                  <c:v>135.5</c:v>
                </c:pt>
                <c:pt idx="9">
                  <c:v>120</c:v>
                </c:pt>
                <c:pt idx="10">
                  <c:v>117.7</c:v>
                </c:pt>
                <c:pt idx="11">
                  <c:v>108</c:v>
                </c:pt>
                <c:pt idx="12">
                  <c:v>104.9</c:v>
                </c:pt>
                <c:pt idx="13">
                  <c:v>102.5</c:v>
                </c:pt>
                <c:pt idx="14">
                  <c:v>98.6</c:v>
                </c:pt>
                <c:pt idx="15">
                  <c:v>95.5</c:v>
                </c:pt>
                <c:pt idx="16">
                  <c:v>93.1</c:v>
                </c:pt>
                <c:pt idx="17">
                  <c:v>89.9</c:v>
                </c:pt>
                <c:pt idx="18">
                  <c:v>86.5</c:v>
                </c:pt>
                <c:pt idx="19">
                  <c:v>83.7</c:v>
                </c:pt>
                <c:pt idx="20">
                  <c:v>81.2</c:v>
                </c:pt>
                <c:pt idx="21">
                  <c:v>78.5</c:v>
                </c:pt>
                <c:pt idx="22">
                  <c:v>75.599999999999994</c:v>
                </c:pt>
                <c:pt idx="23">
                  <c:v>72.5</c:v>
                </c:pt>
                <c:pt idx="24">
                  <c:v>69.400000000000006</c:v>
                </c:pt>
                <c:pt idx="25">
                  <c:v>67.3</c:v>
                </c:pt>
                <c:pt idx="26">
                  <c:v>61.8</c:v>
                </c:pt>
                <c:pt idx="27">
                  <c:v>59</c:v>
                </c:pt>
                <c:pt idx="28">
                  <c:v>56.1</c:v>
                </c:pt>
                <c:pt idx="29">
                  <c:v>52.9</c:v>
                </c:pt>
                <c:pt idx="30">
                  <c:v>50</c:v>
                </c:pt>
                <c:pt idx="31">
                  <c:v>46.8</c:v>
                </c:pt>
                <c:pt idx="32">
                  <c:v>44.1</c:v>
                </c:pt>
                <c:pt idx="33">
                  <c:v>41.4</c:v>
                </c:pt>
                <c:pt idx="34">
                  <c:v>38.9</c:v>
                </c:pt>
                <c:pt idx="35">
                  <c:v>32.799999999999997</c:v>
                </c:pt>
                <c:pt idx="36">
                  <c:v>28.7</c:v>
                </c:pt>
                <c:pt idx="37">
                  <c:v>23</c:v>
                </c:pt>
                <c:pt idx="38">
                  <c:v>12</c:v>
                </c:pt>
                <c:pt idx="39">
                  <c:v>-17.25</c:v>
                </c:pt>
                <c:pt idx="40">
                  <c:v>-50.375</c:v>
                </c:pt>
              </c:numCache>
            </c:numRef>
          </c:xVal>
          <c:yVal>
            <c:numRef>
              <c:f>Bed!$E$36:$E$76</c:f>
              <c:numCache>
                <c:formatCode>General</c:formatCode>
                <c:ptCount val="41"/>
                <c:pt idx="0">
                  <c:v>4</c:v>
                </c:pt>
                <c:pt idx="1">
                  <c:v>180</c:v>
                </c:pt>
                <c:pt idx="2">
                  <c:v>356</c:v>
                </c:pt>
                <c:pt idx="3">
                  <c:v>532</c:v>
                </c:pt>
                <c:pt idx="4">
                  <c:v>708</c:v>
                </c:pt>
                <c:pt idx="5">
                  <c:v>884</c:v>
                </c:pt>
                <c:pt idx="6">
                  <c:v>1295</c:v>
                </c:pt>
                <c:pt idx="7">
                  <c:v>1306</c:v>
                </c:pt>
                <c:pt idx="8">
                  <c:v>1323</c:v>
                </c:pt>
                <c:pt idx="9">
                  <c:v>1557</c:v>
                </c:pt>
                <c:pt idx="10">
                  <c:v>1755</c:v>
                </c:pt>
                <c:pt idx="11">
                  <c:v>2005</c:v>
                </c:pt>
                <c:pt idx="12">
                  <c:v>2090</c:v>
                </c:pt>
                <c:pt idx="13">
                  <c:v>2151</c:v>
                </c:pt>
                <c:pt idx="14">
                  <c:v>2231</c:v>
                </c:pt>
                <c:pt idx="15">
                  <c:v>2330</c:v>
                </c:pt>
                <c:pt idx="16">
                  <c:v>2398</c:v>
                </c:pt>
                <c:pt idx="17">
                  <c:v>2482</c:v>
                </c:pt>
                <c:pt idx="18">
                  <c:v>2561</c:v>
                </c:pt>
                <c:pt idx="19">
                  <c:v>2640</c:v>
                </c:pt>
                <c:pt idx="20">
                  <c:v>2703</c:v>
                </c:pt>
                <c:pt idx="21">
                  <c:v>2773</c:v>
                </c:pt>
                <c:pt idx="22">
                  <c:v>2832</c:v>
                </c:pt>
                <c:pt idx="23">
                  <c:v>2896</c:v>
                </c:pt>
                <c:pt idx="24">
                  <c:v>2972</c:v>
                </c:pt>
                <c:pt idx="25">
                  <c:v>3013</c:v>
                </c:pt>
                <c:pt idx="26">
                  <c:v>3135</c:v>
                </c:pt>
                <c:pt idx="27">
                  <c:v>3184</c:v>
                </c:pt>
                <c:pt idx="28">
                  <c:v>3237</c:v>
                </c:pt>
                <c:pt idx="29">
                  <c:v>3286</c:v>
                </c:pt>
                <c:pt idx="30">
                  <c:v>3324</c:v>
                </c:pt>
                <c:pt idx="31">
                  <c:v>3369</c:v>
                </c:pt>
                <c:pt idx="32">
                  <c:v>3416</c:v>
                </c:pt>
                <c:pt idx="33">
                  <c:v>3452</c:v>
                </c:pt>
                <c:pt idx="34">
                  <c:v>3492</c:v>
                </c:pt>
                <c:pt idx="35">
                  <c:v>3530</c:v>
                </c:pt>
                <c:pt idx="36">
                  <c:v>3563</c:v>
                </c:pt>
                <c:pt idx="37">
                  <c:v>3677</c:v>
                </c:pt>
                <c:pt idx="38">
                  <c:v>3876</c:v>
                </c:pt>
                <c:pt idx="39">
                  <c:v>4052</c:v>
                </c:pt>
                <c:pt idx="40">
                  <c:v>4092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6976"/>
        <c:axId val="91652864"/>
      </c:scatterChart>
      <c:valAx>
        <c:axId val="91646976"/>
        <c:scaling>
          <c:orientation val="minMax"/>
          <c:max val="16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1652864"/>
        <c:crosses val="autoZero"/>
        <c:crossBetween val="midCat"/>
      </c:valAx>
      <c:valAx>
        <c:axId val="916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4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Extuder - Generation 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4406308253245589E-2"/>
          <c:y val="5.9204195650041869E-2"/>
          <c:w val="0.67726020409054621"/>
          <c:h val="0.8898392479813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'Extruder gen 0'!$E$1:$E$2</c:f>
              <c:strCache>
                <c:ptCount val="1"/>
                <c:pt idx="0">
                  <c:v>Extuder - Generation 0  ADC</c:v>
                </c:pt>
              </c:strCache>
            </c:strRef>
          </c:tx>
          <c:xVal>
            <c:numRef>
              <c:f>'Extruder gen 0'!$D$3:$D$30</c:f>
              <c:numCache>
                <c:formatCode>General</c:formatCode>
                <c:ptCount val="28"/>
                <c:pt idx="0">
                  <c:v>280</c:v>
                </c:pt>
                <c:pt idx="1">
                  <c:v>265</c:v>
                </c:pt>
                <c:pt idx="2">
                  <c:v>250</c:v>
                </c:pt>
                <c:pt idx="3">
                  <c:v>240</c:v>
                </c:pt>
                <c:pt idx="4">
                  <c:v>225</c:v>
                </c:pt>
                <c:pt idx="5">
                  <c:v>215</c:v>
                </c:pt>
                <c:pt idx="6">
                  <c:v>205</c:v>
                </c:pt>
                <c:pt idx="7">
                  <c:v>195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145</c:v>
                </c:pt>
                <c:pt idx="12">
                  <c:v>135</c:v>
                </c:pt>
                <c:pt idx="13">
                  <c:v>120</c:v>
                </c:pt>
                <c:pt idx="14">
                  <c:v>110</c:v>
                </c:pt>
                <c:pt idx="15">
                  <c:v>95</c:v>
                </c:pt>
                <c:pt idx="16">
                  <c:v>80</c:v>
                </c:pt>
                <c:pt idx="17">
                  <c:v>70</c:v>
                </c:pt>
                <c:pt idx="18">
                  <c:v>55</c:v>
                </c:pt>
                <c:pt idx="19">
                  <c:v>45</c:v>
                </c:pt>
                <c:pt idx="20">
                  <c:v>33</c:v>
                </c:pt>
                <c:pt idx="21">
                  <c:v>20</c:v>
                </c:pt>
                <c:pt idx="22">
                  <c:v>15</c:v>
                </c:pt>
                <c:pt idx="23">
                  <c:v>10</c:v>
                </c:pt>
                <c:pt idx="24">
                  <c:v>0</c:v>
                </c:pt>
                <c:pt idx="25">
                  <c:v>-10</c:v>
                </c:pt>
                <c:pt idx="26">
                  <c:v>-20</c:v>
                </c:pt>
                <c:pt idx="27">
                  <c:v>-30</c:v>
                </c:pt>
              </c:numCache>
            </c:numRef>
          </c:xVal>
          <c:yVal>
            <c:numRef>
              <c:f>'Extruder gen 0'!$E$3:$E$30</c:f>
              <c:numCache>
                <c:formatCode>General</c:formatCode>
                <c:ptCount val="28"/>
                <c:pt idx="0">
                  <c:v>111</c:v>
                </c:pt>
                <c:pt idx="1">
                  <c:v>132</c:v>
                </c:pt>
                <c:pt idx="2">
                  <c:v>165</c:v>
                </c:pt>
                <c:pt idx="3">
                  <c:v>201</c:v>
                </c:pt>
                <c:pt idx="4">
                  <c:v>248</c:v>
                </c:pt>
                <c:pt idx="5">
                  <c:v>309</c:v>
                </c:pt>
                <c:pt idx="6">
                  <c:v>389</c:v>
                </c:pt>
                <c:pt idx="7">
                  <c:v>485</c:v>
                </c:pt>
                <c:pt idx="8">
                  <c:v>596</c:v>
                </c:pt>
                <c:pt idx="9">
                  <c:v>714</c:v>
                </c:pt>
                <c:pt idx="10">
                  <c:v>894</c:v>
                </c:pt>
                <c:pt idx="11">
                  <c:v>1083</c:v>
                </c:pt>
                <c:pt idx="12">
                  <c:v>1312</c:v>
                </c:pt>
                <c:pt idx="13">
                  <c:v>1539</c:v>
                </c:pt>
                <c:pt idx="14">
                  <c:v>1786</c:v>
                </c:pt>
                <c:pt idx="15">
                  <c:v>2006</c:v>
                </c:pt>
                <c:pt idx="16">
                  <c:v>2208</c:v>
                </c:pt>
                <c:pt idx="17">
                  <c:v>2382</c:v>
                </c:pt>
                <c:pt idx="18">
                  <c:v>2503</c:v>
                </c:pt>
                <c:pt idx="19">
                  <c:v>2602</c:v>
                </c:pt>
                <c:pt idx="20">
                  <c:v>2679</c:v>
                </c:pt>
                <c:pt idx="21">
                  <c:v>2695</c:v>
                </c:pt>
                <c:pt idx="22">
                  <c:v>2728</c:v>
                </c:pt>
                <c:pt idx="23">
                  <c:v>2747</c:v>
                </c:pt>
                <c:pt idx="24">
                  <c:v>2786</c:v>
                </c:pt>
                <c:pt idx="25">
                  <c:v>2824</c:v>
                </c:pt>
                <c:pt idx="26">
                  <c:v>2863</c:v>
                </c:pt>
                <c:pt idx="27">
                  <c:v>2901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'Extruder gen 0'!$A$32</c:f>
              <c:strCache>
                <c:ptCount val="1"/>
                <c:pt idx="0">
                  <c:v>Extuder - Generation 0 pcb_man</c:v>
                </c:pt>
              </c:strCache>
            </c:strRef>
          </c:tx>
          <c:xVal>
            <c:numRef>
              <c:f>'Extruder gen 0'!$D$34:$D$75</c:f>
              <c:numCache>
                <c:formatCode>General</c:formatCode>
                <c:ptCount val="42"/>
                <c:pt idx="1">
                  <c:v>270</c:v>
                </c:pt>
                <c:pt idx="2">
                  <c:v>265</c:v>
                </c:pt>
                <c:pt idx="3">
                  <c:v>260</c:v>
                </c:pt>
                <c:pt idx="4">
                  <c:v>255</c:v>
                </c:pt>
                <c:pt idx="5">
                  <c:v>250</c:v>
                </c:pt>
                <c:pt idx="6">
                  <c:v>245</c:v>
                </c:pt>
                <c:pt idx="7">
                  <c:v>240</c:v>
                </c:pt>
                <c:pt idx="8">
                  <c:v>235</c:v>
                </c:pt>
                <c:pt idx="9">
                  <c:v>230</c:v>
                </c:pt>
                <c:pt idx="10">
                  <c:v>225</c:v>
                </c:pt>
                <c:pt idx="11">
                  <c:v>220</c:v>
                </c:pt>
                <c:pt idx="12">
                  <c:v>215</c:v>
                </c:pt>
                <c:pt idx="13">
                  <c:v>210</c:v>
                </c:pt>
                <c:pt idx="14">
                  <c:v>205</c:v>
                </c:pt>
                <c:pt idx="15">
                  <c:v>200</c:v>
                </c:pt>
                <c:pt idx="16">
                  <c:v>190</c:v>
                </c:pt>
                <c:pt idx="17">
                  <c:v>180</c:v>
                </c:pt>
                <c:pt idx="18">
                  <c:v>170</c:v>
                </c:pt>
                <c:pt idx="19">
                  <c:v>160</c:v>
                </c:pt>
                <c:pt idx="20">
                  <c:v>150</c:v>
                </c:pt>
                <c:pt idx="21">
                  <c:v>140</c:v>
                </c:pt>
                <c:pt idx="22">
                  <c:v>130</c:v>
                </c:pt>
                <c:pt idx="23">
                  <c:v>120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85</c:v>
                </c:pt>
                <c:pt idx="28">
                  <c:v>80</c:v>
                </c:pt>
                <c:pt idx="29">
                  <c:v>70</c:v>
                </c:pt>
                <c:pt idx="30">
                  <c:v>65</c:v>
                </c:pt>
                <c:pt idx="31">
                  <c:v>60</c:v>
                </c:pt>
                <c:pt idx="32">
                  <c:v>55</c:v>
                </c:pt>
                <c:pt idx="33">
                  <c:v>50</c:v>
                </c:pt>
                <c:pt idx="34">
                  <c:v>45</c:v>
                </c:pt>
                <c:pt idx="35">
                  <c:v>40</c:v>
                </c:pt>
                <c:pt idx="36">
                  <c:v>30</c:v>
                </c:pt>
                <c:pt idx="37">
                  <c:v>25.6</c:v>
                </c:pt>
                <c:pt idx="38">
                  <c:v>24</c:v>
                </c:pt>
                <c:pt idx="39">
                  <c:v>20</c:v>
                </c:pt>
                <c:pt idx="40">
                  <c:v>0</c:v>
                </c:pt>
              </c:numCache>
            </c:numRef>
          </c:xVal>
          <c:yVal>
            <c:numRef>
              <c:f>'Extruder gen 0'!$E$34:$E$75</c:f>
              <c:numCache>
                <c:formatCode>General</c:formatCode>
                <c:ptCount val="42"/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164</c:v>
                </c:pt>
                <c:pt idx="5">
                  <c:v>182</c:v>
                </c:pt>
                <c:pt idx="6">
                  <c:v>191</c:v>
                </c:pt>
                <c:pt idx="7">
                  <c:v>211</c:v>
                </c:pt>
                <c:pt idx="8">
                  <c:v>228</c:v>
                </c:pt>
                <c:pt idx="9">
                  <c:v>251</c:v>
                </c:pt>
                <c:pt idx="10">
                  <c:v>277</c:v>
                </c:pt>
                <c:pt idx="11">
                  <c:v>295</c:v>
                </c:pt>
                <c:pt idx="12">
                  <c:v>326</c:v>
                </c:pt>
                <c:pt idx="13">
                  <c:v>360</c:v>
                </c:pt>
                <c:pt idx="14">
                  <c:v>390</c:v>
                </c:pt>
                <c:pt idx="15">
                  <c:v>430</c:v>
                </c:pt>
                <c:pt idx="16">
                  <c:v>510</c:v>
                </c:pt>
                <c:pt idx="17">
                  <c:v>608</c:v>
                </c:pt>
                <c:pt idx="18">
                  <c:v>706</c:v>
                </c:pt>
                <c:pt idx="19">
                  <c:v>860</c:v>
                </c:pt>
                <c:pt idx="20">
                  <c:v>1012</c:v>
                </c:pt>
                <c:pt idx="21">
                  <c:v>1171</c:v>
                </c:pt>
                <c:pt idx="22">
                  <c:v>1379</c:v>
                </c:pt>
                <c:pt idx="23">
                  <c:v>1575</c:v>
                </c:pt>
                <c:pt idx="24">
                  <c:v>1737</c:v>
                </c:pt>
                <c:pt idx="25">
                  <c:v>1915</c:v>
                </c:pt>
                <c:pt idx="26">
                  <c:v>2080</c:v>
                </c:pt>
                <c:pt idx="27">
                  <c:v>2197</c:v>
                </c:pt>
                <c:pt idx="28">
                  <c:v>2295</c:v>
                </c:pt>
                <c:pt idx="29">
                  <c:v>2395</c:v>
                </c:pt>
                <c:pt idx="30">
                  <c:v>2450</c:v>
                </c:pt>
                <c:pt idx="31">
                  <c:v>2493</c:v>
                </c:pt>
                <c:pt idx="32">
                  <c:v>2540</c:v>
                </c:pt>
                <c:pt idx="33">
                  <c:v>2579</c:v>
                </c:pt>
                <c:pt idx="34">
                  <c:v>2617</c:v>
                </c:pt>
                <c:pt idx="35">
                  <c:v>2649</c:v>
                </c:pt>
                <c:pt idx="36">
                  <c:v>2699</c:v>
                </c:pt>
                <c:pt idx="37">
                  <c:v>2716</c:v>
                </c:pt>
                <c:pt idx="38">
                  <c:v>2722</c:v>
                </c:pt>
                <c:pt idx="39">
                  <c:v>2734</c:v>
                </c:pt>
                <c:pt idx="40">
                  <c:v>2803</c:v>
                </c:pt>
              </c:numCache>
            </c:numRef>
          </c:yVal>
          <c:smooth val="1"/>
        </c:ser>
        <c:ser>
          <c:idx val="2"/>
          <c:order val="2"/>
          <c:tx>
            <c:v>Final Trend</c:v>
          </c:tx>
          <c:xVal>
            <c:numRef>
              <c:f>'Extruder gen 0'!$C$79:$C$111</c:f>
              <c:numCache>
                <c:formatCode>General</c:formatCode>
                <c:ptCount val="33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-10</c:v>
                </c:pt>
                <c:pt idx="32">
                  <c:v>-20</c:v>
                </c:pt>
              </c:numCache>
            </c:numRef>
          </c:xVal>
          <c:yVal>
            <c:numRef>
              <c:f>'Extruder gen 0'!$D$79:$D$111</c:f>
              <c:numCache>
                <c:formatCode>General</c:formatCode>
                <c:ptCount val="33"/>
                <c:pt idx="0">
                  <c:v>96</c:v>
                </c:pt>
                <c:pt idx="1">
                  <c:v>99</c:v>
                </c:pt>
                <c:pt idx="2">
                  <c:v>113</c:v>
                </c:pt>
                <c:pt idx="3">
                  <c:v>132</c:v>
                </c:pt>
                <c:pt idx="4">
                  <c:v>155</c:v>
                </c:pt>
                <c:pt idx="5">
                  <c:v>180</c:v>
                </c:pt>
                <c:pt idx="6">
                  <c:v>211</c:v>
                </c:pt>
                <c:pt idx="7">
                  <c:v>247</c:v>
                </c:pt>
                <c:pt idx="8">
                  <c:v>293</c:v>
                </c:pt>
                <c:pt idx="9">
                  <c:v>350</c:v>
                </c:pt>
                <c:pt idx="10">
                  <c:v>421</c:v>
                </c:pt>
                <c:pt idx="11">
                  <c:v>508</c:v>
                </c:pt>
                <c:pt idx="12">
                  <c:v>611</c:v>
                </c:pt>
                <c:pt idx="13">
                  <c:v>732</c:v>
                </c:pt>
                <c:pt idx="14">
                  <c:v>871</c:v>
                </c:pt>
                <c:pt idx="15">
                  <c:v>1024</c:v>
                </c:pt>
                <c:pt idx="16">
                  <c:v>1192</c:v>
                </c:pt>
                <c:pt idx="17">
                  <c:v>1369</c:v>
                </c:pt>
                <c:pt idx="18">
                  <c:v>1552</c:v>
                </c:pt>
                <c:pt idx="19">
                  <c:v>1737</c:v>
                </c:pt>
                <c:pt idx="20">
                  <c:v>1900</c:v>
                </c:pt>
                <c:pt idx="21">
                  <c:v>2070</c:v>
                </c:pt>
                <c:pt idx="22">
                  <c:v>2219</c:v>
                </c:pt>
                <c:pt idx="23">
                  <c:v>2361</c:v>
                </c:pt>
                <c:pt idx="24">
                  <c:v>2478</c:v>
                </c:pt>
                <c:pt idx="25">
                  <c:v>2565</c:v>
                </c:pt>
                <c:pt idx="26">
                  <c:v>2628</c:v>
                </c:pt>
                <c:pt idx="27">
                  <c:v>2673</c:v>
                </c:pt>
                <c:pt idx="28">
                  <c:v>2710</c:v>
                </c:pt>
                <c:pt idx="29">
                  <c:v>2746</c:v>
                </c:pt>
                <c:pt idx="30">
                  <c:v>2783</c:v>
                </c:pt>
                <c:pt idx="31">
                  <c:v>2824</c:v>
                </c:pt>
                <c:pt idx="32">
                  <c:v>2864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6368"/>
        <c:axId val="90987904"/>
      </c:scatterChart>
      <c:valAx>
        <c:axId val="90986368"/>
        <c:scaling>
          <c:orientation val="minMax"/>
          <c:max val="300"/>
          <c:min val="-30"/>
        </c:scaling>
        <c:delete val="0"/>
        <c:axPos val="b"/>
        <c:numFmt formatCode="General" sourceLinked="1"/>
        <c:majorTickMark val="out"/>
        <c:minorTickMark val="none"/>
        <c:tickLblPos val="nextTo"/>
        <c:crossAx val="90987904"/>
        <c:crosses val="autoZero"/>
        <c:crossBetween val="midCat"/>
      </c:valAx>
      <c:valAx>
        <c:axId val="909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8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Extruder Table for Gen</a:t>
            </a:r>
            <a:r>
              <a:rPr lang="en-US" baseline="0"/>
              <a:t> 0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Extruder Gen 0 Trend</c:v>
          </c:tx>
          <c:xVal>
            <c:numRef>
              <c:f>'Extruder gen 0'!$C$79:$C$111</c:f>
              <c:numCache>
                <c:formatCode>General</c:formatCode>
                <c:ptCount val="33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-10</c:v>
                </c:pt>
                <c:pt idx="32">
                  <c:v>-20</c:v>
                </c:pt>
              </c:numCache>
            </c:numRef>
          </c:xVal>
          <c:yVal>
            <c:numRef>
              <c:f>'Extruder gen 0'!$D$79:$D$111</c:f>
              <c:numCache>
                <c:formatCode>General</c:formatCode>
                <c:ptCount val="33"/>
                <c:pt idx="0">
                  <c:v>96</c:v>
                </c:pt>
                <c:pt idx="1">
                  <c:v>99</c:v>
                </c:pt>
                <c:pt idx="2">
                  <c:v>113</c:v>
                </c:pt>
                <c:pt idx="3">
                  <c:v>132</c:v>
                </c:pt>
                <c:pt idx="4">
                  <c:v>155</c:v>
                </c:pt>
                <c:pt idx="5">
                  <c:v>180</c:v>
                </c:pt>
                <c:pt idx="6">
                  <c:v>211</c:v>
                </c:pt>
                <c:pt idx="7">
                  <c:v>247</c:v>
                </c:pt>
                <c:pt idx="8">
                  <c:v>293</c:v>
                </c:pt>
                <c:pt idx="9">
                  <c:v>350</c:v>
                </c:pt>
                <c:pt idx="10">
                  <c:v>421</c:v>
                </c:pt>
                <c:pt idx="11">
                  <c:v>508</c:v>
                </c:pt>
                <c:pt idx="12">
                  <c:v>611</c:v>
                </c:pt>
                <c:pt idx="13">
                  <c:v>732</c:v>
                </c:pt>
                <c:pt idx="14">
                  <c:v>871</c:v>
                </c:pt>
                <c:pt idx="15">
                  <c:v>1024</c:v>
                </c:pt>
                <c:pt idx="16">
                  <c:v>1192</c:v>
                </c:pt>
                <c:pt idx="17">
                  <c:v>1369</c:v>
                </c:pt>
                <c:pt idx="18">
                  <c:v>1552</c:v>
                </c:pt>
                <c:pt idx="19">
                  <c:v>1737</c:v>
                </c:pt>
                <c:pt idx="20">
                  <c:v>1900</c:v>
                </c:pt>
                <c:pt idx="21">
                  <c:v>2070</c:v>
                </c:pt>
                <c:pt idx="22">
                  <c:v>2219</c:v>
                </c:pt>
                <c:pt idx="23">
                  <c:v>2361</c:v>
                </c:pt>
                <c:pt idx="24">
                  <c:v>2478</c:v>
                </c:pt>
                <c:pt idx="25">
                  <c:v>2565</c:v>
                </c:pt>
                <c:pt idx="26">
                  <c:v>2628</c:v>
                </c:pt>
                <c:pt idx="27">
                  <c:v>2673</c:v>
                </c:pt>
                <c:pt idx="28">
                  <c:v>2710</c:v>
                </c:pt>
                <c:pt idx="29">
                  <c:v>2746</c:v>
                </c:pt>
                <c:pt idx="30">
                  <c:v>2783</c:v>
                </c:pt>
                <c:pt idx="31">
                  <c:v>2824</c:v>
                </c:pt>
                <c:pt idx="32">
                  <c:v>2864</c:v>
                </c:pt>
              </c:numCache>
            </c:numRef>
          </c:yVal>
          <c:smooth val="1"/>
        </c:ser>
        <c:ser>
          <c:idx val="1"/>
          <c:order val="1"/>
          <c:tx>
            <c:v>pcb_man measures</c:v>
          </c:tx>
          <c:xVal>
            <c:numRef>
              <c:f>'Extruder gen 0'!$D$35:$D$74</c:f>
              <c:numCache>
                <c:formatCode>General</c:formatCode>
                <c:ptCount val="40"/>
                <c:pt idx="0">
                  <c:v>270</c:v>
                </c:pt>
                <c:pt idx="1">
                  <c:v>265</c:v>
                </c:pt>
                <c:pt idx="2">
                  <c:v>260</c:v>
                </c:pt>
                <c:pt idx="3">
                  <c:v>255</c:v>
                </c:pt>
                <c:pt idx="4">
                  <c:v>250</c:v>
                </c:pt>
                <c:pt idx="5">
                  <c:v>245</c:v>
                </c:pt>
                <c:pt idx="6">
                  <c:v>240</c:v>
                </c:pt>
                <c:pt idx="7">
                  <c:v>235</c:v>
                </c:pt>
                <c:pt idx="8">
                  <c:v>230</c:v>
                </c:pt>
                <c:pt idx="9">
                  <c:v>225</c:v>
                </c:pt>
                <c:pt idx="10">
                  <c:v>220</c:v>
                </c:pt>
                <c:pt idx="11">
                  <c:v>215</c:v>
                </c:pt>
                <c:pt idx="12">
                  <c:v>210</c:v>
                </c:pt>
                <c:pt idx="13">
                  <c:v>205</c:v>
                </c:pt>
                <c:pt idx="14">
                  <c:v>200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160</c:v>
                </c:pt>
                <c:pt idx="19">
                  <c:v>150</c:v>
                </c:pt>
                <c:pt idx="20">
                  <c:v>140</c:v>
                </c:pt>
                <c:pt idx="21">
                  <c:v>130</c:v>
                </c:pt>
                <c:pt idx="22">
                  <c:v>120</c:v>
                </c:pt>
                <c:pt idx="23">
                  <c:v>110</c:v>
                </c:pt>
                <c:pt idx="24">
                  <c:v>100</c:v>
                </c:pt>
                <c:pt idx="25">
                  <c:v>90</c:v>
                </c:pt>
                <c:pt idx="26">
                  <c:v>85</c:v>
                </c:pt>
                <c:pt idx="27">
                  <c:v>80</c:v>
                </c:pt>
                <c:pt idx="28">
                  <c:v>70</c:v>
                </c:pt>
                <c:pt idx="29">
                  <c:v>65</c:v>
                </c:pt>
                <c:pt idx="30">
                  <c:v>60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40</c:v>
                </c:pt>
                <c:pt idx="35">
                  <c:v>30</c:v>
                </c:pt>
                <c:pt idx="36">
                  <c:v>25.6</c:v>
                </c:pt>
                <c:pt idx="37">
                  <c:v>24</c:v>
                </c:pt>
                <c:pt idx="38">
                  <c:v>20</c:v>
                </c:pt>
                <c:pt idx="39">
                  <c:v>0</c:v>
                </c:pt>
              </c:numCache>
            </c:numRef>
          </c:xVal>
          <c:yVal>
            <c:numRef>
              <c:f>'Extruder gen 0'!$E$35:$E$74</c:f>
              <c:numCache>
                <c:formatCode>General</c:formatCode>
                <c:ptCount val="40"/>
                <c:pt idx="0">
                  <c:v>129</c:v>
                </c:pt>
                <c:pt idx="1">
                  <c:v>139</c:v>
                </c:pt>
                <c:pt idx="2">
                  <c:v>149</c:v>
                </c:pt>
                <c:pt idx="3">
                  <c:v>164</c:v>
                </c:pt>
                <c:pt idx="4">
                  <c:v>182</c:v>
                </c:pt>
                <c:pt idx="5">
                  <c:v>191</c:v>
                </c:pt>
                <c:pt idx="6">
                  <c:v>211</c:v>
                </c:pt>
                <c:pt idx="7">
                  <c:v>228</c:v>
                </c:pt>
                <c:pt idx="8">
                  <c:v>251</c:v>
                </c:pt>
                <c:pt idx="9">
                  <c:v>277</c:v>
                </c:pt>
                <c:pt idx="10">
                  <c:v>295</c:v>
                </c:pt>
                <c:pt idx="11">
                  <c:v>326</c:v>
                </c:pt>
                <c:pt idx="12">
                  <c:v>360</c:v>
                </c:pt>
                <c:pt idx="13">
                  <c:v>390</c:v>
                </c:pt>
                <c:pt idx="14">
                  <c:v>430</c:v>
                </c:pt>
                <c:pt idx="15">
                  <c:v>510</c:v>
                </c:pt>
                <c:pt idx="16">
                  <c:v>608</c:v>
                </c:pt>
                <c:pt idx="17">
                  <c:v>706</c:v>
                </c:pt>
                <c:pt idx="18">
                  <c:v>860</c:v>
                </c:pt>
                <c:pt idx="19">
                  <c:v>1012</c:v>
                </c:pt>
                <c:pt idx="20">
                  <c:v>1171</c:v>
                </c:pt>
                <c:pt idx="21">
                  <c:v>1379</c:v>
                </c:pt>
                <c:pt idx="22">
                  <c:v>1575</c:v>
                </c:pt>
                <c:pt idx="23">
                  <c:v>1737</c:v>
                </c:pt>
                <c:pt idx="24">
                  <c:v>1915</c:v>
                </c:pt>
                <c:pt idx="25">
                  <c:v>2080</c:v>
                </c:pt>
                <c:pt idx="26">
                  <c:v>2197</c:v>
                </c:pt>
                <c:pt idx="27">
                  <c:v>2295</c:v>
                </c:pt>
                <c:pt idx="28">
                  <c:v>2395</c:v>
                </c:pt>
                <c:pt idx="29">
                  <c:v>2450</c:v>
                </c:pt>
                <c:pt idx="30">
                  <c:v>2493</c:v>
                </c:pt>
                <c:pt idx="31">
                  <c:v>2540</c:v>
                </c:pt>
                <c:pt idx="32">
                  <c:v>2579</c:v>
                </c:pt>
                <c:pt idx="33">
                  <c:v>2617</c:v>
                </c:pt>
                <c:pt idx="34">
                  <c:v>2649</c:v>
                </c:pt>
                <c:pt idx="35">
                  <c:v>2699</c:v>
                </c:pt>
                <c:pt idx="36">
                  <c:v>2716</c:v>
                </c:pt>
                <c:pt idx="37">
                  <c:v>2722</c:v>
                </c:pt>
                <c:pt idx="38">
                  <c:v>2734</c:v>
                </c:pt>
                <c:pt idx="39">
                  <c:v>2803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6176"/>
        <c:axId val="91027712"/>
      </c:scatterChart>
      <c:valAx>
        <c:axId val="910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27712"/>
        <c:crosses val="autoZero"/>
        <c:crossBetween val="midCat"/>
      </c:valAx>
      <c:valAx>
        <c:axId val="910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2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ADC/ Temperature</a:t>
            </a:r>
            <a:r>
              <a:rPr lang="en-US" baseline="0"/>
              <a:t> Extruder Gen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'Extruder gen 1'!$F$2</c:f>
              <c:strCache>
                <c:ptCount val="1"/>
                <c:pt idx="0">
                  <c:v>ADC</c:v>
                </c:pt>
              </c:strCache>
            </c:strRef>
          </c:tx>
          <c:xVal>
            <c:numRef>
              <c:f>'Extruder gen 1'!$E$3:$E$30</c:f>
              <c:numCache>
                <c:formatCode>General</c:formatCode>
                <c:ptCount val="28"/>
                <c:pt idx="0">
                  <c:v>320</c:v>
                </c:pt>
                <c:pt idx="1">
                  <c:v>300</c:v>
                </c:pt>
                <c:pt idx="2">
                  <c:v>284</c:v>
                </c:pt>
                <c:pt idx="3">
                  <c:v>273</c:v>
                </c:pt>
                <c:pt idx="4">
                  <c:v>263</c:v>
                </c:pt>
                <c:pt idx="5">
                  <c:v>256</c:v>
                </c:pt>
                <c:pt idx="6">
                  <c:v>241</c:v>
                </c:pt>
                <c:pt idx="7">
                  <c:v>231</c:v>
                </c:pt>
                <c:pt idx="8">
                  <c:v>221</c:v>
                </c:pt>
                <c:pt idx="9">
                  <c:v>212</c:v>
                </c:pt>
                <c:pt idx="10">
                  <c:v>198</c:v>
                </c:pt>
                <c:pt idx="11">
                  <c:v>187</c:v>
                </c:pt>
                <c:pt idx="12">
                  <c:v>177</c:v>
                </c:pt>
                <c:pt idx="13">
                  <c:v>164</c:v>
                </c:pt>
                <c:pt idx="14">
                  <c:v>153</c:v>
                </c:pt>
                <c:pt idx="15">
                  <c:v>144</c:v>
                </c:pt>
                <c:pt idx="16">
                  <c:v>131</c:v>
                </c:pt>
                <c:pt idx="17">
                  <c:v>121</c:v>
                </c:pt>
                <c:pt idx="18">
                  <c:v>108</c:v>
                </c:pt>
                <c:pt idx="19">
                  <c:v>98</c:v>
                </c:pt>
                <c:pt idx="20">
                  <c:v>85</c:v>
                </c:pt>
                <c:pt idx="21">
                  <c:v>67</c:v>
                </c:pt>
                <c:pt idx="22">
                  <c:v>56</c:v>
                </c:pt>
                <c:pt idx="23">
                  <c:v>42</c:v>
                </c:pt>
                <c:pt idx="24">
                  <c:v>24</c:v>
                </c:pt>
                <c:pt idx="25">
                  <c:v>19.5</c:v>
                </c:pt>
                <c:pt idx="26">
                  <c:v>0</c:v>
                </c:pt>
                <c:pt idx="27">
                  <c:v>-20</c:v>
                </c:pt>
              </c:numCache>
            </c:numRef>
          </c:xVal>
          <c:yVal>
            <c:numRef>
              <c:f>'Extruder gen 1'!$F$3:$F$30</c:f>
              <c:numCache>
                <c:formatCode>General</c:formatCode>
                <c:ptCount val="28"/>
                <c:pt idx="0">
                  <c:v>294</c:v>
                </c:pt>
                <c:pt idx="1">
                  <c:v>375</c:v>
                </c:pt>
                <c:pt idx="2">
                  <c:v>461</c:v>
                </c:pt>
                <c:pt idx="3">
                  <c:v>526</c:v>
                </c:pt>
                <c:pt idx="4">
                  <c:v>601</c:v>
                </c:pt>
                <c:pt idx="5">
                  <c:v>674</c:v>
                </c:pt>
                <c:pt idx="6">
                  <c:v>811</c:v>
                </c:pt>
                <c:pt idx="7">
                  <c:v>925</c:v>
                </c:pt>
                <c:pt idx="8">
                  <c:v>1071</c:v>
                </c:pt>
                <c:pt idx="9">
                  <c:v>1219</c:v>
                </c:pt>
                <c:pt idx="10">
                  <c:v>1445</c:v>
                </c:pt>
                <c:pt idx="11">
                  <c:v>1673</c:v>
                </c:pt>
                <c:pt idx="12">
                  <c:v>1902</c:v>
                </c:pt>
                <c:pt idx="13">
                  <c:v>2187</c:v>
                </c:pt>
                <c:pt idx="14">
                  <c:v>2454</c:v>
                </c:pt>
                <c:pt idx="15">
                  <c:v>2672</c:v>
                </c:pt>
                <c:pt idx="16">
                  <c:v>3000</c:v>
                </c:pt>
                <c:pt idx="17">
                  <c:v>3196</c:v>
                </c:pt>
                <c:pt idx="18">
                  <c:v>3439</c:v>
                </c:pt>
                <c:pt idx="19">
                  <c:v>3583</c:v>
                </c:pt>
                <c:pt idx="20">
                  <c:v>3736</c:v>
                </c:pt>
                <c:pt idx="21">
                  <c:v>3899</c:v>
                </c:pt>
                <c:pt idx="22">
                  <c:v>3960</c:v>
                </c:pt>
                <c:pt idx="23">
                  <c:v>4024</c:v>
                </c:pt>
                <c:pt idx="24">
                  <c:v>4067</c:v>
                </c:pt>
                <c:pt idx="25">
                  <c:v>4079</c:v>
                </c:pt>
                <c:pt idx="26">
                  <c:v>4100</c:v>
                </c:pt>
                <c:pt idx="27">
                  <c:v>4120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3632"/>
        <c:axId val="92356992"/>
      </c:scatterChart>
      <c:valAx>
        <c:axId val="91093632"/>
        <c:scaling>
          <c:orientation val="minMax"/>
          <c:max val="30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2356992"/>
        <c:crosses val="autoZero"/>
        <c:crossBetween val="midCat"/>
      </c:valAx>
      <c:valAx>
        <c:axId val="923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9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57150</xdr:rowOff>
    </xdr:from>
    <xdr:to>
      <xdr:col>21</xdr:col>
      <xdr:colOff>381000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35</xdr:row>
      <xdr:rowOff>57149</xdr:rowOff>
    </xdr:from>
    <xdr:to>
      <xdr:col>21</xdr:col>
      <xdr:colOff>371475</xdr:colOff>
      <xdr:row>73</xdr:row>
      <xdr:rowOff>123824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96</xdr:row>
      <xdr:rowOff>133350</xdr:rowOff>
    </xdr:from>
    <xdr:to>
      <xdr:col>16</xdr:col>
      <xdr:colOff>485775</xdr:colOff>
      <xdr:row>118</xdr:row>
      <xdr:rowOff>19050</xdr:rowOff>
    </xdr:to>
    <xdr:graphicFrame macro="">
      <xdr:nvGraphicFramePr>
        <xdr:cNvPr id="8" name="Chart 7" title="Bed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120</xdr:row>
      <xdr:rowOff>28575</xdr:rowOff>
    </xdr:from>
    <xdr:to>
      <xdr:col>20</xdr:col>
      <xdr:colOff>371475</xdr:colOff>
      <xdr:row>142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</xdr:row>
      <xdr:rowOff>100011</xdr:rowOff>
    </xdr:from>
    <xdr:to>
      <xdr:col>22</xdr:col>
      <xdr:colOff>76200</xdr:colOff>
      <xdr:row>42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78</xdr:row>
      <xdr:rowOff>28575</xdr:rowOff>
    </xdr:from>
    <xdr:to>
      <xdr:col>25</xdr:col>
      <xdr:colOff>419100</xdr:colOff>
      <xdr:row>105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0</xdr:row>
      <xdr:rowOff>128586</xdr:rowOff>
    </xdr:from>
    <xdr:to>
      <xdr:col>21</xdr:col>
      <xdr:colOff>428624</xdr:colOff>
      <xdr:row>34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d0-davi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d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d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ruder0-pcb_man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ruder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ruder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topLeftCell="A137" workbookViewId="0">
      <selection activeCell="E124" sqref="E124:I142"/>
    </sheetView>
  </sheetViews>
  <sheetFormatPr defaultRowHeight="15" x14ac:dyDescent="0.25"/>
  <cols>
    <col min="1" max="1" width="5" bestFit="1" customWidth="1"/>
    <col min="2" max="2" width="9" customWidth="1"/>
    <col min="5" max="5" width="12" bestFit="1" customWidth="1"/>
    <col min="13" max="13" width="14.140625" bestFit="1" customWidth="1"/>
  </cols>
  <sheetData>
    <row r="1" spans="1:5" x14ac:dyDescent="0.25">
      <c r="D1" t="s">
        <v>0</v>
      </c>
    </row>
    <row r="2" spans="1:5" x14ac:dyDescent="0.25">
      <c r="A2" t="s">
        <v>1</v>
      </c>
      <c r="B2" t="s">
        <v>2</v>
      </c>
      <c r="D2" t="s">
        <v>3</v>
      </c>
      <c r="E2" t="s">
        <v>1</v>
      </c>
    </row>
    <row r="3" spans="1:5" x14ac:dyDescent="0.25">
      <c r="A3">
        <v>2003</v>
      </c>
      <c r="B3">
        <v>1040</v>
      </c>
      <c r="D3">
        <f>B3/8</f>
        <v>130</v>
      </c>
      <c r="E3">
        <f>A3</f>
        <v>2003</v>
      </c>
    </row>
    <row r="4" spans="1:5" x14ac:dyDescent="0.25">
      <c r="A4">
        <v>2058</v>
      </c>
      <c r="B4">
        <v>1000</v>
      </c>
      <c r="D4">
        <f t="shared" ref="D4:D32" si="0">B4/8</f>
        <v>125</v>
      </c>
      <c r="E4">
        <f t="shared" ref="E4:E32" si="1">A4</f>
        <v>2058</v>
      </c>
    </row>
    <row r="5" spans="1:5" x14ac:dyDescent="0.25">
      <c r="A5">
        <v>2161</v>
      </c>
      <c r="B5">
        <v>960</v>
      </c>
      <c r="D5">
        <f t="shared" si="0"/>
        <v>120</v>
      </c>
      <c r="E5">
        <f t="shared" si="1"/>
        <v>2161</v>
      </c>
    </row>
    <row r="6" spans="1:5" x14ac:dyDescent="0.25">
      <c r="A6">
        <v>2253</v>
      </c>
      <c r="B6">
        <v>920</v>
      </c>
      <c r="D6">
        <f t="shared" si="0"/>
        <v>115</v>
      </c>
      <c r="E6">
        <f t="shared" si="1"/>
        <v>2253</v>
      </c>
    </row>
    <row r="7" spans="1:5" x14ac:dyDescent="0.25">
      <c r="A7">
        <v>2337</v>
      </c>
      <c r="B7">
        <v>880</v>
      </c>
      <c r="D7">
        <f t="shared" si="0"/>
        <v>110</v>
      </c>
      <c r="E7">
        <f t="shared" si="1"/>
        <v>2337</v>
      </c>
    </row>
    <row r="8" spans="1:5" x14ac:dyDescent="0.25">
      <c r="A8">
        <v>2450</v>
      </c>
      <c r="B8">
        <v>840</v>
      </c>
      <c r="D8">
        <f t="shared" si="0"/>
        <v>105</v>
      </c>
      <c r="E8">
        <f t="shared" si="1"/>
        <v>2450</v>
      </c>
    </row>
    <row r="9" spans="1:5" x14ac:dyDescent="0.25">
      <c r="A9">
        <v>2549</v>
      </c>
      <c r="B9">
        <v>800</v>
      </c>
      <c r="D9">
        <f t="shared" si="0"/>
        <v>100</v>
      </c>
      <c r="E9">
        <f t="shared" si="1"/>
        <v>2549</v>
      </c>
    </row>
    <row r="10" spans="1:5" x14ac:dyDescent="0.25">
      <c r="A10">
        <v>2637</v>
      </c>
      <c r="B10">
        <v>760</v>
      </c>
      <c r="D10">
        <f t="shared" si="0"/>
        <v>95</v>
      </c>
      <c r="E10">
        <f t="shared" si="1"/>
        <v>2637</v>
      </c>
    </row>
    <row r="11" spans="1:5" x14ac:dyDescent="0.25">
      <c r="A11">
        <v>2715</v>
      </c>
      <c r="B11">
        <v>720</v>
      </c>
      <c r="D11">
        <f t="shared" si="0"/>
        <v>90</v>
      </c>
      <c r="E11">
        <f t="shared" si="1"/>
        <v>2715</v>
      </c>
    </row>
    <row r="12" spans="1:5" x14ac:dyDescent="0.25">
      <c r="A12">
        <v>2786</v>
      </c>
      <c r="B12">
        <v>680</v>
      </c>
      <c r="D12">
        <f t="shared" si="0"/>
        <v>85</v>
      </c>
      <c r="E12">
        <f t="shared" si="1"/>
        <v>2786</v>
      </c>
    </row>
    <row r="13" spans="1:5" x14ac:dyDescent="0.25">
      <c r="A13">
        <v>2907</v>
      </c>
      <c r="B13">
        <v>640</v>
      </c>
      <c r="D13">
        <f t="shared" si="0"/>
        <v>80</v>
      </c>
      <c r="E13">
        <f t="shared" si="1"/>
        <v>2907</v>
      </c>
    </row>
    <row r="14" spans="1:5" x14ac:dyDescent="0.25">
      <c r="A14">
        <v>3008</v>
      </c>
      <c r="B14">
        <v>600</v>
      </c>
      <c r="D14">
        <f t="shared" si="0"/>
        <v>75</v>
      </c>
      <c r="E14">
        <f t="shared" si="1"/>
        <v>3008</v>
      </c>
    </row>
    <row r="15" spans="1:5" x14ac:dyDescent="0.25">
      <c r="A15">
        <v>3093</v>
      </c>
      <c r="B15">
        <v>560</v>
      </c>
      <c r="D15">
        <f t="shared" si="0"/>
        <v>70</v>
      </c>
      <c r="E15">
        <f t="shared" si="1"/>
        <v>3093</v>
      </c>
    </row>
    <row r="16" spans="1:5" x14ac:dyDescent="0.25">
      <c r="A16">
        <v>3165</v>
      </c>
      <c r="B16">
        <v>520</v>
      </c>
      <c r="D16">
        <f t="shared" si="0"/>
        <v>65</v>
      </c>
      <c r="E16">
        <f t="shared" si="1"/>
        <v>3165</v>
      </c>
    </row>
    <row r="17" spans="1:26" x14ac:dyDescent="0.25">
      <c r="A17">
        <v>3247</v>
      </c>
      <c r="B17">
        <v>480</v>
      </c>
      <c r="D17">
        <f t="shared" si="0"/>
        <v>60</v>
      </c>
      <c r="E17">
        <f t="shared" si="1"/>
        <v>3247</v>
      </c>
    </row>
    <row r="18" spans="1:26" x14ac:dyDescent="0.25">
      <c r="A18">
        <v>3316</v>
      </c>
      <c r="B18">
        <v>440</v>
      </c>
      <c r="D18">
        <f t="shared" si="0"/>
        <v>55</v>
      </c>
      <c r="E18">
        <f t="shared" si="1"/>
        <v>3316</v>
      </c>
      <c r="Y18">
        <v>20</v>
      </c>
      <c r="Z18">
        <v>3708</v>
      </c>
    </row>
    <row r="19" spans="1:26" x14ac:dyDescent="0.25">
      <c r="A19">
        <v>3374</v>
      </c>
      <c r="B19">
        <v>400</v>
      </c>
      <c r="D19">
        <f t="shared" si="0"/>
        <v>50</v>
      </c>
      <c r="E19">
        <f t="shared" si="1"/>
        <v>3374</v>
      </c>
      <c r="Y19">
        <v>10</v>
      </c>
      <c r="Z19">
        <v>3816</v>
      </c>
    </row>
    <row r="20" spans="1:26" x14ac:dyDescent="0.25">
      <c r="A20">
        <v>3447</v>
      </c>
      <c r="B20">
        <v>360</v>
      </c>
      <c r="D20">
        <f t="shared" si="0"/>
        <v>45</v>
      </c>
      <c r="E20">
        <f t="shared" si="1"/>
        <v>3447</v>
      </c>
      <c r="Y20">
        <v>0</v>
      </c>
      <c r="Z20">
        <v>3920</v>
      </c>
    </row>
    <row r="21" spans="1:26" x14ac:dyDescent="0.25">
      <c r="A21">
        <v>3506</v>
      </c>
      <c r="B21">
        <v>320</v>
      </c>
      <c r="D21">
        <f t="shared" si="0"/>
        <v>40</v>
      </c>
      <c r="E21">
        <f t="shared" si="1"/>
        <v>3506</v>
      </c>
      <c r="Y21">
        <v>-10</v>
      </c>
      <c r="Z21">
        <v>4025</v>
      </c>
    </row>
    <row r="22" spans="1:26" x14ac:dyDescent="0.25">
      <c r="A22">
        <v>3548</v>
      </c>
      <c r="B22">
        <v>280</v>
      </c>
      <c r="D22">
        <f t="shared" si="0"/>
        <v>35</v>
      </c>
      <c r="E22">
        <f t="shared" si="1"/>
        <v>3548</v>
      </c>
      <c r="Y22">
        <v>-20</v>
      </c>
      <c r="Z22">
        <v>4129</v>
      </c>
    </row>
    <row r="23" spans="1:26" x14ac:dyDescent="0.25">
      <c r="A23">
        <v>3610</v>
      </c>
      <c r="B23">
        <v>240</v>
      </c>
      <c r="D23">
        <f t="shared" si="0"/>
        <v>30</v>
      </c>
      <c r="E23">
        <f t="shared" si="1"/>
        <v>3610</v>
      </c>
    </row>
    <row r="24" spans="1:26" x14ac:dyDescent="0.25">
      <c r="A24">
        <v>3664</v>
      </c>
      <c r="B24">
        <v>200</v>
      </c>
      <c r="D24">
        <f t="shared" si="0"/>
        <v>25</v>
      </c>
      <c r="E24">
        <f t="shared" si="1"/>
        <v>3664</v>
      </c>
    </row>
    <row r="25" spans="1:26" x14ac:dyDescent="0.25">
      <c r="A25">
        <v>3708</v>
      </c>
      <c r="B25">
        <v>160</v>
      </c>
      <c r="D25">
        <f t="shared" si="0"/>
        <v>20</v>
      </c>
      <c r="E25">
        <f t="shared" si="1"/>
        <v>3708</v>
      </c>
    </row>
    <row r="26" spans="1:26" x14ac:dyDescent="0.25">
      <c r="A26">
        <v>3764</v>
      </c>
      <c r="B26">
        <v>120</v>
      </c>
      <c r="D26">
        <f t="shared" si="0"/>
        <v>15</v>
      </c>
      <c r="E26">
        <f t="shared" si="1"/>
        <v>3764</v>
      </c>
    </row>
    <row r="27" spans="1:26" x14ac:dyDescent="0.25">
      <c r="A27">
        <v>3816</v>
      </c>
      <c r="B27">
        <v>80</v>
      </c>
      <c r="D27">
        <f t="shared" si="0"/>
        <v>10</v>
      </c>
      <c r="E27">
        <f t="shared" si="1"/>
        <v>3816</v>
      </c>
    </row>
    <row r="28" spans="1:26" x14ac:dyDescent="0.25">
      <c r="A28">
        <v>3868</v>
      </c>
      <c r="B28">
        <v>40</v>
      </c>
      <c r="D28">
        <f t="shared" si="0"/>
        <v>5</v>
      </c>
      <c r="E28">
        <f t="shared" si="1"/>
        <v>3868</v>
      </c>
    </row>
    <row r="29" spans="1:26" x14ac:dyDescent="0.25">
      <c r="A29">
        <v>3920</v>
      </c>
      <c r="B29">
        <v>0</v>
      </c>
      <c r="D29">
        <f t="shared" si="0"/>
        <v>0</v>
      </c>
      <c r="E29">
        <f t="shared" si="1"/>
        <v>3920</v>
      </c>
    </row>
    <row r="30" spans="1:26" x14ac:dyDescent="0.25">
      <c r="A30">
        <v>4025</v>
      </c>
      <c r="B30">
        <v>-80</v>
      </c>
      <c r="D30">
        <f t="shared" si="0"/>
        <v>-10</v>
      </c>
      <c r="E30">
        <f t="shared" si="1"/>
        <v>4025</v>
      </c>
    </row>
    <row r="31" spans="1:26" x14ac:dyDescent="0.25">
      <c r="A31">
        <v>4129</v>
      </c>
      <c r="B31">
        <v>-160</v>
      </c>
      <c r="D31">
        <f t="shared" si="0"/>
        <v>-20</v>
      </c>
      <c r="E31">
        <f t="shared" si="1"/>
        <v>4129</v>
      </c>
    </row>
    <row r="32" spans="1:26" x14ac:dyDescent="0.25">
      <c r="A32">
        <v>4233</v>
      </c>
      <c r="B32">
        <v>-240</v>
      </c>
      <c r="D32">
        <f t="shared" si="0"/>
        <v>-30</v>
      </c>
      <c r="E32">
        <f t="shared" si="1"/>
        <v>4233</v>
      </c>
    </row>
    <row r="34" spans="1:13" x14ac:dyDescent="0.25">
      <c r="A34" t="s">
        <v>4</v>
      </c>
    </row>
    <row r="35" spans="1:13" x14ac:dyDescent="0.25">
      <c r="A35" t="s">
        <v>1</v>
      </c>
      <c r="B35" t="s">
        <v>2</v>
      </c>
      <c r="D35" t="s">
        <v>3</v>
      </c>
      <c r="E35" t="s">
        <v>1</v>
      </c>
    </row>
    <row r="36" spans="1:13" x14ac:dyDescent="0.25">
      <c r="A36">
        <v>4</v>
      </c>
      <c r="B36">
        <v>4840</v>
      </c>
      <c r="D36">
        <f>B36/8</f>
        <v>605</v>
      </c>
      <c r="E36">
        <f>A36</f>
        <v>4</v>
      </c>
      <c r="M36" s="2"/>
    </row>
    <row r="37" spans="1:13" x14ac:dyDescent="0.25">
      <c r="A37">
        <v>180</v>
      </c>
      <c r="B37">
        <v>1780</v>
      </c>
      <c r="D37">
        <f t="shared" ref="D37:D76" si="2">B37/8</f>
        <v>222.5</v>
      </c>
      <c r="E37">
        <f t="shared" ref="E37:E76" si="3">A37</f>
        <v>180</v>
      </c>
    </row>
    <row r="38" spans="1:13" x14ac:dyDescent="0.25">
      <c r="A38">
        <v>356</v>
      </c>
      <c r="B38">
        <v>1478</v>
      </c>
      <c r="D38">
        <f t="shared" si="2"/>
        <v>184.75</v>
      </c>
      <c r="E38">
        <f t="shared" si="3"/>
        <v>356</v>
      </c>
    </row>
    <row r="39" spans="1:13" x14ac:dyDescent="0.25">
      <c r="A39">
        <v>532</v>
      </c>
      <c r="B39">
        <v>1313</v>
      </c>
      <c r="D39">
        <f t="shared" si="2"/>
        <v>164.125</v>
      </c>
      <c r="E39">
        <f t="shared" si="3"/>
        <v>532</v>
      </c>
    </row>
    <row r="40" spans="1:13" x14ac:dyDescent="0.25">
      <c r="A40">
        <v>708</v>
      </c>
      <c r="B40">
        <v>1199</v>
      </c>
      <c r="D40">
        <f t="shared" si="2"/>
        <v>149.875</v>
      </c>
      <c r="E40">
        <f t="shared" si="3"/>
        <v>708</v>
      </c>
    </row>
    <row r="41" spans="1:13" x14ac:dyDescent="0.25">
      <c r="A41">
        <v>884</v>
      </c>
      <c r="B41">
        <v>1112</v>
      </c>
      <c r="D41">
        <f t="shared" si="2"/>
        <v>139</v>
      </c>
      <c r="E41">
        <f t="shared" si="3"/>
        <v>884</v>
      </c>
    </row>
    <row r="42" spans="1:13" x14ac:dyDescent="0.25">
      <c r="A42">
        <v>1295</v>
      </c>
      <c r="B42">
        <v>1100</v>
      </c>
      <c r="D42">
        <f t="shared" si="2"/>
        <v>137.5</v>
      </c>
      <c r="E42">
        <f t="shared" si="3"/>
        <v>1295</v>
      </c>
    </row>
    <row r="43" spans="1:13" x14ac:dyDescent="0.25">
      <c r="A43">
        <v>1306</v>
      </c>
      <c r="B43">
        <v>1092</v>
      </c>
      <c r="D43">
        <f t="shared" si="2"/>
        <v>136.5</v>
      </c>
      <c r="E43">
        <f t="shared" si="3"/>
        <v>1306</v>
      </c>
    </row>
    <row r="44" spans="1:13" x14ac:dyDescent="0.25">
      <c r="A44">
        <v>1323</v>
      </c>
      <c r="B44">
        <v>1084</v>
      </c>
      <c r="D44">
        <f t="shared" si="2"/>
        <v>135.5</v>
      </c>
      <c r="E44">
        <f t="shared" si="3"/>
        <v>1323</v>
      </c>
    </row>
    <row r="45" spans="1:13" x14ac:dyDescent="0.25">
      <c r="A45">
        <v>1557</v>
      </c>
      <c r="B45">
        <v>960</v>
      </c>
      <c r="D45">
        <f t="shared" si="2"/>
        <v>120</v>
      </c>
      <c r="E45">
        <f t="shared" si="3"/>
        <v>1557</v>
      </c>
    </row>
    <row r="46" spans="1:13" x14ac:dyDescent="0.25">
      <c r="A46">
        <v>1755</v>
      </c>
      <c r="B46">
        <f>8 * 117.7</f>
        <v>941.6</v>
      </c>
      <c r="D46">
        <f t="shared" si="2"/>
        <v>117.7</v>
      </c>
      <c r="E46">
        <f t="shared" si="3"/>
        <v>1755</v>
      </c>
    </row>
    <row r="47" spans="1:13" x14ac:dyDescent="0.25">
      <c r="A47">
        <v>2005</v>
      </c>
      <c r="B47">
        <f>8 * 108</f>
        <v>864</v>
      </c>
      <c r="D47">
        <f t="shared" si="2"/>
        <v>108</v>
      </c>
      <c r="E47">
        <f t="shared" si="3"/>
        <v>2005</v>
      </c>
    </row>
    <row r="48" spans="1:13" x14ac:dyDescent="0.25">
      <c r="A48">
        <v>2090</v>
      </c>
      <c r="B48">
        <f>8 * 104.9</f>
        <v>839.2</v>
      </c>
      <c r="D48">
        <f t="shared" si="2"/>
        <v>104.9</v>
      </c>
      <c r="E48">
        <f t="shared" si="3"/>
        <v>2090</v>
      </c>
    </row>
    <row r="49" spans="1:5" x14ac:dyDescent="0.25">
      <c r="A49">
        <v>2151</v>
      </c>
      <c r="B49">
        <f>8 * 102.5</f>
        <v>820</v>
      </c>
      <c r="D49">
        <f t="shared" si="2"/>
        <v>102.5</v>
      </c>
      <c r="E49">
        <f t="shared" si="3"/>
        <v>2151</v>
      </c>
    </row>
    <row r="50" spans="1:5" x14ac:dyDescent="0.25">
      <c r="A50">
        <v>2231</v>
      </c>
      <c r="B50">
        <f>8 * 98.6</f>
        <v>788.8</v>
      </c>
      <c r="D50">
        <f t="shared" si="2"/>
        <v>98.6</v>
      </c>
      <c r="E50">
        <f t="shared" si="3"/>
        <v>2231</v>
      </c>
    </row>
    <row r="51" spans="1:5" x14ac:dyDescent="0.25">
      <c r="A51">
        <v>2330</v>
      </c>
      <c r="B51">
        <f>8 * 95.5</f>
        <v>764</v>
      </c>
      <c r="D51">
        <f t="shared" si="2"/>
        <v>95.5</v>
      </c>
      <c r="E51">
        <f t="shared" si="3"/>
        <v>2330</v>
      </c>
    </row>
    <row r="52" spans="1:5" x14ac:dyDescent="0.25">
      <c r="A52">
        <v>2398</v>
      </c>
      <c r="B52">
        <f>8 * 93.1</f>
        <v>744.8</v>
      </c>
      <c r="D52">
        <f t="shared" si="2"/>
        <v>93.1</v>
      </c>
      <c r="E52">
        <f t="shared" si="3"/>
        <v>2398</v>
      </c>
    </row>
    <row r="53" spans="1:5" x14ac:dyDescent="0.25">
      <c r="A53">
        <v>2482</v>
      </c>
      <c r="B53">
        <f>8 * 89.9</f>
        <v>719.2</v>
      </c>
      <c r="D53">
        <f t="shared" si="2"/>
        <v>89.9</v>
      </c>
      <c r="E53">
        <f t="shared" si="3"/>
        <v>2482</v>
      </c>
    </row>
    <row r="54" spans="1:5" x14ac:dyDescent="0.25">
      <c r="A54">
        <v>2561</v>
      </c>
      <c r="B54">
        <f>8 * 86.5</f>
        <v>692</v>
      </c>
      <c r="D54">
        <f t="shared" si="2"/>
        <v>86.5</v>
      </c>
      <c r="E54">
        <f t="shared" si="3"/>
        <v>2561</v>
      </c>
    </row>
    <row r="55" spans="1:5" x14ac:dyDescent="0.25">
      <c r="A55">
        <v>2640</v>
      </c>
      <c r="B55">
        <f>8 * 83.7</f>
        <v>669.6</v>
      </c>
      <c r="D55">
        <f t="shared" si="2"/>
        <v>83.7</v>
      </c>
      <c r="E55">
        <f t="shared" si="3"/>
        <v>2640</v>
      </c>
    </row>
    <row r="56" spans="1:5" x14ac:dyDescent="0.25">
      <c r="A56">
        <v>2703</v>
      </c>
      <c r="B56">
        <f>8 * 81.2</f>
        <v>649.6</v>
      </c>
      <c r="D56">
        <f t="shared" si="2"/>
        <v>81.2</v>
      </c>
      <c r="E56">
        <f t="shared" si="3"/>
        <v>2703</v>
      </c>
    </row>
    <row r="57" spans="1:5" x14ac:dyDescent="0.25">
      <c r="A57">
        <v>2773</v>
      </c>
      <c r="B57">
        <f>8 * 78.5</f>
        <v>628</v>
      </c>
      <c r="D57">
        <f t="shared" si="2"/>
        <v>78.5</v>
      </c>
      <c r="E57">
        <f t="shared" si="3"/>
        <v>2773</v>
      </c>
    </row>
    <row r="58" spans="1:5" x14ac:dyDescent="0.25">
      <c r="A58">
        <v>2832</v>
      </c>
      <c r="B58">
        <f>8 * 75.6</f>
        <v>604.79999999999995</v>
      </c>
      <c r="D58">
        <f t="shared" si="2"/>
        <v>75.599999999999994</v>
      </c>
      <c r="E58">
        <f t="shared" si="3"/>
        <v>2832</v>
      </c>
    </row>
    <row r="59" spans="1:5" x14ac:dyDescent="0.25">
      <c r="A59">
        <v>2896</v>
      </c>
      <c r="B59">
        <f>8 * 72.5</f>
        <v>580</v>
      </c>
      <c r="D59">
        <f t="shared" si="2"/>
        <v>72.5</v>
      </c>
      <c r="E59">
        <f t="shared" si="3"/>
        <v>2896</v>
      </c>
    </row>
    <row r="60" spans="1:5" x14ac:dyDescent="0.25">
      <c r="A60">
        <v>2972</v>
      </c>
      <c r="B60">
        <f>8 * 69.4</f>
        <v>555.20000000000005</v>
      </c>
      <c r="D60">
        <f t="shared" si="2"/>
        <v>69.400000000000006</v>
      </c>
      <c r="E60">
        <f t="shared" si="3"/>
        <v>2972</v>
      </c>
    </row>
    <row r="61" spans="1:5" x14ac:dyDescent="0.25">
      <c r="A61">
        <v>3013</v>
      </c>
      <c r="B61">
        <f>8 * 67.3</f>
        <v>538.4</v>
      </c>
      <c r="D61">
        <f t="shared" si="2"/>
        <v>67.3</v>
      </c>
      <c r="E61">
        <f t="shared" si="3"/>
        <v>3013</v>
      </c>
    </row>
    <row r="62" spans="1:5" x14ac:dyDescent="0.25">
      <c r="A62">
        <v>3135</v>
      </c>
      <c r="B62">
        <f>8 * 61.8</f>
        <v>494.4</v>
      </c>
      <c r="D62">
        <f t="shared" si="2"/>
        <v>61.8</v>
      </c>
      <c r="E62">
        <f t="shared" si="3"/>
        <v>3135</v>
      </c>
    </row>
    <row r="63" spans="1:5" x14ac:dyDescent="0.25">
      <c r="A63">
        <v>3184</v>
      </c>
      <c r="B63">
        <f>8 * 59</f>
        <v>472</v>
      </c>
      <c r="D63">
        <f t="shared" si="2"/>
        <v>59</v>
      </c>
      <c r="E63">
        <f t="shared" si="3"/>
        <v>3184</v>
      </c>
    </row>
    <row r="64" spans="1:5" x14ac:dyDescent="0.25">
      <c r="A64">
        <v>3237</v>
      </c>
      <c r="B64">
        <f>8 * 56.1</f>
        <v>448.8</v>
      </c>
      <c r="D64">
        <f t="shared" si="2"/>
        <v>56.1</v>
      </c>
      <c r="E64">
        <f t="shared" si="3"/>
        <v>3237</v>
      </c>
    </row>
    <row r="65" spans="1:5" x14ac:dyDescent="0.25">
      <c r="A65">
        <v>3286</v>
      </c>
      <c r="B65">
        <f>8 * 52.9</f>
        <v>423.2</v>
      </c>
      <c r="D65">
        <f t="shared" si="2"/>
        <v>52.9</v>
      </c>
      <c r="E65">
        <f t="shared" si="3"/>
        <v>3286</v>
      </c>
    </row>
    <row r="66" spans="1:5" x14ac:dyDescent="0.25">
      <c r="A66">
        <v>3324</v>
      </c>
      <c r="B66">
        <f>8 * 50</f>
        <v>400</v>
      </c>
      <c r="D66">
        <f t="shared" si="2"/>
        <v>50</v>
      </c>
      <c r="E66">
        <f t="shared" si="3"/>
        <v>3324</v>
      </c>
    </row>
    <row r="67" spans="1:5" x14ac:dyDescent="0.25">
      <c r="A67">
        <v>3369</v>
      </c>
      <c r="B67">
        <f>8 * 46.8</f>
        <v>374.4</v>
      </c>
      <c r="D67">
        <f t="shared" si="2"/>
        <v>46.8</v>
      </c>
      <c r="E67">
        <f t="shared" si="3"/>
        <v>3369</v>
      </c>
    </row>
    <row r="68" spans="1:5" x14ac:dyDescent="0.25">
      <c r="A68">
        <v>3416</v>
      </c>
      <c r="B68">
        <f>8 * 44.1</f>
        <v>352.8</v>
      </c>
      <c r="D68">
        <f t="shared" si="2"/>
        <v>44.1</v>
      </c>
      <c r="E68">
        <f t="shared" si="3"/>
        <v>3416</v>
      </c>
    </row>
    <row r="69" spans="1:5" x14ac:dyDescent="0.25">
      <c r="A69">
        <v>3452</v>
      </c>
      <c r="B69">
        <f>8 * 41.4</f>
        <v>331.2</v>
      </c>
      <c r="D69">
        <f t="shared" si="2"/>
        <v>41.4</v>
      </c>
      <c r="E69">
        <f t="shared" si="3"/>
        <v>3452</v>
      </c>
    </row>
    <row r="70" spans="1:5" x14ac:dyDescent="0.25">
      <c r="A70">
        <v>3492</v>
      </c>
      <c r="B70">
        <f>8 * 38.9</f>
        <v>311.2</v>
      </c>
      <c r="D70">
        <f t="shared" si="2"/>
        <v>38.9</v>
      </c>
      <c r="E70">
        <f t="shared" si="3"/>
        <v>3492</v>
      </c>
    </row>
    <row r="71" spans="1:5" x14ac:dyDescent="0.25">
      <c r="A71">
        <v>3530</v>
      </c>
      <c r="B71">
        <f>8 * 32.8</f>
        <v>262.39999999999998</v>
      </c>
      <c r="D71">
        <f t="shared" si="2"/>
        <v>32.799999999999997</v>
      </c>
      <c r="E71">
        <f t="shared" si="3"/>
        <v>3530</v>
      </c>
    </row>
    <row r="72" spans="1:5" x14ac:dyDescent="0.25">
      <c r="A72">
        <v>3563</v>
      </c>
      <c r="B72">
        <f>8 * 28.7</f>
        <v>229.6</v>
      </c>
      <c r="D72">
        <f t="shared" si="2"/>
        <v>28.7</v>
      </c>
      <c r="E72">
        <f t="shared" si="3"/>
        <v>3563</v>
      </c>
    </row>
    <row r="73" spans="1:5" x14ac:dyDescent="0.25">
      <c r="A73">
        <v>3677</v>
      </c>
      <c r="B73">
        <v>184</v>
      </c>
      <c r="D73">
        <f t="shared" si="2"/>
        <v>23</v>
      </c>
      <c r="E73">
        <f t="shared" si="3"/>
        <v>3677</v>
      </c>
    </row>
    <row r="74" spans="1:5" x14ac:dyDescent="0.25">
      <c r="A74">
        <v>3876</v>
      </c>
      <c r="B74">
        <v>96</v>
      </c>
      <c r="D74">
        <f t="shared" si="2"/>
        <v>12</v>
      </c>
      <c r="E74">
        <f t="shared" si="3"/>
        <v>3876</v>
      </c>
    </row>
    <row r="75" spans="1:5" x14ac:dyDescent="0.25">
      <c r="A75">
        <v>4052</v>
      </c>
      <c r="B75">
        <v>-138</v>
      </c>
      <c r="D75">
        <f t="shared" si="2"/>
        <v>-17.25</v>
      </c>
      <c r="E75">
        <f t="shared" si="3"/>
        <v>4052</v>
      </c>
    </row>
    <row r="76" spans="1:5" x14ac:dyDescent="0.25">
      <c r="A76">
        <v>4092</v>
      </c>
      <c r="B76">
        <v>-403</v>
      </c>
      <c r="D76">
        <f t="shared" si="2"/>
        <v>-50.375</v>
      </c>
      <c r="E76">
        <f t="shared" si="3"/>
        <v>4092</v>
      </c>
    </row>
    <row r="78" spans="1:5" x14ac:dyDescent="0.25">
      <c r="A78" t="s">
        <v>5</v>
      </c>
    </row>
    <row r="79" spans="1:5" x14ac:dyDescent="0.25">
      <c r="A79" t="s">
        <v>1</v>
      </c>
      <c r="B79" t="s">
        <v>2</v>
      </c>
      <c r="D79" t="s">
        <v>3</v>
      </c>
      <c r="E79" t="s">
        <v>1</v>
      </c>
    </row>
    <row r="80" spans="1:5" x14ac:dyDescent="0.25">
      <c r="A80">
        <v>1197</v>
      </c>
      <c r="B80">
        <v>1280</v>
      </c>
      <c r="D80">
        <f t="shared" ref="D80" si="4">B80/8</f>
        <v>160</v>
      </c>
      <c r="E80">
        <f t="shared" ref="E80" si="5">A80</f>
        <v>1197</v>
      </c>
    </row>
    <row r="81" spans="1:5" x14ac:dyDescent="0.25">
      <c r="A81">
        <v>1682</v>
      </c>
      <c r="B81">
        <v>1096</v>
      </c>
      <c r="D81">
        <f t="shared" ref="D81:D95" si="6">B81/8</f>
        <v>137</v>
      </c>
      <c r="E81">
        <f t="shared" ref="E81:E95" si="7">A81</f>
        <v>1682</v>
      </c>
    </row>
    <row r="82" spans="1:5" x14ac:dyDescent="0.25">
      <c r="A82">
        <v>1892</v>
      </c>
      <c r="B82">
        <v>1008</v>
      </c>
      <c r="D82">
        <f t="shared" si="6"/>
        <v>126</v>
      </c>
      <c r="E82">
        <f t="shared" si="7"/>
        <v>1892</v>
      </c>
    </row>
    <row r="83" spans="1:5" x14ac:dyDescent="0.25">
      <c r="A83">
        <v>2164</v>
      </c>
      <c r="B83">
        <v>936</v>
      </c>
      <c r="D83">
        <f t="shared" si="6"/>
        <v>117</v>
      </c>
      <c r="E83">
        <f t="shared" si="7"/>
        <v>2164</v>
      </c>
    </row>
    <row r="84" spans="1:5" x14ac:dyDescent="0.25">
      <c r="A84">
        <v>2350</v>
      </c>
      <c r="B84">
        <v>912</v>
      </c>
      <c r="D84">
        <f t="shared" si="6"/>
        <v>114</v>
      </c>
      <c r="E84">
        <f t="shared" si="7"/>
        <v>2350</v>
      </c>
    </row>
    <row r="85" spans="1:5" x14ac:dyDescent="0.25">
      <c r="A85">
        <v>2548</v>
      </c>
      <c r="B85">
        <v>848</v>
      </c>
      <c r="D85">
        <f t="shared" si="6"/>
        <v>106</v>
      </c>
      <c r="E85">
        <f t="shared" si="7"/>
        <v>2548</v>
      </c>
    </row>
    <row r="86" spans="1:5" x14ac:dyDescent="0.25">
      <c r="A86">
        <v>2740</v>
      </c>
      <c r="B86">
        <v>784</v>
      </c>
      <c r="D86">
        <f t="shared" si="6"/>
        <v>98</v>
      </c>
      <c r="E86">
        <f t="shared" si="7"/>
        <v>2740</v>
      </c>
    </row>
    <row r="87" spans="1:5" x14ac:dyDescent="0.25">
      <c r="A87">
        <v>2901</v>
      </c>
      <c r="B87">
        <v>704</v>
      </c>
      <c r="D87">
        <f t="shared" si="6"/>
        <v>88</v>
      </c>
      <c r="E87">
        <f t="shared" si="7"/>
        <v>2901</v>
      </c>
    </row>
    <row r="88" spans="1:5" x14ac:dyDescent="0.25">
      <c r="A88">
        <v>3096</v>
      </c>
      <c r="B88">
        <v>608</v>
      </c>
      <c r="D88">
        <f t="shared" si="6"/>
        <v>76</v>
      </c>
      <c r="E88">
        <f t="shared" si="7"/>
        <v>3096</v>
      </c>
    </row>
    <row r="89" spans="1:5" x14ac:dyDescent="0.25">
      <c r="A89">
        <v>3246</v>
      </c>
      <c r="B89">
        <v>496</v>
      </c>
      <c r="D89">
        <f t="shared" si="6"/>
        <v>62</v>
      </c>
      <c r="E89">
        <f t="shared" si="7"/>
        <v>3246</v>
      </c>
    </row>
    <row r="90" spans="1:5" x14ac:dyDescent="0.25">
      <c r="A90">
        <v>3360</v>
      </c>
      <c r="B90">
        <v>424</v>
      </c>
      <c r="D90">
        <f t="shared" si="6"/>
        <v>53</v>
      </c>
      <c r="E90">
        <f t="shared" si="7"/>
        <v>3360</v>
      </c>
    </row>
    <row r="91" spans="1:5" x14ac:dyDescent="0.25">
      <c r="A91">
        <v>3503</v>
      </c>
      <c r="B91">
        <v>336</v>
      </c>
      <c r="D91">
        <f t="shared" si="6"/>
        <v>42</v>
      </c>
      <c r="E91">
        <f t="shared" si="7"/>
        <v>3503</v>
      </c>
    </row>
    <row r="92" spans="1:5" x14ac:dyDescent="0.25">
      <c r="A92">
        <v>3599</v>
      </c>
      <c r="B92">
        <v>264</v>
      </c>
      <c r="D92">
        <f t="shared" si="6"/>
        <v>33</v>
      </c>
      <c r="E92">
        <f t="shared" si="7"/>
        <v>3599</v>
      </c>
    </row>
    <row r="93" spans="1:5" x14ac:dyDescent="0.25">
      <c r="A93">
        <v>3695</v>
      </c>
      <c r="B93">
        <v>208</v>
      </c>
      <c r="D93">
        <f t="shared" si="6"/>
        <v>26</v>
      </c>
      <c r="E93">
        <f t="shared" si="7"/>
        <v>3695</v>
      </c>
    </row>
    <row r="94" spans="1:5" x14ac:dyDescent="0.25">
      <c r="A94">
        <v>3880</v>
      </c>
      <c r="B94">
        <v>0</v>
      </c>
      <c r="D94">
        <f t="shared" si="6"/>
        <v>0</v>
      </c>
      <c r="E94">
        <f t="shared" si="7"/>
        <v>3880</v>
      </c>
    </row>
    <row r="95" spans="1:5" x14ac:dyDescent="0.25">
      <c r="A95">
        <v>3981</v>
      </c>
      <c r="B95">
        <v>-160</v>
      </c>
      <c r="D95">
        <f t="shared" si="6"/>
        <v>-20</v>
      </c>
      <c r="E95">
        <f t="shared" si="7"/>
        <v>3981</v>
      </c>
    </row>
    <row r="98" spans="1:12" x14ac:dyDescent="0.25">
      <c r="B98" t="s">
        <v>3</v>
      </c>
      <c r="C98" t="s">
        <v>9</v>
      </c>
      <c r="D98" t="s">
        <v>10</v>
      </c>
      <c r="E98" t="s">
        <v>12</v>
      </c>
    </row>
    <row r="99" spans="1:12" x14ac:dyDescent="0.25">
      <c r="A99">
        <v>1</v>
      </c>
      <c r="B99">
        <v>160</v>
      </c>
      <c r="C99" s="1">
        <f>(-1.00909322321272E-11*(B99^6))+(2.62265042309968E-09*(B99^5))+(3.31323757843533E-06*(B99^4))-(0.000594384991758198*(B99^3))-(0.0822187822212988*(B99^2))-(6.29876004681133*B99)+3904.91550806719</f>
        <v>634.78260817938326</v>
      </c>
      <c r="D99" s="1">
        <f>-(2.26288838783839E-06*(B99^3))-(0.0742046193304515*(B99^2))-(5.33927410523728*B99)+3884.86535043131</f>
        <v>1121.6744478972009</v>
      </c>
      <c r="E99" s="1">
        <f xml:space="preserve"> -0.0000870520247368001*B99^3 - 0.0304806926110734*B99^2 - 9.85574537771906*B99 + 3936.930298216</f>
        <v>1223.1402136155384</v>
      </c>
    </row>
    <row r="100" spans="1:12" x14ac:dyDescent="0.25">
      <c r="A100">
        <v>2</v>
      </c>
      <c r="B100">
        <v>150</v>
      </c>
      <c r="C100" s="1">
        <f t="shared" ref="C100:C112" si="8">(-1.00909322321272E-11*(B100^6))+(2.62265042309968E-09*(B100^5))+(3.31323757843533E-06*(B100^4))-(0.000594384991758198*(B100^3))-(0.0822187822212988*(B100^2))-(6.29876004681133*B100)+3904.91550806719</f>
        <v>865.67156951279276</v>
      </c>
      <c r="D100" s="1">
        <f t="shared" ref="D100:D117" si="9">-(2.26288838783839E-06*(B100^3))-(0.0742046193304515*(B100^2))-(5.33927410523728*B100)+3884.86535043131</f>
        <v>1406.7330514016048</v>
      </c>
      <c r="E100" s="1">
        <f t="shared" ref="E100:E117" si="10" xml:space="preserve"> -0.0000870520247368001*B100^3 - 0.0304806926110734*B100^2 - 9.85574537771906*B100 + 3936.930298216</f>
        <v>1478.9523243222893</v>
      </c>
    </row>
    <row r="101" spans="1:12" x14ac:dyDescent="0.25">
      <c r="A101">
        <v>3</v>
      </c>
      <c r="B101">
        <v>140</v>
      </c>
      <c r="C101" s="1">
        <f t="shared" si="8"/>
        <v>1118.4942973233219</v>
      </c>
      <c r="D101" s="1">
        <f t="shared" si="9"/>
        <v>1676.747071085013</v>
      </c>
      <c r="E101" s="1">
        <f t="shared" si="10"/>
        <v>1720.8336142805138</v>
      </c>
    </row>
    <row r="102" spans="1:12" x14ac:dyDescent="0.25">
      <c r="A102">
        <v>4</v>
      </c>
      <c r="B102">
        <v>130</v>
      </c>
      <c r="C102" s="1">
        <f t="shared" si="8"/>
        <v>1385.6794121638941</v>
      </c>
      <c r="D102" s="1">
        <f t="shared" si="9"/>
        <v>1931.7300842777527</v>
      </c>
      <c r="E102" s="1">
        <f t="shared" si="10"/>
        <v>1949.3063956386322</v>
      </c>
      <c r="H102" s="1"/>
      <c r="L102" s="1"/>
    </row>
    <row r="103" spans="1:12" x14ac:dyDescent="0.25">
      <c r="A103">
        <v>5</v>
      </c>
      <c r="B103">
        <v>120</v>
      </c>
      <c r="C103" s="1">
        <f t="shared" si="8"/>
        <v>1660.178089787169</v>
      </c>
      <c r="D103" s="1">
        <f t="shared" si="9"/>
        <v>2171.6956683101503</v>
      </c>
      <c r="E103" s="1">
        <f t="shared" si="10"/>
        <v>2164.8929805450653</v>
      </c>
      <c r="H103" s="1"/>
      <c r="L103" s="1"/>
    </row>
    <row r="104" spans="1:12" x14ac:dyDescent="0.25">
      <c r="A104">
        <v>6</v>
      </c>
      <c r="B104">
        <v>110</v>
      </c>
      <c r="C104" s="1">
        <f t="shared" si="8"/>
        <v>1935.5306732017664</v>
      </c>
      <c r="D104" s="1">
        <f t="shared" si="9"/>
        <v>2396.6574005125335</v>
      </c>
      <c r="E104" s="1">
        <f t="shared" si="10"/>
        <v>2368.1156811482342</v>
      </c>
      <c r="H104" s="1"/>
      <c r="L104" s="1"/>
    </row>
    <row r="105" spans="1:12" x14ac:dyDescent="0.25">
      <c r="A105">
        <v>7</v>
      </c>
      <c r="B105">
        <v>100</v>
      </c>
      <c r="C105" s="1">
        <f t="shared" si="8"/>
        <v>2205.9260192572733</v>
      </c>
      <c r="D105" s="1">
        <f t="shared" si="9"/>
        <v>2606.6288582152288</v>
      </c>
      <c r="E105" s="1">
        <f t="shared" si="10"/>
        <v>2559.4968095965601</v>
      </c>
      <c r="H105" s="1"/>
      <c r="L105" s="1"/>
    </row>
    <row r="106" spans="1:12" x14ac:dyDescent="0.25">
      <c r="A106">
        <v>8</v>
      </c>
      <c r="B106">
        <v>90</v>
      </c>
      <c r="C106" s="1">
        <f t="shared" si="8"/>
        <v>2466.2535797580531</v>
      </c>
      <c r="D106" s="1">
        <f t="shared" si="9"/>
        <v>2801.6236187485638</v>
      </c>
      <c r="E106" s="1">
        <f t="shared" si="10"/>
        <v>2739.5586780384629</v>
      </c>
      <c r="H106" s="1"/>
      <c r="L106" s="1"/>
    </row>
    <row r="107" spans="1:12" x14ac:dyDescent="0.25">
      <c r="A107">
        <v>9</v>
      </c>
      <c r="B107">
        <v>80</v>
      </c>
      <c r="C107" s="1">
        <f t="shared" si="8"/>
        <v>2712.1482171058392</v>
      </c>
      <c r="D107" s="1">
        <f t="shared" si="9"/>
        <v>2981.6552594428649</v>
      </c>
      <c r="E107" s="1">
        <f t="shared" si="10"/>
        <v>2908.823598622364</v>
      </c>
      <c r="H107" s="1"/>
      <c r="L107" s="1"/>
    </row>
    <row r="108" spans="1:12" x14ac:dyDescent="0.25">
      <c r="A108">
        <v>10</v>
      </c>
      <c r="B108">
        <v>70</v>
      </c>
      <c r="C108" s="1">
        <f t="shared" si="8"/>
        <v>2940.0277544711289</v>
      </c>
      <c r="D108" s="1">
        <f t="shared" si="9"/>
        <v>3146.7373576284599</v>
      </c>
      <c r="E108" s="1">
        <f t="shared" si="10"/>
        <v>3067.813883496684</v>
      </c>
      <c r="H108" s="1"/>
      <c r="L108" s="1"/>
    </row>
    <row r="109" spans="1:12" x14ac:dyDescent="0.25">
      <c r="A109">
        <v>11</v>
      </c>
      <c r="B109">
        <v>60</v>
      </c>
      <c r="C109" s="1">
        <f t="shared" si="8"/>
        <v>3147.1232604933657</v>
      </c>
      <c r="D109" s="1">
        <f t="shared" si="9"/>
        <v>3296.8834906356751</v>
      </c>
      <c r="E109" s="1">
        <f t="shared" si="10"/>
        <v>3217.0518448098437</v>
      </c>
      <c r="H109" s="1"/>
      <c r="L109" s="1"/>
    </row>
    <row r="110" spans="1:12" x14ac:dyDescent="0.25">
      <c r="A110">
        <v>12</v>
      </c>
      <c r="B110">
        <v>50</v>
      </c>
      <c r="C110" s="1">
        <f t="shared" si="8"/>
        <v>3331.5020685099144</v>
      </c>
      <c r="D110" s="1">
        <f t="shared" si="9"/>
        <v>3432.1072357948378</v>
      </c>
      <c r="E110" s="1">
        <f t="shared" si="10"/>
        <v>3357.0597947102638</v>
      </c>
      <c r="H110" s="1"/>
      <c r="L110" s="1"/>
    </row>
    <row r="111" spans="1:12" x14ac:dyDescent="0.25">
      <c r="A111">
        <v>13</v>
      </c>
      <c r="B111">
        <v>40</v>
      </c>
      <c r="C111" s="1">
        <f t="shared" si="8"/>
        <v>3492.083530313831</v>
      </c>
      <c r="D111" s="1">
        <f t="shared" si="9"/>
        <v>3552.4221704362749</v>
      </c>
      <c r="E111" s="1">
        <f t="shared" si="10"/>
        <v>3488.360045346365</v>
      </c>
      <c r="H111" s="1"/>
      <c r="L111" s="1"/>
    </row>
    <row r="112" spans="1:12" x14ac:dyDescent="0.25">
      <c r="A112">
        <v>14</v>
      </c>
      <c r="B112">
        <v>30</v>
      </c>
      <c r="C112" s="1">
        <f t="shared" si="8"/>
        <v>3628.6475044404265</v>
      </c>
      <c r="D112" s="1">
        <f t="shared" si="9"/>
        <v>3657.841871890314</v>
      </c>
      <c r="E112" s="1">
        <f t="shared" si="10"/>
        <v>3611.4749088665685</v>
      </c>
      <c r="H112" s="1"/>
      <c r="L112" s="1"/>
    </row>
    <row r="113" spans="1:12" x14ac:dyDescent="0.25">
      <c r="A113">
        <v>15</v>
      </c>
      <c r="B113">
        <v>20</v>
      </c>
      <c r="C113" s="1">
        <v>3708</v>
      </c>
      <c r="D113" s="1">
        <f t="shared" si="9"/>
        <v>3748.3799174872811</v>
      </c>
      <c r="E113" s="1">
        <f t="shared" si="10"/>
        <v>3726.9266974192951</v>
      </c>
      <c r="H113" s="1"/>
      <c r="L113" s="1"/>
    </row>
    <row r="114" spans="1:12" x14ac:dyDescent="0.25">
      <c r="A114">
        <v>16</v>
      </c>
      <c r="B114">
        <v>10</v>
      </c>
      <c r="C114" s="1">
        <v>3816</v>
      </c>
      <c r="D114" s="1">
        <f t="shared" si="9"/>
        <v>3824.0498845575044</v>
      </c>
      <c r="E114" s="1">
        <f t="shared" si="10"/>
        <v>3835.2377231529654</v>
      </c>
      <c r="H114" s="1"/>
      <c r="L114" s="1"/>
    </row>
    <row r="115" spans="1:12" x14ac:dyDescent="0.25">
      <c r="A115">
        <v>17</v>
      </c>
      <c r="B115">
        <v>0</v>
      </c>
      <c r="C115" s="1">
        <v>3920</v>
      </c>
      <c r="D115" s="1">
        <f t="shared" si="9"/>
        <v>3884.8653504313102</v>
      </c>
      <c r="E115" s="1">
        <f t="shared" si="10"/>
        <v>3936.9302982160002</v>
      </c>
      <c r="H115" s="1"/>
      <c r="L115" s="1"/>
    </row>
    <row r="116" spans="1:12" x14ac:dyDescent="0.25">
      <c r="A116">
        <v>18</v>
      </c>
      <c r="B116">
        <v>-10</v>
      </c>
      <c r="C116" s="1">
        <v>4025</v>
      </c>
      <c r="D116" s="1">
        <f t="shared" si="9"/>
        <v>3930.8398924390258</v>
      </c>
      <c r="E116" s="1">
        <f t="shared" si="10"/>
        <v>4032.5267347568201</v>
      </c>
      <c r="H116" s="1"/>
      <c r="L116" s="1"/>
    </row>
    <row r="117" spans="1:12" x14ac:dyDescent="0.25">
      <c r="A117">
        <v>19</v>
      </c>
      <c r="B117">
        <v>-20</v>
      </c>
      <c r="C117" s="1">
        <v>4129</v>
      </c>
      <c r="D117" s="1">
        <f t="shared" si="9"/>
        <v>3961.9870879109781</v>
      </c>
      <c r="E117" s="1">
        <f t="shared" si="10"/>
        <v>4122.5493449238465</v>
      </c>
      <c r="H117" s="1"/>
      <c r="L117" s="1"/>
    </row>
    <row r="118" spans="1:12" x14ac:dyDescent="0.25">
      <c r="H118" s="1"/>
      <c r="L118" s="1"/>
    </row>
    <row r="119" spans="1:12" x14ac:dyDescent="0.25">
      <c r="H119" s="1"/>
      <c r="L119" s="1"/>
    </row>
    <row r="120" spans="1:12" x14ac:dyDescent="0.25">
      <c r="H120" s="1"/>
      <c r="L120" s="1"/>
    </row>
    <row r="123" spans="1:12" x14ac:dyDescent="0.25">
      <c r="B123" t="s">
        <v>3</v>
      </c>
      <c r="C123" t="s">
        <v>18</v>
      </c>
    </row>
    <row r="124" spans="1:12" x14ac:dyDescent="0.25">
      <c r="A124">
        <v>1</v>
      </c>
      <c r="B124">
        <v>160</v>
      </c>
      <c r="C124">
        <v>628</v>
      </c>
      <c r="E124" t="s">
        <v>16</v>
      </c>
      <c r="F124" s="1">
        <f t="shared" ref="F124:F142" si="11">C124</f>
        <v>628</v>
      </c>
      <c r="G124" t="s">
        <v>14</v>
      </c>
      <c r="H124">
        <f t="shared" ref="H124:H142" si="12">B124*8</f>
        <v>1280</v>
      </c>
      <c r="I124" t="s">
        <v>15</v>
      </c>
    </row>
    <row r="125" spans="1:12" x14ac:dyDescent="0.25">
      <c r="A125">
        <v>2</v>
      </c>
      <c r="B125">
        <v>150</v>
      </c>
      <c r="C125">
        <v>859</v>
      </c>
      <c r="E125" t="s">
        <v>13</v>
      </c>
      <c r="F125" s="1">
        <f t="shared" si="11"/>
        <v>859</v>
      </c>
      <c r="G125" t="s">
        <v>14</v>
      </c>
      <c r="H125">
        <f t="shared" si="12"/>
        <v>1200</v>
      </c>
      <c r="I125" t="s">
        <v>15</v>
      </c>
    </row>
    <row r="126" spans="1:12" x14ac:dyDescent="0.25">
      <c r="A126">
        <v>3</v>
      </c>
      <c r="B126">
        <v>140</v>
      </c>
      <c r="C126">
        <v>1113</v>
      </c>
      <c r="E126" t="s">
        <v>13</v>
      </c>
      <c r="F126" s="1">
        <f t="shared" si="11"/>
        <v>1113</v>
      </c>
      <c r="G126" t="s">
        <v>14</v>
      </c>
      <c r="H126">
        <f t="shared" si="12"/>
        <v>1120</v>
      </c>
      <c r="I126" t="s">
        <v>15</v>
      </c>
    </row>
    <row r="127" spans="1:12" x14ac:dyDescent="0.25">
      <c r="A127">
        <v>4</v>
      </c>
      <c r="B127">
        <v>130</v>
      </c>
      <c r="C127">
        <v>1382</v>
      </c>
      <c r="E127" t="s">
        <v>13</v>
      </c>
      <c r="F127" s="1">
        <f t="shared" si="11"/>
        <v>1382</v>
      </c>
      <c r="G127" t="s">
        <v>14</v>
      </c>
      <c r="H127">
        <f t="shared" si="12"/>
        <v>1040</v>
      </c>
      <c r="I127" t="s">
        <v>15</v>
      </c>
    </row>
    <row r="128" spans="1:12" x14ac:dyDescent="0.25">
      <c r="A128">
        <v>5</v>
      </c>
      <c r="B128">
        <v>120</v>
      </c>
      <c r="C128">
        <v>1660</v>
      </c>
      <c r="E128" t="s">
        <v>13</v>
      </c>
      <c r="F128" s="1">
        <f t="shared" si="11"/>
        <v>1660</v>
      </c>
      <c r="G128" t="s">
        <v>14</v>
      </c>
      <c r="H128">
        <f t="shared" si="12"/>
        <v>960</v>
      </c>
      <c r="I128" t="s">
        <v>15</v>
      </c>
    </row>
    <row r="129" spans="1:9" x14ac:dyDescent="0.25">
      <c r="A129">
        <v>6</v>
      </c>
      <c r="B129">
        <v>110</v>
      </c>
      <c r="C129">
        <v>1938</v>
      </c>
      <c r="E129" t="s">
        <v>13</v>
      </c>
      <c r="F129" s="1">
        <f t="shared" si="11"/>
        <v>1938</v>
      </c>
      <c r="G129" t="s">
        <v>14</v>
      </c>
      <c r="H129">
        <f t="shared" si="12"/>
        <v>880</v>
      </c>
      <c r="I129" t="s">
        <v>15</v>
      </c>
    </row>
    <row r="130" spans="1:9" x14ac:dyDescent="0.25">
      <c r="A130">
        <v>7</v>
      </c>
      <c r="B130">
        <v>100</v>
      </c>
      <c r="C130">
        <v>2211</v>
      </c>
      <c r="E130" t="s">
        <v>13</v>
      </c>
      <c r="F130" s="1">
        <f t="shared" si="11"/>
        <v>2211</v>
      </c>
      <c r="G130" t="s">
        <v>14</v>
      </c>
      <c r="H130">
        <f t="shared" si="12"/>
        <v>800</v>
      </c>
      <c r="I130" t="s">
        <v>15</v>
      </c>
    </row>
    <row r="131" spans="1:9" x14ac:dyDescent="0.25">
      <c r="A131">
        <v>8</v>
      </c>
      <c r="B131">
        <v>90</v>
      </c>
      <c r="C131">
        <v>2473</v>
      </c>
      <c r="E131" t="s">
        <v>13</v>
      </c>
      <c r="F131" s="1">
        <f t="shared" si="11"/>
        <v>2473</v>
      </c>
      <c r="G131" t="s">
        <v>14</v>
      </c>
      <c r="H131">
        <f t="shared" si="12"/>
        <v>720</v>
      </c>
      <c r="I131" t="s">
        <v>15</v>
      </c>
    </row>
    <row r="132" spans="1:9" x14ac:dyDescent="0.25">
      <c r="A132">
        <v>9</v>
      </c>
      <c r="B132">
        <v>80</v>
      </c>
      <c r="C132">
        <v>2718</v>
      </c>
      <c r="E132" t="s">
        <v>13</v>
      </c>
      <c r="F132" s="1">
        <f t="shared" si="11"/>
        <v>2718</v>
      </c>
      <c r="G132" t="s">
        <v>14</v>
      </c>
      <c r="H132">
        <f t="shared" si="12"/>
        <v>640</v>
      </c>
      <c r="I132" t="s">
        <v>15</v>
      </c>
    </row>
    <row r="133" spans="1:9" x14ac:dyDescent="0.25">
      <c r="A133">
        <v>10</v>
      </c>
      <c r="B133">
        <v>70</v>
      </c>
      <c r="C133">
        <v>2945</v>
      </c>
      <c r="E133" t="s">
        <v>13</v>
      </c>
      <c r="F133" s="1">
        <f t="shared" si="11"/>
        <v>2945</v>
      </c>
      <c r="G133" t="s">
        <v>14</v>
      </c>
      <c r="H133">
        <f t="shared" si="12"/>
        <v>560</v>
      </c>
      <c r="I133" t="s">
        <v>15</v>
      </c>
    </row>
    <row r="134" spans="1:9" x14ac:dyDescent="0.25">
      <c r="A134">
        <v>11</v>
      </c>
      <c r="B134">
        <v>60</v>
      </c>
      <c r="C134">
        <v>3148</v>
      </c>
      <c r="E134" t="s">
        <v>13</v>
      </c>
      <c r="F134" s="1">
        <f t="shared" si="11"/>
        <v>3148</v>
      </c>
      <c r="G134" t="s">
        <v>14</v>
      </c>
      <c r="H134">
        <f t="shared" si="12"/>
        <v>480</v>
      </c>
      <c r="I134" t="s">
        <v>15</v>
      </c>
    </row>
    <row r="135" spans="1:9" x14ac:dyDescent="0.25">
      <c r="A135">
        <v>12</v>
      </c>
      <c r="B135">
        <v>50</v>
      </c>
      <c r="C135">
        <v>3328</v>
      </c>
      <c r="E135" t="s">
        <v>13</v>
      </c>
      <c r="F135" s="1">
        <f t="shared" si="11"/>
        <v>3328</v>
      </c>
      <c r="G135" t="s">
        <v>14</v>
      </c>
      <c r="H135">
        <f t="shared" si="12"/>
        <v>400</v>
      </c>
      <c r="I135" t="s">
        <v>15</v>
      </c>
    </row>
    <row r="136" spans="1:9" x14ac:dyDescent="0.25">
      <c r="A136">
        <v>13</v>
      </c>
      <c r="B136">
        <v>40</v>
      </c>
      <c r="C136">
        <v>3482</v>
      </c>
      <c r="E136" t="s">
        <v>13</v>
      </c>
      <c r="F136" s="1">
        <f t="shared" si="11"/>
        <v>3482</v>
      </c>
      <c r="G136" t="s">
        <v>14</v>
      </c>
      <c r="H136">
        <f t="shared" si="12"/>
        <v>320</v>
      </c>
      <c r="I136" t="s">
        <v>15</v>
      </c>
    </row>
    <row r="137" spans="1:9" x14ac:dyDescent="0.25">
      <c r="A137">
        <v>14</v>
      </c>
      <c r="B137">
        <v>30</v>
      </c>
      <c r="C137">
        <v>3613</v>
      </c>
      <c r="E137" t="s">
        <v>13</v>
      </c>
      <c r="F137" s="1">
        <f t="shared" si="11"/>
        <v>3613</v>
      </c>
      <c r="G137" t="s">
        <v>14</v>
      </c>
      <c r="H137">
        <f t="shared" si="12"/>
        <v>240</v>
      </c>
      <c r="I137" t="s">
        <v>15</v>
      </c>
    </row>
    <row r="138" spans="1:9" x14ac:dyDescent="0.25">
      <c r="A138">
        <v>15</v>
      </c>
      <c r="B138">
        <v>20</v>
      </c>
      <c r="C138">
        <v>3722</v>
      </c>
      <c r="E138" t="s">
        <v>13</v>
      </c>
      <c r="F138" s="1">
        <f t="shared" si="11"/>
        <v>3722</v>
      </c>
      <c r="G138" t="s">
        <v>14</v>
      </c>
      <c r="H138">
        <f t="shared" si="12"/>
        <v>160</v>
      </c>
      <c r="I138" t="s">
        <v>15</v>
      </c>
    </row>
    <row r="139" spans="1:9" x14ac:dyDescent="0.25">
      <c r="A139">
        <v>16</v>
      </c>
      <c r="B139">
        <v>10</v>
      </c>
      <c r="C139">
        <v>3815</v>
      </c>
      <c r="E139" t="s">
        <v>13</v>
      </c>
      <c r="F139" s="1">
        <f t="shared" si="11"/>
        <v>3815</v>
      </c>
      <c r="G139" t="s">
        <v>14</v>
      </c>
      <c r="H139">
        <f t="shared" si="12"/>
        <v>80</v>
      </c>
      <c r="I139" t="s">
        <v>15</v>
      </c>
    </row>
    <row r="140" spans="1:9" x14ac:dyDescent="0.25">
      <c r="A140">
        <v>17</v>
      </c>
      <c r="B140">
        <v>0</v>
      </c>
      <c r="C140">
        <v>3895</v>
      </c>
      <c r="E140" t="s">
        <v>13</v>
      </c>
      <c r="F140" s="1">
        <f t="shared" si="11"/>
        <v>3895</v>
      </c>
      <c r="G140" t="s">
        <v>14</v>
      </c>
      <c r="H140">
        <f t="shared" si="12"/>
        <v>0</v>
      </c>
      <c r="I140" t="s">
        <v>15</v>
      </c>
    </row>
    <row r="141" spans="1:9" x14ac:dyDescent="0.25">
      <c r="A141">
        <v>18</v>
      </c>
      <c r="B141">
        <v>-10</v>
      </c>
      <c r="C141">
        <v>3972</v>
      </c>
      <c r="E141" t="s">
        <v>13</v>
      </c>
      <c r="F141" s="1">
        <f t="shared" si="11"/>
        <v>3972</v>
      </c>
      <c r="G141" t="s">
        <v>14</v>
      </c>
      <c r="H141">
        <f t="shared" si="12"/>
        <v>-80</v>
      </c>
      <c r="I141" t="s">
        <v>15</v>
      </c>
    </row>
    <row r="142" spans="1:9" x14ac:dyDescent="0.25">
      <c r="A142">
        <v>19</v>
      </c>
      <c r="B142">
        <v>-20</v>
      </c>
      <c r="C142">
        <v>4055</v>
      </c>
      <c r="E142" t="s">
        <v>13</v>
      </c>
      <c r="F142" s="1">
        <f t="shared" si="11"/>
        <v>4055</v>
      </c>
      <c r="G142" t="s">
        <v>14</v>
      </c>
      <c r="H142">
        <f t="shared" si="12"/>
        <v>-160</v>
      </c>
      <c r="I142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opLeftCell="A103" workbookViewId="0">
      <selection activeCell="F79" sqref="F79:J111"/>
    </sheetView>
  </sheetViews>
  <sheetFormatPr defaultRowHeight="15" x14ac:dyDescent="0.25"/>
  <cols>
    <col min="1" max="1" width="6.5703125" customWidth="1"/>
    <col min="2" max="2" width="10.28515625" customWidth="1"/>
    <col min="3" max="3" width="10.85546875" customWidth="1"/>
  </cols>
  <sheetData>
    <row r="1" spans="1:5" x14ac:dyDescent="0.25">
      <c r="D1" t="s">
        <v>6</v>
      </c>
    </row>
    <row r="2" spans="1:5" x14ac:dyDescent="0.25">
      <c r="A2" t="s">
        <v>1</v>
      </c>
      <c r="B2" t="s">
        <v>2</v>
      </c>
      <c r="D2" t="s">
        <v>3</v>
      </c>
      <c r="E2" t="s">
        <v>1</v>
      </c>
    </row>
    <row r="3" spans="1:5" x14ac:dyDescent="0.25">
      <c r="A3">
        <v>111</v>
      </c>
      <c r="B3">
        <v>2240</v>
      </c>
      <c r="D3">
        <f>B3/8</f>
        <v>280</v>
      </c>
      <c r="E3">
        <f>A3</f>
        <v>111</v>
      </c>
    </row>
    <row r="4" spans="1:5" x14ac:dyDescent="0.25">
      <c r="A4">
        <v>132</v>
      </c>
      <c r="B4">
        <v>2120</v>
      </c>
      <c r="D4">
        <f t="shared" ref="D4:D30" si="0">B4/8</f>
        <v>265</v>
      </c>
      <c r="E4">
        <f t="shared" ref="E4:E30" si="1">A4</f>
        <v>132</v>
      </c>
    </row>
    <row r="5" spans="1:5" x14ac:dyDescent="0.25">
      <c r="A5">
        <v>165</v>
      </c>
      <c r="B5">
        <v>2000</v>
      </c>
      <c r="D5">
        <f t="shared" si="0"/>
        <v>250</v>
      </c>
      <c r="E5">
        <f t="shared" si="1"/>
        <v>165</v>
      </c>
    </row>
    <row r="6" spans="1:5" x14ac:dyDescent="0.25">
      <c r="A6">
        <v>201</v>
      </c>
      <c r="B6">
        <v>1920</v>
      </c>
      <c r="D6">
        <f t="shared" si="0"/>
        <v>240</v>
      </c>
      <c r="E6">
        <f t="shared" si="1"/>
        <v>201</v>
      </c>
    </row>
    <row r="7" spans="1:5" x14ac:dyDescent="0.25">
      <c r="A7">
        <v>248</v>
      </c>
      <c r="B7">
        <v>1800</v>
      </c>
      <c r="D7">
        <f t="shared" si="0"/>
        <v>225</v>
      </c>
      <c r="E7">
        <f t="shared" si="1"/>
        <v>248</v>
      </c>
    </row>
    <row r="8" spans="1:5" x14ac:dyDescent="0.25">
      <c r="A8">
        <v>309</v>
      </c>
      <c r="B8">
        <v>1720</v>
      </c>
      <c r="D8">
        <f t="shared" si="0"/>
        <v>215</v>
      </c>
      <c r="E8">
        <f t="shared" si="1"/>
        <v>309</v>
      </c>
    </row>
    <row r="9" spans="1:5" x14ac:dyDescent="0.25">
      <c r="A9">
        <v>389</v>
      </c>
      <c r="B9">
        <v>1640</v>
      </c>
      <c r="D9">
        <f t="shared" si="0"/>
        <v>205</v>
      </c>
      <c r="E9">
        <f t="shared" si="1"/>
        <v>389</v>
      </c>
    </row>
    <row r="10" spans="1:5" x14ac:dyDescent="0.25">
      <c r="A10">
        <v>485</v>
      </c>
      <c r="B10">
        <v>1560</v>
      </c>
      <c r="D10">
        <f t="shared" si="0"/>
        <v>195</v>
      </c>
      <c r="E10">
        <f t="shared" si="1"/>
        <v>485</v>
      </c>
    </row>
    <row r="11" spans="1:5" x14ac:dyDescent="0.25">
      <c r="A11">
        <v>596</v>
      </c>
      <c r="B11">
        <v>1440</v>
      </c>
      <c r="D11">
        <f t="shared" si="0"/>
        <v>180</v>
      </c>
      <c r="E11">
        <f t="shared" si="1"/>
        <v>596</v>
      </c>
    </row>
    <row r="12" spans="1:5" x14ac:dyDescent="0.25">
      <c r="A12">
        <v>714</v>
      </c>
      <c r="B12">
        <v>1360</v>
      </c>
      <c r="D12">
        <f t="shared" si="0"/>
        <v>170</v>
      </c>
      <c r="E12">
        <f t="shared" si="1"/>
        <v>714</v>
      </c>
    </row>
    <row r="13" spans="1:5" x14ac:dyDescent="0.25">
      <c r="A13">
        <v>894</v>
      </c>
      <c r="B13">
        <v>1280</v>
      </c>
      <c r="D13">
        <f t="shared" si="0"/>
        <v>160</v>
      </c>
      <c r="E13">
        <f t="shared" si="1"/>
        <v>894</v>
      </c>
    </row>
    <row r="14" spans="1:5" x14ac:dyDescent="0.25">
      <c r="A14">
        <v>1083</v>
      </c>
      <c r="B14">
        <v>1160</v>
      </c>
      <c r="D14">
        <f t="shared" si="0"/>
        <v>145</v>
      </c>
      <c r="E14">
        <f t="shared" si="1"/>
        <v>1083</v>
      </c>
    </row>
    <row r="15" spans="1:5" x14ac:dyDescent="0.25">
      <c r="A15">
        <v>1312</v>
      </c>
      <c r="B15">
        <v>1080</v>
      </c>
      <c r="D15">
        <f t="shared" si="0"/>
        <v>135</v>
      </c>
      <c r="E15">
        <f t="shared" si="1"/>
        <v>1312</v>
      </c>
    </row>
    <row r="16" spans="1:5" x14ac:dyDescent="0.25">
      <c r="A16">
        <v>1539</v>
      </c>
      <c r="B16">
        <v>960</v>
      </c>
      <c r="D16">
        <f t="shared" si="0"/>
        <v>120</v>
      </c>
      <c r="E16">
        <f t="shared" si="1"/>
        <v>1539</v>
      </c>
    </row>
    <row r="17" spans="1:5" x14ac:dyDescent="0.25">
      <c r="A17">
        <v>1786</v>
      </c>
      <c r="B17">
        <v>880</v>
      </c>
      <c r="D17">
        <f t="shared" si="0"/>
        <v>110</v>
      </c>
      <c r="E17">
        <f t="shared" si="1"/>
        <v>1786</v>
      </c>
    </row>
    <row r="18" spans="1:5" x14ac:dyDescent="0.25">
      <c r="A18">
        <v>2006</v>
      </c>
      <c r="B18">
        <v>760</v>
      </c>
      <c r="D18">
        <f t="shared" si="0"/>
        <v>95</v>
      </c>
      <c r="E18">
        <f t="shared" si="1"/>
        <v>2006</v>
      </c>
    </row>
    <row r="19" spans="1:5" x14ac:dyDescent="0.25">
      <c r="A19">
        <v>2208</v>
      </c>
      <c r="B19">
        <v>640</v>
      </c>
      <c r="D19">
        <f t="shared" si="0"/>
        <v>80</v>
      </c>
      <c r="E19">
        <f t="shared" si="1"/>
        <v>2208</v>
      </c>
    </row>
    <row r="20" spans="1:5" x14ac:dyDescent="0.25">
      <c r="A20">
        <v>2382</v>
      </c>
      <c r="B20">
        <v>560</v>
      </c>
      <c r="D20">
        <f t="shared" si="0"/>
        <v>70</v>
      </c>
      <c r="E20">
        <f t="shared" si="1"/>
        <v>2382</v>
      </c>
    </row>
    <row r="21" spans="1:5" x14ac:dyDescent="0.25">
      <c r="A21">
        <v>2503</v>
      </c>
      <c r="B21">
        <v>440</v>
      </c>
      <c r="D21">
        <f t="shared" si="0"/>
        <v>55</v>
      </c>
      <c r="E21">
        <f t="shared" si="1"/>
        <v>2503</v>
      </c>
    </row>
    <row r="22" spans="1:5" x14ac:dyDescent="0.25">
      <c r="A22">
        <v>2602</v>
      </c>
      <c r="B22">
        <v>360</v>
      </c>
      <c r="D22">
        <f t="shared" si="0"/>
        <v>45</v>
      </c>
      <c r="E22">
        <f t="shared" si="1"/>
        <v>2602</v>
      </c>
    </row>
    <row r="23" spans="1:5" x14ac:dyDescent="0.25">
      <c r="A23">
        <v>2679</v>
      </c>
      <c r="B23">
        <v>264</v>
      </c>
      <c r="D23">
        <f t="shared" si="0"/>
        <v>33</v>
      </c>
      <c r="E23">
        <f t="shared" si="1"/>
        <v>2679</v>
      </c>
    </row>
    <row r="24" spans="1:5" x14ac:dyDescent="0.25">
      <c r="A24">
        <v>2695</v>
      </c>
      <c r="B24">
        <v>160</v>
      </c>
      <c r="D24">
        <f t="shared" si="0"/>
        <v>20</v>
      </c>
      <c r="E24">
        <f t="shared" si="1"/>
        <v>2695</v>
      </c>
    </row>
    <row r="25" spans="1:5" x14ac:dyDescent="0.25">
      <c r="A25">
        <v>2728</v>
      </c>
      <c r="B25">
        <v>120</v>
      </c>
      <c r="D25">
        <f t="shared" si="0"/>
        <v>15</v>
      </c>
      <c r="E25">
        <f t="shared" si="1"/>
        <v>2728</v>
      </c>
    </row>
    <row r="26" spans="1:5" x14ac:dyDescent="0.25">
      <c r="A26">
        <v>2747</v>
      </c>
      <c r="B26">
        <v>80</v>
      </c>
      <c r="D26">
        <f t="shared" si="0"/>
        <v>10</v>
      </c>
      <c r="E26">
        <f t="shared" si="1"/>
        <v>2747</v>
      </c>
    </row>
    <row r="27" spans="1:5" x14ac:dyDescent="0.25">
      <c r="A27">
        <v>2786</v>
      </c>
      <c r="B27">
        <v>0</v>
      </c>
      <c r="D27">
        <f t="shared" si="0"/>
        <v>0</v>
      </c>
      <c r="E27">
        <f t="shared" si="1"/>
        <v>2786</v>
      </c>
    </row>
    <row r="28" spans="1:5" x14ac:dyDescent="0.25">
      <c r="A28">
        <v>2824</v>
      </c>
      <c r="B28">
        <v>-80</v>
      </c>
      <c r="D28">
        <f t="shared" si="0"/>
        <v>-10</v>
      </c>
      <c r="E28">
        <f t="shared" si="1"/>
        <v>2824</v>
      </c>
    </row>
    <row r="29" spans="1:5" x14ac:dyDescent="0.25">
      <c r="A29">
        <v>2863</v>
      </c>
      <c r="B29">
        <v>-160</v>
      </c>
      <c r="D29">
        <f t="shared" si="0"/>
        <v>-20</v>
      </c>
      <c r="E29">
        <f t="shared" si="1"/>
        <v>2863</v>
      </c>
    </row>
    <row r="30" spans="1:5" x14ac:dyDescent="0.25">
      <c r="A30">
        <v>2901</v>
      </c>
      <c r="B30">
        <v>-240</v>
      </c>
      <c r="D30">
        <f t="shared" si="0"/>
        <v>-30</v>
      </c>
      <c r="E30">
        <f t="shared" si="1"/>
        <v>2901</v>
      </c>
    </row>
    <row r="32" spans="1:5" x14ac:dyDescent="0.25">
      <c r="A32" t="s">
        <v>7</v>
      </c>
    </row>
    <row r="33" spans="1:5" x14ac:dyDescent="0.25">
      <c r="A33" t="s">
        <v>1</v>
      </c>
      <c r="B33" t="s">
        <v>2</v>
      </c>
      <c r="D33" t="s">
        <v>3</v>
      </c>
      <c r="E33" t="s">
        <v>1</v>
      </c>
    </row>
    <row r="35" spans="1:5" x14ac:dyDescent="0.25">
      <c r="A35">
        <v>129</v>
      </c>
      <c r="B35">
        <v>2160</v>
      </c>
      <c r="D35">
        <f>B35/8</f>
        <v>270</v>
      </c>
      <c r="E35">
        <f>A35</f>
        <v>129</v>
      </c>
    </row>
    <row r="36" spans="1:5" x14ac:dyDescent="0.25">
      <c r="A36">
        <v>139</v>
      </c>
      <c r="B36">
        <v>2120</v>
      </c>
      <c r="D36">
        <f t="shared" ref="D36:D74" si="2">B36/8</f>
        <v>265</v>
      </c>
      <c r="E36">
        <f t="shared" ref="E36:E74" si="3">A36</f>
        <v>139</v>
      </c>
    </row>
    <row r="37" spans="1:5" x14ac:dyDescent="0.25">
      <c r="A37">
        <v>149</v>
      </c>
      <c r="B37">
        <v>2080</v>
      </c>
      <c r="D37">
        <f t="shared" si="2"/>
        <v>260</v>
      </c>
      <c r="E37">
        <f t="shared" si="3"/>
        <v>149</v>
      </c>
    </row>
    <row r="38" spans="1:5" x14ac:dyDescent="0.25">
      <c r="A38">
        <v>164</v>
      </c>
      <c r="B38">
        <v>2040</v>
      </c>
      <c r="D38">
        <f t="shared" si="2"/>
        <v>255</v>
      </c>
      <c r="E38">
        <f t="shared" si="3"/>
        <v>164</v>
      </c>
    </row>
    <row r="39" spans="1:5" x14ac:dyDescent="0.25">
      <c r="A39">
        <v>182</v>
      </c>
      <c r="B39">
        <v>2000</v>
      </c>
      <c r="D39">
        <f t="shared" si="2"/>
        <v>250</v>
      </c>
      <c r="E39">
        <f t="shared" si="3"/>
        <v>182</v>
      </c>
    </row>
    <row r="40" spans="1:5" x14ac:dyDescent="0.25">
      <c r="A40">
        <v>191</v>
      </c>
      <c r="B40">
        <v>1960</v>
      </c>
      <c r="D40">
        <f t="shared" si="2"/>
        <v>245</v>
      </c>
      <c r="E40">
        <f t="shared" si="3"/>
        <v>191</v>
      </c>
    </row>
    <row r="41" spans="1:5" x14ac:dyDescent="0.25">
      <c r="A41">
        <v>211</v>
      </c>
      <c r="B41">
        <v>1920</v>
      </c>
      <c r="D41">
        <f t="shared" si="2"/>
        <v>240</v>
      </c>
      <c r="E41">
        <f t="shared" si="3"/>
        <v>211</v>
      </c>
    </row>
    <row r="42" spans="1:5" x14ac:dyDescent="0.25">
      <c r="A42">
        <v>228</v>
      </c>
      <c r="B42">
        <v>1880</v>
      </c>
      <c r="D42">
        <f t="shared" si="2"/>
        <v>235</v>
      </c>
      <c r="E42">
        <f t="shared" si="3"/>
        <v>228</v>
      </c>
    </row>
    <row r="43" spans="1:5" x14ac:dyDescent="0.25">
      <c r="A43">
        <v>251</v>
      </c>
      <c r="B43">
        <v>1840</v>
      </c>
      <c r="D43">
        <f t="shared" si="2"/>
        <v>230</v>
      </c>
      <c r="E43">
        <f t="shared" si="3"/>
        <v>251</v>
      </c>
    </row>
    <row r="44" spans="1:5" x14ac:dyDescent="0.25">
      <c r="A44">
        <v>277</v>
      </c>
      <c r="B44">
        <v>1800</v>
      </c>
      <c r="D44">
        <f t="shared" si="2"/>
        <v>225</v>
      </c>
      <c r="E44">
        <f t="shared" si="3"/>
        <v>277</v>
      </c>
    </row>
    <row r="45" spans="1:5" x14ac:dyDescent="0.25">
      <c r="A45">
        <v>295</v>
      </c>
      <c r="B45">
        <v>1760</v>
      </c>
      <c r="D45">
        <f t="shared" si="2"/>
        <v>220</v>
      </c>
      <c r="E45">
        <f t="shared" si="3"/>
        <v>295</v>
      </c>
    </row>
    <row r="46" spans="1:5" x14ac:dyDescent="0.25">
      <c r="A46">
        <v>326</v>
      </c>
      <c r="B46">
        <v>1720</v>
      </c>
      <c r="D46">
        <f t="shared" si="2"/>
        <v>215</v>
      </c>
      <c r="E46">
        <f t="shared" si="3"/>
        <v>326</v>
      </c>
    </row>
    <row r="47" spans="1:5" x14ac:dyDescent="0.25">
      <c r="A47">
        <v>360</v>
      </c>
      <c r="B47">
        <v>1680</v>
      </c>
      <c r="D47">
        <f t="shared" si="2"/>
        <v>210</v>
      </c>
      <c r="E47">
        <f t="shared" si="3"/>
        <v>360</v>
      </c>
    </row>
    <row r="48" spans="1:5" x14ac:dyDescent="0.25">
      <c r="A48">
        <v>390</v>
      </c>
      <c r="B48">
        <v>1640</v>
      </c>
      <c r="D48">
        <f t="shared" si="2"/>
        <v>205</v>
      </c>
      <c r="E48">
        <f t="shared" si="3"/>
        <v>390</v>
      </c>
    </row>
    <row r="49" spans="1:5" x14ac:dyDescent="0.25">
      <c r="A49">
        <v>430</v>
      </c>
      <c r="B49">
        <v>1600</v>
      </c>
      <c r="D49">
        <f t="shared" si="2"/>
        <v>200</v>
      </c>
      <c r="E49">
        <f t="shared" si="3"/>
        <v>430</v>
      </c>
    </row>
    <row r="50" spans="1:5" x14ac:dyDescent="0.25">
      <c r="A50">
        <v>510</v>
      </c>
      <c r="B50">
        <v>1520</v>
      </c>
      <c r="D50">
        <f t="shared" si="2"/>
        <v>190</v>
      </c>
      <c r="E50">
        <f t="shared" si="3"/>
        <v>510</v>
      </c>
    </row>
    <row r="51" spans="1:5" x14ac:dyDescent="0.25">
      <c r="A51">
        <v>608</v>
      </c>
      <c r="B51">
        <v>1440</v>
      </c>
      <c r="D51">
        <f t="shared" si="2"/>
        <v>180</v>
      </c>
      <c r="E51">
        <f t="shared" si="3"/>
        <v>608</v>
      </c>
    </row>
    <row r="52" spans="1:5" x14ac:dyDescent="0.25">
      <c r="A52">
        <v>706</v>
      </c>
      <c r="B52">
        <v>1360</v>
      </c>
      <c r="D52">
        <f t="shared" si="2"/>
        <v>170</v>
      </c>
      <c r="E52">
        <f t="shared" si="3"/>
        <v>706</v>
      </c>
    </row>
    <row r="53" spans="1:5" x14ac:dyDescent="0.25">
      <c r="A53">
        <v>860</v>
      </c>
      <c r="B53">
        <v>1280</v>
      </c>
      <c r="D53">
        <f t="shared" si="2"/>
        <v>160</v>
      </c>
      <c r="E53">
        <f t="shared" si="3"/>
        <v>860</v>
      </c>
    </row>
    <row r="54" spans="1:5" x14ac:dyDescent="0.25">
      <c r="A54">
        <v>1012</v>
      </c>
      <c r="B54">
        <v>1200</v>
      </c>
      <c r="D54">
        <f t="shared" si="2"/>
        <v>150</v>
      </c>
      <c r="E54">
        <f t="shared" si="3"/>
        <v>1012</v>
      </c>
    </row>
    <row r="55" spans="1:5" x14ac:dyDescent="0.25">
      <c r="A55">
        <v>1171</v>
      </c>
      <c r="B55">
        <v>1120</v>
      </c>
      <c r="D55">
        <f t="shared" si="2"/>
        <v>140</v>
      </c>
      <c r="E55">
        <f t="shared" si="3"/>
        <v>1171</v>
      </c>
    </row>
    <row r="56" spans="1:5" x14ac:dyDescent="0.25">
      <c r="A56">
        <v>1379</v>
      </c>
      <c r="B56">
        <v>1040</v>
      </c>
      <c r="D56">
        <f t="shared" si="2"/>
        <v>130</v>
      </c>
      <c r="E56">
        <f t="shared" si="3"/>
        <v>1379</v>
      </c>
    </row>
    <row r="57" spans="1:5" x14ac:dyDescent="0.25">
      <c r="A57">
        <v>1575</v>
      </c>
      <c r="B57">
        <v>960</v>
      </c>
      <c r="D57">
        <f t="shared" si="2"/>
        <v>120</v>
      </c>
      <c r="E57">
        <f t="shared" si="3"/>
        <v>1575</v>
      </c>
    </row>
    <row r="58" spans="1:5" x14ac:dyDescent="0.25">
      <c r="A58">
        <v>1737</v>
      </c>
      <c r="B58">
        <v>880</v>
      </c>
      <c r="D58">
        <f t="shared" si="2"/>
        <v>110</v>
      </c>
      <c r="E58">
        <f t="shared" si="3"/>
        <v>1737</v>
      </c>
    </row>
    <row r="59" spans="1:5" x14ac:dyDescent="0.25">
      <c r="A59">
        <v>1915</v>
      </c>
      <c r="B59">
        <v>800</v>
      </c>
      <c r="D59">
        <f t="shared" si="2"/>
        <v>100</v>
      </c>
      <c r="E59">
        <f t="shared" si="3"/>
        <v>1915</v>
      </c>
    </row>
    <row r="60" spans="1:5" x14ac:dyDescent="0.25">
      <c r="A60">
        <v>2080</v>
      </c>
      <c r="B60">
        <v>720</v>
      </c>
      <c r="D60">
        <f t="shared" si="2"/>
        <v>90</v>
      </c>
      <c r="E60">
        <f t="shared" si="3"/>
        <v>2080</v>
      </c>
    </row>
    <row r="61" spans="1:5" x14ac:dyDescent="0.25">
      <c r="A61">
        <v>2197</v>
      </c>
      <c r="B61">
        <v>680</v>
      </c>
      <c r="D61">
        <f t="shared" si="2"/>
        <v>85</v>
      </c>
      <c r="E61">
        <f t="shared" si="3"/>
        <v>2197</v>
      </c>
    </row>
    <row r="62" spans="1:5" x14ac:dyDescent="0.25">
      <c r="A62">
        <v>2295</v>
      </c>
      <c r="B62">
        <v>640</v>
      </c>
      <c r="D62">
        <f t="shared" si="2"/>
        <v>80</v>
      </c>
      <c r="E62">
        <f t="shared" si="3"/>
        <v>2295</v>
      </c>
    </row>
    <row r="63" spans="1:5" x14ac:dyDescent="0.25">
      <c r="A63">
        <v>2395</v>
      </c>
      <c r="B63">
        <v>560</v>
      </c>
      <c r="D63">
        <f t="shared" si="2"/>
        <v>70</v>
      </c>
      <c r="E63">
        <f t="shared" si="3"/>
        <v>2395</v>
      </c>
    </row>
    <row r="64" spans="1:5" x14ac:dyDescent="0.25">
      <c r="A64">
        <v>2450</v>
      </c>
      <c r="B64">
        <v>520</v>
      </c>
      <c r="D64">
        <f t="shared" si="2"/>
        <v>65</v>
      </c>
      <c r="E64">
        <f t="shared" si="3"/>
        <v>2450</v>
      </c>
    </row>
    <row r="65" spans="1:10" x14ac:dyDescent="0.25">
      <c r="A65">
        <v>2493</v>
      </c>
      <c r="B65">
        <v>480</v>
      </c>
      <c r="D65">
        <f t="shared" si="2"/>
        <v>60</v>
      </c>
      <c r="E65">
        <f t="shared" si="3"/>
        <v>2493</v>
      </c>
    </row>
    <row r="66" spans="1:10" x14ac:dyDescent="0.25">
      <c r="A66">
        <v>2540</v>
      </c>
      <c r="B66">
        <v>440</v>
      </c>
      <c r="D66">
        <f t="shared" si="2"/>
        <v>55</v>
      </c>
      <c r="E66">
        <f t="shared" si="3"/>
        <v>2540</v>
      </c>
    </row>
    <row r="67" spans="1:10" x14ac:dyDescent="0.25">
      <c r="A67">
        <v>2579</v>
      </c>
      <c r="B67">
        <v>400</v>
      </c>
      <c r="D67">
        <f t="shared" si="2"/>
        <v>50</v>
      </c>
      <c r="E67">
        <f t="shared" si="3"/>
        <v>2579</v>
      </c>
    </row>
    <row r="68" spans="1:10" x14ac:dyDescent="0.25">
      <c r="A68">
        <v>2617</v>
      </c>
      <c r="B68">
        <v>360</v>
      </c>
      <c r="D68">
        <f t="shared" si="2"/>
        <v>45</v>
      </c>
      <c r="E68">
        <f t="shared" si="3"/>
        <v>2617</v>
      </c>
    </row>
    <row r="69" spans="1:10" x14ac:dyDescent="0.25">
      <c r="A69">
        <v>2649</v>
      </c>
      <c r="B69">
        <v>320</v>
      </c>
      <c r="D69">
        <f t="shared" si="2"/>
        <v>40</v>
      </c>
      <c r="E69">
        <f t="shared" si="3"/>
        <v>2649</v>
      </c>
    </row>
    <row r="70" spans="1:10" x14ac:dyDescent="0.25">
      <c r="A70">
        <v>2699</v>
      </c>
      <c r="B70">
        <v>240</v>
      </c>
      <c r="D70">
        <f t="shared" si="2"/>
        <v>30</v>
      </c>
      <c r="E70">
        <f t="shared" si="3"/>
        <v>2699</v>
      </c>
    </row>
    <row r="71" spans="1:10" x14ac:dyDescent="0.25">
      <c r="A71">
        <v>2716</v>
      </c>
      <c r="B71">
        <v>204.8</v>
      </c>
      <c r="D71">
        <f t="shared" si="2"/>
        <v>25.6</v>
      </c>
      <c r="E71">
        <f t="shared" si="3"/>
        <v>2716</v>
      </c>
    </row>
    <row r="72" spans="1:10" x14ac:dyDescent="0.25">
      <c r="A72">
        <v>2722</v>
      </c>
      <c r="B72">
        <v>192</v>
      </c>
      <c r="D72">
        <f t="shared" si="2"/>
        <v>24</v>
      </c>
      <c r="E72">
        <f t="shared" si="3"/>
        <v>2722</v>
      </c>
    </row>
    <row r="73" spans="1:10" x14ac:dyDescent="0.25">
      <c r="A73">
        <v>2734</v>
      </c>
      <c r="B73">
        <v>160</v>
      </c>
      <c r="D73">
        <f t="shared" si="2"/>
        <v>20</v>
      </c>
      <c r="E73">
        <f t="shared" si="3"/>
        <v>2734</v>
      </c>
    </row>
    <row r="74" spans="1:10" x14ac:dyDescent="0.25">
      <c r="A74">
        <v>2803</v>
      </c>
      <c r="B74">
        <v>0</v>
      </c>
      <c r="D74">
        <f t="shared" si="2"/>
        <v>0</v>
      </c>
      <c r="E74">
        <f t="shared" si="3"/>
        <v>2803</v>
      </c>
    </row>
    <row r="78" spans="1:10" x14ac:dyDescent="0.25">
      <c r="C78" t="s">
        <v>11</v>
      </c>
      <c r="D78" t="s">
        <v>19</v>
      </c>
    </row>
    <row r="79" spans="1:10" x14ac:dyDescent="0.25">
      <c r="B79">
        <v>1</v>
      </c>
      <c r="C79">
        <v>300</v>
      </c>
      <c r="D79">
        <v>96</v>
      </c>
      <c r="F79" t="s">
        <v>16</v>
      </c>
      <c r="G79" s="1">
        <f t="shared" ref="G79:G111" si="4">D79</f>
        <v>96</v>
      </c>
      <c r="H79" t="s">
        <v>14</v>
      </c>
      <c r="I79">
        <f t="shared" ref="I79:I111" si="5">C79*8</f>
        <v>2400</v>
      </c>
      <c r="J79" t="s">
        <v>15</v>
      </c>
    </row>
    <row r="80" spans="1:10" x14ac:dyDescent="0.25">
      <c r="B80">
        <v>2</v>
      </c>
      <c r="C80">
        <v>290</v>
      </c>
      <c r="D80">
        <v>99</v>
      </c>
      <c r="F80" t="s">
        <v>13</v>
      </c>
      <c r="G80" s="1">
        <f t="shared" si="4"/>
        <v>99</v>
      </c>
      <c r="H80" t="s">
        <v>14</v>
      </c>
      <c r="I80">
        <f t="shared" si="5"/>
        <v>2320</v>
      </c>
      <c r="J80" t="s">
        <v>15</v>
      </c>
    </row>
    <row r="81" spans="2:10" x14ac:dyDescent="0.25">
      <c r="B81">
        <v>3</v>
      </c>
      <c r="C81">
        <v>280</v>
      </c>
      <c r="D81">
        <v>113</v>
      </c>
      <c r="F81" t="s">
        <v>13</v>
      </c>
      <c r="G81" s="1">
        <f t="shared" si="4"/>
        <v>113</v>
      </c>
      <c r="H81" t="s">
        <v>14</v>
      </c>
      <c r="I81">
        <f t="shared" si="5"/>
        <v>2240</v>
      </c>
      <c r="J81" t="s">
        <v>15</v>
      </c>
    </row>
    <row r="82" spans="2:10" x14ac:dyDescent="0.25">
      <c r="B82">
        <v>4</v>
      </c>
      <c r="C82">
        <v>270</v>
      </c>
      <c r="D82">
        <v>132</v>
      </c>
      <c r="F82" t="s">
        <v>13</v>
      </c>
      <c r="G82" s="1">
        <f t="shared" si="4"/>
        <v>132</v>
      </c>
      <c r="H82" t="s">
        <v>14</v>
      </c>
      <c r="I82">
        <f t="shared" si="5"/>
        <v>2160</v>
      </c>
      <c r="J82" t="s">
        <v>15</v>
      </c>
    </row>
    <row r="83" spans="2:10" x14ac:dyDescent="0.25">
      <c r="B83">
        <v>5</v>
      </c>
      <c r="C83">
        <v>260</v>
      </c>
      <c r="D83">
        <v>155</v>
      </c>
      <c r="F83" t="s">
        <v>13</v>
      </c>
      <c r="G83" s="1">
        <f t="shared" si="4"/>
        <v>155</v>
      </c>
      <c r="H83" t="s">
        <v>14</v>
      </c>
      <c r="I83">
        <f t="shared" si="5"/>
        <v>2080</v>
      </c>
      <c r="J83" t="s">
        <v>15</v>
      </c>
    </row>
    <row r="84" spans="2:10" x14ac:dyDescent="0.25">
      <c r="B84">
        <v>6</v>
      </c>
      <c r="C84">
        <v>250</v>
      </c>
      <c r="D84">
        <v>180</v>
      </c>
      <c r="F84" t="s">
        <v>13</v>
      </c>
      <c r="G84" s="1">
        <f t="shared" si="4"/>
        <v>180</v>
      </c>
      <c r="H84" t="s">
        <v>14</v>
      </c>
      <c r="I84">
        <f t="shared" si="5"/>
        <v>2000</v>
      </c>
      <c r="J84" t="s">
        <v>15</v>
      </c>
    </row>
    <row r="85" spans="2:10" x14ac:dyDescent="0.25">
      <c r="B85">
        <v>7</v>
      </c>
      <c r="C85">
        <v>240</v>
      </c>
      <c r="D85">
        <v>211</v>
      </c>
      <c r="F85" t="s">
        <v>13</v>
      </c>
      <c r="G85" s="1">
        <f t="shared" si="4"/>
        <v>211</v>
      </c>
      <c r="H85" t="s">
        <v>14</v>
      </c>
      <c r="I85">
        <f t="shared" si="5"/>
        <v>1920</v>
      </c>
      <c r="J85" t="s">
        <v>15</v>
      </c>
    </row>
    <row r="86" spans="2:10" x14ac:dyDescent="0.25">
      <c r="B86">
        <v>8</v>
      </c>
      <c r="C86">
        <v>230</v>
      </c>
      <c r="D86">
        <v>247</v>
      </c>
      <c r="F86" t="s">
        <v>13</v>
      </c>
      <c r="G86" s="1">
        <f t="shared" si="4"/>
        <v>247</v>
      </c>
      <c r="H86" t="s">
        <v>14</v>
      </c>
      <c r="I86">
        <f t="shared" si="5"/>
        <v>1840</v>
      </c>
      <c r="J86" t="s">
        <v>15</v>
      </c>
    </row>
    <row r="87" spans="2:10" x14ac:dyDescent="0.25">
      <c r="B87">
        <v>9</v>
      </c>
      <c r="C87">
        <v>220</v>
      </c>
      <c r="D87">
        <v>293</v>
      </c>
      <c r="F87" t="s">
        <v>13</v>
      </c>
      <c r="G87" s="1">
        <f t="shared" si="4"/>
        <v>293</v>
      </c>
      <c r="H87" t="s">
        <v>14</v>
      </c>
      <c r="I87">
        <f t="shared" si="5"/>
        <v>1760</v>
      </c>
      <c r="J87" t="s">
        <v>15</v>
      </c>
    </row>
    <row r="88" spans="2:10" x14ac:dyDescent="0.25">
      <c r="B88">
        <v>10</v>
      </c>
      <c r="C88">
        <v>210</v>
      </c>
      <c r="D88">
        <v>350</v>
      </c>
      <c r="F88" t="s">
        <v>13</v>
      </c>
      <c r="G88" s="1">
        <f t="shared" si="4"/>
        <v>350</v>
      </c>
      <c r="H88" t="s">
        <v>14</v>
      </c>
      <c r="I88">
        <f t="shared" si="5"/>
        <v>1680</v>
      </c>
      <c r="J88" t="s">
        <v>15</v>
      </c>
    </row>
    <row r="89" spans="2:10" x14ac:dyDescent="0.25">
      <c r="B89">
        <v>11</v>
      </c>
      <c r="C89">
        <v>200</v>
      </c>
      <c r="D89">
        <v>421</v>
      </c>
      <c r="F89" t="s">
        <v>13</v>
      </c>
      <c r="G89" s="1">
        <f t="shared" si="4"/>
        <v>421</v>
      </c>
      <c r="H89" t="s">
        <v>14</v>
      </c>
      <c r="I89">
        <f t="shared" si="5"/>
        <v>1600</v>
      </c>
      <c r="J89" t="s">
        <v>15</v>
      </c>
    </row>
    <row r="90" spans="2:10" x14ac:dyDescent="0.25">
      <c r="B90">
        <v>12</v>
      </c>
      <c r="C90">
        <v>190</v>
      </c>
      <c r="D90">
        <v>508</v>
      </c>
      <c r="F90" t="s">
        <v>13</v>
      </c>
      <c r="G90" s="1">
        <f t="shared" si="4"/>
        <v>508</v>
      </c>
      <c r="H90" t="s">
        <v>14</v>
      </c>
      <c r="I90">
        <f t="shared" si="5"/>
        <v>1520</v>
      </c>
      <c r="J90" t="s">
        <v>15</v>
      </c>
    </row>
    <row r="91" spans="2:10" x14ac:dyDescent="0.25">
      <c r="B91">
        <v>13</v>
      </c>
      <c r="C91">
        <v>180</v>
      </c>
      <c r="D91">
        <v>611</v>
      </c>
      <c r="F91" t="s">
        <v>13</v>
      </c>
      <c r="G91" s="1">
        <f t="shared" si="4"/>
        <v>611</v>
      </c>
      <c r="H91" t="s">
        <v>14</v>
      </c>
      <c r="I91">
        <f t="shared" si="5"/>
        <v>1440</v>
      </c>
      <c r="J91" t="s">
        <v>15</v>
      </c>
    </row>
    <row r="92" spans="2:10" x14ac:dyDescent="0.25">
      <c r="B92">
        <v>14</v>
      </c>
      <c r="C92">
        <v>170</v>
      </c>
      <c r="D92">
        <v>732</v>
      </c>
      <c r="F92" t="s">
        <v>13</v>
      </c>
      <c r="G92" s="1">
        <f t="shared" si="4"/>
        <v>732</v>
      </c>
      <c r="H92" t="s">
        <v>14</v>
      </c>
      <c r="I92">
        <f t="shared" si="5"/>
        <v>1360</v>
      </c>
      <c r="J92" t="s">
        <v>15</v>
      </c>
    </row>
    <row r="93" spans="2:10" x14ac:dyDescent="0.25">
      <c r="B93">
        <v>15</v>
      </c>
      <c r="C93">
        <v>160</v>
      </c>
      <c r="D93">
        <v>871</v>
      </c>
      <c r="F93" t="s">
        <v>13</v>
      </c>
      <c r="G93" s="1">
        <f t="shared" si="4"/>
        <v>871</v>
      </c>
      <c r="H93" t="s">
        <v>14</v>
      </c>
      <c r="I93">
        <f t="shared" si="5"/>
        <v>1280</v>
      </c>
      <c r="J93" t="s">
        <v>15</v>
      </c>
    </row>
    <row r="94" spans="2:10" x14ac:dyDescent="0.25">
      <c r="B94">
        <v>16</v>
      </c>
      <c r="C94">
        <v>150</v>
      </c>
      <c r="D94">
        <v>1024</v>
      </c>
      <c r="F94" t="s">
        <v>13</v>
      </c>
      <c r="G94" s="1">
        <f t="shared" si="4"/>
        <v>1024</v>
      </c>
      <c r="H94" t="s">
        <v>14</v>
      </c>
      <c r="I94">
        <f t="shared" si="5"/>
        <v>1200</v>
      </c>
      <c r="J94" t="s">
        <v>15</v>
      </c>
    </row>
    <row r="95" spans="2:10" x14ac:dyDescent="0.25">
      <c r="B95">
        <v>17</v>
      </c>
      <c r="C95">
        <v>140</v>
      </c>
      <c r="D95">
        <v>1192</v>
      </c>
      <c r="F95" t="s">
        <v>13</v>
      </c>
      <c r="G95" s="1">
        <f t="shared" si="4"/>
        <v>1192</v>
      </c>
      <c r="H95" t="s">
        <v>14</v>
      </c>
      <c r="I95">
        <f t="shared" si="5"/>
        <v>1120</v>
      </c>
      <c r="J95" t="s">
        <v>15</v>
      </c>
    </row>
    <row r="96" spans="2:10" x14ac:dyDescent="0.25">
      <c r="B96">
        <v>18</v>
      </c>
      <c r="C96">
        <v>130</v>
      </c>
      <c r="D96">
        <v>1369</v>
      </c>
      <c r="F96" t="s">
        <v>13</v>
      </c>
      <c r="G96" s="1">
        <f t="shared" si="4"/>
        <v>1369</v>
      </c>
      <c r="H96" t="s">
        <v>14</v>
      </c>
      <c r="I96">
        <f t="shared" si="5"/>
        <v>1040</v>
      </c>
      <c r="J96" t="s">
        <v>15</v>
      </c>
    </row>
    <row r="97" spans="2:10" x14ac:dyDescent="0.25">
      <c r="B97">
        <v>19</v>
      </c>
      <c r="C97">
        <v>120</v>
      </c>
      <c r="D97">
        <v>1552</v>
      </c>
      <c r="F97" t="s">
        <v>13</v>
      </c>
      <c r="G97" s="1">
        <f t="shared" si="4"/>
        <v>1552</v>
      </c>
      <c r="H97" t="s">
        <v>14</v>
      </c>
      <c r="I97">
        <f t="shared" si="5"/>
        <v>960</v>
      </c>
      <c r="J97" t="s">
        <v>15</v>
      </c>
    </row>
    <row r="98" spans="2:10" x14ac:dyDescent="0.25">
      <c r="B98">
        <v>20</v>
      </c>
      <c r="C98">
        <v>110</v>
      </c>
      <c r="D98">
        <v>1737</v>
      </c>
      <c r="F98" t="s">
        <v>13</v>
      </c>
      <c r="G98" s="1">
        <f t="shared" si="4"/>
        <v>1737</v>
      </c>
      <c r="H98" t="s">
        <v>14</v>
      </c>
      <c r="I98">
        <f t="shared" si="5"/>
        <v>880</v>
      </c>
      <c r="J98" t="s">
        <v>15</v>
      </c>
    </row>
    <row r="99" spans="2:10" x14ac:dyDescent="0.25">
      <c r="B99">
        <v>21</v>
      </c>
      <c r="C99">
        <v>100</v>
      </c>
      <c r="D99">
        <v>1900</v>
      </c>
      <c r="F99" t="s">
        <v>13</v>
      </c>
      <c r="G99" s="1">
        <f t="shared" si="4"/>
        <v>1900</v>
      </c>
      <c r="H99" t="s">
        <v>14</v>
      </c>
      <c r="I99">
        <f t="shared" si="5"/>
        <v>800</v>
      </c>
      <c r="J99" t="s">
        <v>15</v>
      </c>
    </row>
    <row r="100" spans="2:10" x14ac:dyDescent="0.25">
      <c r="B100">
        <v>22</v>
      </c>
      <c r="C100">
        <v>90</v>
      </c>
      <c r="D100">
        <v>2070</v>
      </c>
      <c r="F100" t="s">
        <v>13</v>
      </c>
      <c r="G100" s="1">
        <f t="shared" si="4"/>
        <v>2070</v>
      </c>
      <c r="H100" t="s">
        <v>14</v>
      </c>
      <c r="I100">
        <f t="shared" si="5"/>
        <v>720</v>
      </c>
      <c r="J100" t="s">
        <v>15</v>
      </c>
    </row>
    <row r="101" spans="2:10" x14ac:dyDescent="0.25">
      <c r="B101">
        <v>23</v>
      </c>
      <c r="C101">
        <v>80</v>
      </c>
      <c r="D101">
        <v>2219</v>
      </c>
      <c r="F101" t="s">
        <v>13</v>
      </c>
      <c r="G101" s="1">
        <f t="shared" si="4"/>
        <v>2219</v>
      </c>
      <c r="H101" t="s">
        <v>14</v>
      </c>
      <c r="I101">
        <f t="shared" si="5"/>
        <v>640</v>
      </c>
      <c r="J101" t="s">
        <v>15</v>
      </c>
    </row>
    <row r="102" spans="2:10" x14ac:dyDescent="0.25">
      <c r="B102">
        <v>24</v>
      </c>
      <c r="C102">
        <v>70</v>
      </c>
      <c r="D102">
        <v>2361</v>
      </c>
      <c r="F102" t="s">
        <v>13</v>
      </c>
      <c r="G102" s="1">
        <f t="shared" si="4"/>
        <v>2361</v>
      </c>
      <c r="H102" t="s">
        <v>14</v>
      </c>
      <c r="I102">
        <f t="shared" si="5"/>
        <v>560</v>
      </c>
      <c r="J102" t="s">
        <v>15</v>
      </c>
    </row>
    <row r="103" spans="2:10" x14ac:dyDescent="0.25">
      <c r="B103">
        <v>25</v>
      </c>
      <c r="C103">
        <v>60</v>
      </c>
      <c r="D103">
        <v>2478</v>
      </c>
      <c r="F103" t="s">
        <v>13</v>
      </c>
      <c r="G103" s="1">
        <f t="shared" si="4"/>
        <v>2478</v>
      </c>
      <c r="H103" t="s">
        <v>14</v>
      </c>
      <c r="I103">
        <f t="shared" si="5"/>
        <v>480</v>
      </c>
      <c r="J103" t="s">
        <v>15</v>
      </c>
    </row>
    <row r="104" spans="2:10" x14ac:dyDescent="0.25">
      <c r="B104">
        <v>26</v>
      </c>
      <c r="C104">
        <v>50</v>
      </c>
      <c r="D104">
        <v>2565</v>
      </c>
      <c r="F104" t="s">
        <v>13</v>
      </c>
      <c r="G104" s="1">
        <f t="shared" si="4"/>
        <v>2565</v>
      </c>
      <c r="H104" t="s">
        <v>14</v>
      </c>
      <c r="I104">
        <f t="shared" si="5"/>
        <v>400</v>
      </c>
      <c r="J104" t="s">
        <v>15</v>
      </c>
    </row>
    <row r="105" spans="2:10" x14ac:dyDescent="0.25">
      <c r="B105">
        <v>27</v>
      </c>
      <c r="C105">
        <v>40</v>
      </c>
      <c r="D105">
        <v>2628</v>
      </c>
      <c r="F105" t="s">
        <v>13</v>
      </c>
      <c r="G105" s="1">
        <f t="shared" si="4"/>
        <v>2628</v>
      </c>
      <c r="H105" t="s">
        <v>14</v>
      </c>
      <c r="I105">
        <f t="shared" si="5"/>
        <v>320</v>
      </c>
      <c r="J105" t="s">
        <v>15</v>
      </c>
    </row>
    <row r="106" spans="2:10" x14ac:dyDescent="0.25">
      <c r="B106">
        <v>28</v>
      </c>
      <c r="C106">
        <v>30</v>
      </c>
      <c r="D106">
        <v>2673</v>
      </c>
      <c r="F106" t="s">
        <v>13</v>
      </c>
      <c r="G106" s="1">
        <f t="shared" si="4"/>
        <v>2673</v>
      </c>
      <c r="H106" t="s">
        <v>14</v>
      </c>
      <c r="I106">
        <f t="shared" si="5"/>
        <v>240</v>
      </c>
      <c r="J106" t="s">
        <v>15</v>
      </c>
    </row>
    <row r="107" spans="2:10" x14ac:dyDescent="0.25">
      <c r="B107">
        <v>29</v>
      </c>
      <c r="C107">
        <v>20</v>
      </c>
      <c r="D107">
        <v>2710</v>
      </c>
      <c r="F107" t="s">
        <v>13</v>
      </c>
      <c r="G107" s="1">
        <f t="shared" si="4"/>
        <v>2710</v>
      </c>
      <c r="H107" t="s">
        <v>14</v>
      </c>
      <c r="I107">
        <f t="shared" si="5"/>
        <v>160</v>
      </c>
      <c r="J107" t="s">
        <v>15</v>
      </c>
    </row>
    <row r="108" spans="2:10" x14ac:dyDescent="0.25">
      <c r="B108">
        <v>30</v>
      </c>
      <c r="C108">
        <v>10</v>
      </c>
      <c r="D108">
        <v>2746</v>
      </c>
      <c r="F108" t="s">
        <v>13</v>
      </c>
      <c r="G108" s="1">
        <f t="shared" si="4"/>
        <v>2746</v>
      </c>
      <c r="H108" t="s">
        <v>14</v>
      </c>
      <c r="I108">
        <f t="shared" si="5"/>
        <v>80</v>
      </c>
      <c r="J108" t="s">
        <v>15</v>
      </c>
    </row>
    <row r="109" spans="2:10" x14ac:dyDescent="0.25">
      <c r="B109">
        <v>31</v>
      </c>
      <c r="C109">
        <v>0</v>
      </c>
      <c r="D109">
        <v>2783</v>
      </c>
      <c r="F109" t="s">
        <v>13</v>
      </c>
      <c r="G109" s="1">
        <f t="shared" si="4"/>
        <v>2783</v>
      </c>
      <c r="H109" t="s">
        <v>14</v>
      </c>
      <c r="I109">
        <f t="shared" si="5"/>
        <v>0</v>
      </c>
      <c r="J109" t="s">
        <v>15</v>
      </c>
    </row>
    <row r="110" spans="2:10" x14ac:dyDescent="0.25">
      <c r="B110">
        <v>32</v>
      </c>
      <c r="C110">
        <v>-10</v>
      </c>
      <c r="D110">
        <v>2824</v>
      </c>
      <c r="F110" t="s">
        <v>13</v>
      </c>
      <c r="G110" s="1">
        <f t="shared" si="4"/>
        <v>2824</v>
      </c>
      <c r="H110" t="s">
        <v>14</v>
      </c>
      <c r="I110">
        <f t="shared" si="5"/>
        <v>-80</v>
      </c>
      <c r="J110" t="s">
        <v>15</v>
      </c>
    </row>
    <row r="111" spans="2:10" x14ac:dyDescent="0.25">
      <c r="B111">
        <v>33</v>
      </c>
      <c r="C111">
        <v>-20</v>
      </c>
      <c r="D111">
        <v>2864</v>
      </c>
      <c r="F111" t="s">
        <v>13</v>
      </c>
      <c r="G111" s="1">
        <f t="shared" si="4"/>
        <v>2864</v>
      </c>
      <c r="H111" t="s">
        <v>14</v>
      </c>
      <c r="I111">
        <f t="shared" si="5"/>
        <v>-160</v>
      </c>
      <c r="J111" t="s">
        <v>17</v>
      </c>
    </row>
    <row r="116" spans="2:7" x14ac:dyDescent="0.25">
      <c r="B116" s="3"/>
    </row>
    <row r="119" spans="2:7" x14ac:dyDescent="0.25">
      <c r="G119" s="1"/>
    </row>
    <row r="120" spans="2:7" x14ac:dyDescent="0.25">
      <c r="G120" s="1"/>
    </row>
    <row r="121" spans="2:7" x14ac:dyDescent="0.25">
      <c r="G121" s="1"/>
    </row>
    <row r="122" spans="2:7" x14ac:dyDescent="0.25">
      <c r="G122" s="1"/>
    </row>
    <row r="123" spans="2:7" x14ac:dyDescent="0.25">
      <c r="G123" s="1"/>
    </row>
    <row r="124" spans="2:7" x14ac:dyDescent="0.25">
      <c r="G124" s="1"/>
    </row>
    <row r="125" spans="2:7" x14ac:dyDescent="0.25">
      <c r="G125" s="1"/>
    </row>
    <row r="126" spans="2:7" x14ac:dyDescent="0.25">
      <c r="G126" s="1"/>
    </row>
    <row r="127" spans="2:7" x14ac:dyDescent="0.25">
      <c r="G127" s="1"/>
    </row>
    <row r="128" spans="2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32" sqref="A32:C34"/>
    </sheetView>
  </sheetViews>
  <sheetFormatPr defaultRowHeight="15" x14ac:dyDescent="0.25"/>
  <cols>
    <col min="1" max="1" width="5" customWidth="1"/>
    <col min="2" max="2" width="12.85546875" customWidth="1"/>
  </cols>
  <sheetData>
    <row r="1" spans="1:6" x14ac:dyDescent="0.25">
      <c r="A1" t="s">
        <v>8</v>
      </c>
    </row>
    <row r="2" spans="1:6" x14ac:dyDescent="0.25">
      <c r="A2" t="s">
        <v>1</v>
      </c>
      <c r="B2" t="s">
        <v>2</v>
      </c>
      <c r="E2" t="s">
        <v>3</v>
      </c>
      <c r="F2" t="s">
        <v>1</v>
      </c>
    </row>
    <row r="3" spans="1:6" x14ac:dyDescent="0.25">
      <c r="A3">
        <v>294</v>
      </c>
      <c r="B3">
        <v>2560</v>
      </c>
      <c r="D3">
        <v>1</v>
      </c>
      <c r="E3">
        <f>B3/8</f>
        <v>320</v>
      </c>
      <c r="F3">
        <f>A3</f>
        <v>294</v>
      </c>
    </row>
    <row r="4" spans="1:6" x14ac:dyDescent="0.25">
      <c r="A4">
        <v>375</v>
      </c>
      <c r="B4">
        <v>2400</v>
      </c>
      <c r="D4">
        <v>2</v>
      </c>
      <c r="E4">
        <f t="shared" ref="E4:E30" si="0">B4/8</f>
        <v>300</v>
      </c>
      <c r="F4">
        <f t="shared" ref="F4:F27" si="1">A4</f>
        <v>375</v>
      </c>
    </row>
    <row r="5" spans="1:6" x14ac:dyDescent="0.25">
      <c r="A5">
        <v>461</v>
      </c>
      <c r="B5">
        <v>2272</v>
      </c>
      <c r="D5">
        <v>3</v>
      </c>
      <c r="E5">
        <f t="shared" si="0"/>
        <v>284</v>
      </c>
      <c r="F5">
        <f t="shared" si="1"/>
        <v>461</v>
      </c>
    </row>
    <row r="6" spans="1:6" x14ac:dyDescent="0.25">
      <c r="A6">
        <v>526</v>
      </c>
      <c r="B6">
        <v>2184</v>
      </c>
      <c r="D6">
        <v>4</v>
      </c>
      <c r="E6">
        <f t="shared" si="0"/>
        <v>273</v>
      </c>
      <c r="F6">
        <f t="shared" si="1"/>
        <v>526</v>
      </c>
    </row>
    <row r="7" spans="1:6" x14ac:dyDescent="0.25">
      <c r="A7">
        <v>601</v>
      </c>
      <c r="B7">
        <v>2104</v>
      </c>
      <c r="D7">
        <v>5</v>
      </c>
      <c r="E7">
        <f t="shared" si="0"/>
        <v>263</v>
      </c>
      <c r="F7">
        <f t="shared" si="1"/>
        <v>601</v>
      </c>
    </row>
    <row r="8" spans="1:6" x14ac:dyDescent="0.25">
      <c r="A8">
        <v>674</v>
      </c>
      <c r="B8">
        <v>2048</v>
      </c>
      <c r="D8">
        <v>6</v>
      </c>
      <c r="E8">
        <f t="shared" si="0"/>
        <v>256</v>
      </c>
      <c r="F8">
        <f t="shared" si="1"/>
        <v>674</v>
      </c>
    </row>
    <row r="9" spans="1:6" x14ac:dyDescent="0.25">
      <c r="A9">
        <v>811</v>
      </c>
      <c r="B9">
        <v>1928</v>
      </c>
      <c r="D9">
        <v>7</v>
      </c>
      <c r="E9">
        <f t="shared" si="0"/>
        <v>241</v>
      </c>
      <c r="F9">
        <f t="shared" si="1"/>
        <v>811</v>
      </c>
    </row>
    <row r="10" spans="1:6" x14ac:dyDescent="0.25">
      <c r="A10">
        <v>925</v>
      </c>
      <c r="B10">
        <v>1848</v>
      </c>
      <c r="D10">
        <v>8</v>
      </c>
      <c r="E10">
        <f t="shared" si="0"/>
        <v>231</v>
      </c>
      <c r="F10">
        <f t="shared" si="1"/>
        <v>925</v>
      </c>
    </row>
    <row r="11" spans="1:6" x14ac:dyDescent="0.25">
      <c r="A11">
        <v>1071</v>
      </c>
      <c r="B11">
        <v>1768</v>
      </c>
      <c r="D11">
        <v>9</v>
      </c>
      <c r="E11">
        <f t="shared" si="0"/>
        <v>221</v>
      </c>
      <c r="F11">
        <f t="shared" si="1"/>
        <v>1071</v>
      </c>
    </row>
    <row r="12" spans="1:6" x14ac:dyDescent="0.25">
      <c r="A12">
        <v>1219</v>
      </c>
      <c r="B12">
        <v>1696</v>
      </c>
      <c r="D12">
        <v>10</v>
      </c>
      <c r="E12">
        <f t="shared" si="0"/>
        <v>212</v>
      </c>
      <c r="F12">
        <f t="shared" si="1"/>
        <v>1219</v>
      </c>
    </row>
    <row r="13" spans="1:6" x14ac:dyDescent="0.25">
      <c r="A13">
        <v>1445</v>
      </c>
      <c r="B13">
        <v>1584</v>
      </c>
      <c r="D13">
        <v>11</v>
      </c>
      <c r="E13">
        <f t="shared" si="0"/>
        <v>198</v>
      </c>
      <c r="F13">
        <f t="shared" si="1"/>
        <v>1445</v>
      </c>
    </row>
    <row r="14" spans="1:6" x14ac:dyDescent="0.25">
      <c r="A14">
        <v>1673</v>
      </c>
      <c r="B14">
        <v>1496</v>
      </c>
      <c r="D14">
        <v>12</v>
      </c>
      <c r="E14">
        <f t="shared" si="0"/>
        <v>187</v>
      </c>
      <c r="F14">
        <f t="shared" si="1"/>
        <v>1673</v>
      </c>
    </row>
    <row r="15" spans="1:6" x14ac:dyDescent="0.25">
      <c r="A15">
        <v>1902</v>
      </c>
      <c r="B15">
        <v>1416</v>
      </c>
      <c r="D15">
        <v>13</v>
      </c>
      <c r="E15">
        <f t="shared" si="0"/>
        <v>177</v>
      </c>
      <c r="F15">
        <f t="shared" si="1"/>
        <v>1902</v>
      </c>
    </row>
    <row r="16" spans="1:6" x14ac:dyDescent="0.25">
      <c r="A16">
        <v>2187</v>
      </c>
      <c r="B16">
        <v>1312</v>
      </c>
      <c r="D16">
        <v>14</v>
      </c>
      <c r="E16">
        <f t="shared" si="0"/>
        <v>164</v>
      </c>
      <c r="F16">
        <f t="shared" si="1"/>
        <v>2187</v>
      </c>
    </row>
    <row r="17" spans="1:6" x14ac:dyDescent="0.25">
      <c r="A17">
        <v>2454</v>
      </c>
      <c r="B17">
        <v>1224</v>
      </c>
      <c r="D17">
        <v>15</v>
      </c>
      <c r="E17">
        <f t="shared" si="0"/>
        <v>153</v>
      </c>
      <c r="F17">
        <f t="shared" si="1"/>
        <v>2454</v>
      </c>
    </row>
    <row r="18" spans="1:6" x14ac:dyDescent="0.25">
      <c r="A18">
        <v>2672</v>
      </c>
      <c r="B18">
        <v>1152</v>
      </c>
      <c r="D18">
        <v>16</v>
      </c>
      <c r="E18">
        <f t="shared" si="0"/>
        <v>144</v>
      </c>
      <c r="F18">
        <f t="shared" si="1"/>
        <v>2672</v>
      </c>
    </row>
    <row r="19" spans="1:6" x14ac:dyDescent="0.25">
      <c r="A19">
        <v>3000</v>
      </c>
      <c r="B19">
        <v>1048</v>
      </c>
      <c r="D19">
        <v>17</v>
      </c>
      <c r="E19">
        <f t="shared" si="0"/>
        <v>131</v>
      </c>
      <c r="F19">
        <f t="shared" si="1"/>
        <v>3000</v>
      </c>
    </row>
    <row r="20" spans="1:6" x14ac:dyDescent="0.25">
      <c r="A20">
        <v>3196</v>
      </c>
      <c r="B20">
        <v>968</v>
      </c>
      <c r="D20">
        <v>18</v>
      </c>
      <c r="E20">
        <f t="shared" si="0"/>
        <v>121</v>
      </c>
      <c r="F20">
        <f t="shared" si="1"/>
        <v>3196</v>
      </c>
    </row>
    <row r="21" spans="1:6" x14ac:dyDescent="0.25">
      <c r="A21">
        <v>3439</v>
      </c>
      <c r="B21">
        <v>864</v>
      </c>
      <c r="D21">
        <v>19</v>
      </c>
      <c r="E21">
        <f t="shared" si="0"/>
        <v>108</v>
      </c>
      <c r="F21">
        <f t="shared" si="1"/>
        <v>3439</v>
      </c>
    </row>
    <row r="22" spans="1:6" x14ac:dyDescent="0.25">
      <c r="A22">
        <v>3583</v>
      </c>
      <c r="B22">
        <v>784</v>
      </c>
      <c r="D22">
        <v>20</v>
      </c>
      <c r="E22">
        <f t="shared" si="0"/>
        <v>98</v>
      </c>
      <c r="F22">
        <f t="shared" si="1"/>
        <v>3583</v>
      </c>
    </row>
    <row r="23" spans="1:6" x14ac:dyDescent="0.25">
      <c r="A23">
        <v>3736</v>
      </c>
      <c r="B23">
        <v>680</v>
      </c>
      <c r="D23">
        <v>21</v>
      </c>
      <c r="E23">
        <f t="shared" si="0"/>
        <v>85</v>
      </c>
      <c r="F23">
        <f t="shared" si="1"/>
        <v>3736</v>
      </c>
    </row>
    <row r="24" spans="1:6" x14ac:dyDescent="0.25">
      <c r="A24">
        <v>3899</v>
      </c>
      <c r="B24">
        <v>536</v>
      </c>
      <c r="D24">
        <v>22</v>
      </c>
      <c r="E24">
        <f t="shared" si="0"/>
        <v>67</v>
      </c>
      <c r="F24">
        <f t="shared" si="1"/>
        <v>3899</v>
      </c>
    </row>
    <row r="25" spans="1:6" x14ac:dyDescent="0.25">
      <c r="A25">
        <v>3960</v>
      </c>
      <c r="B25">
        <v>448</v>
      </c>
      <c r="D25">
        <v>23</v>
      </c>
      <c r="E25">
        <f t="shared" si="0"/>
        <v>56</v>
      </c>
      <c r="F25">
        <f t="shared" si="1"/>
        <v>3960</v>
      </c>
    </row>
    <row r="26" spans="1:6" x14ac:dyDescent="0.25">
      <c r="A26">
        <v>4024</v>
      </c>
      <c r="B26">
        <v>336</v>
      </c>
      <c r="D26">
        <v>24</v>
      </c>
      <c r="E26">
        <f t="shared" si="0"/>
        <v>42</v>
      </c>
      <c r="F26">
        <f t="shared" si="1"/>
        <v>4024</v>
      </c>
    </row>
    <row r="27" spans="1:6" x14ac:dyDescent="0.25">
      <c r="A27">
        <v>4067</v>
      </c>
      <c r="B27">
        <v>192</v>
      </c>
      <c r="D27">
        <v>25</v>
      </c>
      <c r="E27">
        <f t="shared" si="0"/>
        <v>24</v>
      </c>
      <c r="F27">
        <f t="shared" si="1"/>
        <v>4067</v>
      </c>
    </row>
    <row r="28" spans="1:6" x14ac:dyDescent="0.25">
      <c r="A28">
        <f>F28</f>
        <v>4079</v>
      </c>
      <c r="B28">
        <f>E28*8</f>
        <v>156</v>
      </c>
      <c r="E28">
        <v>19.5</v>
      </c>
      <c r="F28">
        <v>4079</v>
      </c>
    </row>
    <row r="29" spans="1:6" x14ac:dyDescent="0.25">
      <c r="A29">
        <v>4076</v>
      </c>
      <c r="B29">
        <v>0</v>
      </c>
      <c r="D29">
        <v>26</v>
      </c>
      <c r="E29">
        <f t="shared" si="0"/>
        <v>0</v>
      </c>
      <c r="F29">
        <v>4100</v>
      </c>
    </row>
    <row r="30" spans="1:6" x14ac:dyDescent="0.25">
      <c r="A30">
        <v>4081</v>
      </c>
      <c r="B30">
        <v>-160</v>
      </c>
      <c r="D30">
        <v>27</v>
      </c>
      <c r="E30">
        <f t="shared" si="0"/>
        <v>-20</v>
      </c>
      <c r="F30">
        <v>4120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Bed</vt:lpstr>
      <vt:lpstr>Extruder gen 0</vt:lpstr>
      <vt:lpstr>Extruder gen 1</vt:lpstr>
      <vt:lpstr>Bed!bed0</vt:lpstr>
      <vt:lpstr>Bed!bed0_david</vt:lpstr>
      <vt:lpstr>Bed!bed1_</vt:lpstr>
      <vt:lpstr>'Extruder gen 0'!extruder0</vt:lpstr>
      <vt:lpstr>'Extruder gen 0'!extruder0_pcb_man</vt:lpstr>
      <vt:lpstr>'Extruder gen 1'!extruder1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2014-12-30T14:30:04Z</dcterms:created>
  <dcterms:modified xsi:type="dcterms:W3CDTF">2015-01-08T00:40:13Z</dcterms:modified>
</cp:coreProperties>
</file>