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Moham\Downloads\"/>
    </mc:Choice>
  </mc:AlternateContent>
  <xr:revisionPtr revIDLastSave="0" documentId="13_ncr:1_{25C70CFD-6088-4FD8-A911-4FFBDD7DFEA1}" xr6:coauthVersionLast="47" xr6:coauthVersionMax="47" xr10:uidLastSave="{00000000-0000-0000-0000-000000000000}"/>
  <bookViews>
    <workbookView xWindow="3510" yWindow="3510" windowWidth="21600" windowHeight="11385" firstSheet="1" activeTab="1" xr2:uid="{00000000-000D-0000-FFFF-FFFF00000000}"/>
  </bookViews>
  <sheets>
    <sheet name="Cover Page" sheetId="1" r:id="rId1"/>
    <sheet name="Dashboard" sheetId="2" r:id="rId2"/>
    <sheet name="Pivot Tables" sheetId="3" r:id="rId3"/>
    <sheet name="Actuals" sheetId="4" r:id="rId4"/>
    <sheet name="Budget" sheetId="5" r:id="rId5"/>
  </sheets>
  <definedNames>
    <definedName name="Slicer_Month">#N/A</definedName>
    <definedName name="Slicer_Month1">#N/A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0" roundtripDataSignature="AMtx7mi6ea1KxObxrS2o0gDbuwatD8xJNg=="/>
    </ext>
  </extLst>
</workbook>
</file>

<file path=xl/calcChain.xml><?xml version="1.0" encoding="utf-8"?>
<calcChain xmlns="http://schemas.openxmlformats.org/spreadsheetml/2006/main">
  <c r="B111" i="3" l="1"/>
  <c r="A109" i="3"/>
  <c r="A108" i="3"/>
  <c r="A93" i="3"/>
  <c r="A94" i="3"/>
  <c r="A95" i="3"/>
  <c r="A96" i="3"/>
  <c r="A97" i="3"/>
  <c r="A92" i="3"/>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5" i="5"/>
  <c r="C61" i="4"/>
  <c r="F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7" i="4"/>
  <c r="F8" i="4"/>
  <c r="F9" i="4"/>
  <c r="F10" i="4"/>
  <c r="F11" i="4"/>
  <c r="F12" i="4"/>
  <c r="F13" i="4"/>
  <c r="F14" i="4"/>
  <c r="F15" i="4"/>
  <c r="F16" i="4"/>
  <c r="F17" i="4"/>
  <c r="F18" i="4"/>
  <c r="F19" i="4"/>
  <c r="F20" i="4"/>
  <c r="F21" i="4"/>
  <c r="F22" i="4"/>
  <c r="F23" i="4"/>
  <c r="F24" i="4"/>
  <c r="F25" i="4"/>
  <c r="F6"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B108" i="3"/>
  <c r="B109" i="3"/>
  <c r="B125" i="3"/>
  <c r="B124" i="3"/>
  <c r="B113" i="3"/>
  <c r="B112" i="3"/>
  <c r="B97" i="3"/>
  <c r="B96" i="3"/>
  <c r="B95" i="3"/>
  <c r="B94" i="3"/>
  <c r="B93" i="3"/>
  <c r="B92" i="3"/>
  <c r="B72" i="3"/>
  <c r="B66" i="3"/>
  <c r="B60" i="3"/>
  <c r="B47" i="3"/>
  <c r="B35" i="3"/>
  <c r="B41" i="3"/>
  <c r="M5" i="2"/>
  <c r="K5" i="2"/>
  <c r="I5" i="2"/>
  <c r="G5" i="2"/>
  <c r="E5" i="2"/>
  <c r="C5" i="2"/>
  <c r="B115" i="3" l="1"/>
  <c r="B116" i="3"/>
</calcChain>
</file>

<file path=xl/sharedStrings.xml><?xml version="1.0" encoding="utf-8"?>
<sst xmlns="http://schemas.openxmlformats.org/spreadsheetml/2006/main" count="507" uniqueCount="80">
  <si>
    <t>Personal Finance Budget Dashboard</t>
  </si>
  <si>
    <r>
      <rPr>
        <sz val="16"/>
        <color theme="1"/>
        <rFont val="Calibri"/>
      </rPr>
      <t>Get 10%</t>
    </r>
    <r>
      <rPr>
        <b/>
        <sz val="16"/>
        <color theme="1"/>
        <rFont val="Calibri"/>
      </rPr>
      <t xml:space="preserve"> OFF</t>
    </r>
    <r>
      <rPr>
        <sz val="16"/>
        <color theme="1"/>
        <rFont val="Calibri"/>
      </rPr>
      <t xml:space="preserve"> our Complete Finance &amp; Valuation Course using coupon code </t>
    </r>
    <r>
      <rPr>
        <b/>
        <sz val="16"/>
        <color theme="1"/>
        <rFont val="Calibri"/>
      </rPr>
      <t>FINANCE10</t>
    </r>
  </si>
  <si>
    <t>Get Our Complete Finance &amp; Valuation Course</t>
  </si>
  <si>
    <t>Made by Kenji Explains x Career Principles</t>
  </si>
  <si>
    <t>Note</t>
  </si>
  <si>
    <t>All content is copyright material of Career Principles.</t>
  </si>
  <si>
    <t>This Excel model may not be reproduced or distributed by any means, including printing, 
screencapturing, or any other method without the prior permission of the publisher.</t>
  </si>
  <si>
    <t>Personal Finance Dashboard</t>
  </si>
  <si>
    <t>Rent</t>
  </si>
  <si>
    <t>Transport</t>
  </si>
  <si>
    <t>Grocery</t>
  </si>
  <si>
    <t>Utilities</t>
  </si>
  <si>
    <t>Leisure</t>
  </si>
  <si>
    <t>Other</t>
  </si>
  <si>
    <t>Starting Cash Balance</t>
  </si>
  <si>
    <t>Actual Income &amp; Expenses 2022</t>
  </si>
  <si>
    <t>Date</t>
  </si>
  <si>
    <t>Month</t>
  </si>
  <si>
    <t>Category</t>
  </si>
  <si>
    <t>Description</t>
  </si>
  <si>
    <t>Income / Expense</t>
  </si>
  <si>
    <t>Amount</t>
  </si>
  <si>
    <t>Income/Expense</t>
  </si>
  <si>
    <t>Apartment split with friend</t>
  </si>
  <si>
    <t>Expense</t>
  </si>
  <si>
    <t>Higher month than usual</t>
  </si>
  <si>
    <t>Metro card</t>
  </si>
  <si>
    <t>Groceries</t>
  </si>
  <si>
    <t>Walmart shopping</t>
  </si>
  <si>
    <t>Hotel in NYC</t>
  </si>
  <si>
    <t>Dinner with friends (invited my partner)</t>
  </si>
  <si>
    <t>Drake concert</t>
  </si>
  <si>
    <t>Bonus</t>
  </si>
  <si>
    <t>Income</t>
  </si>
  <si>
    <t>Bought new clothes</t>
  </si>
  <si>
    <t>Base Salary</t>
  </si>
  <si>
    <t>Commissions from each sale</t>
  </si>
  <si>
    <t>Side Hustle</t>
  </si>
  <si>
    <t>9-5 job</t>
  </si>
  <si>
    <t>Startup idea $</t>
  </si>
  <si>
    <t>Average month</t>
  </si>
  <si>
    <t>Drinks out</t>
  </si>
  <si>
    <t>Date night</t>
  </si>
  <si>
    <t>Tennis x2</t>
  </si>
  <si>
    <t>Snacks</t>
  </si>
  <si>
    <t>Lunch out x4</t>
  </si>
  <si>
    <t>Dinner with friends x2</t>
  </si>
  <si>
    <t>Exercise</t>
  </si>
  <si>
    <t>Travel back home</t>
  </si>
  <si>
    <t>Disco &amp; drinks</t>
  </si>
  <si>
    <t>NBA game</t>
  </si>
  <si>
    <t>Lemonade</t>
  </si>
  <si>
    <t>Budget Income &amp; Expenses 2022</t>
  </si>
  <si>
    <t>Budget</t>
  </si>
  <si>
    <t>January</t>
  </si>
  <si>
    <t>February</t>
  </si>
  <si>
    <t>March</t>
  </si>
  <si>
    <t>April</t>
  </si>
  <si>
    <t>May</t>
  </si>
  <si>
    <t>June</t>
  </si>
  <si>
    <t>July</t>
  </si>
  <si>
    <t>August</t>
  </si>
  <si>
    <t>September</t>
  </si>
  <si>
    <t>October</t>
  </si>
  <si>
    <t>November</t>
  </si>
  <si>
    <t>December</t>
  </si>
  <si>
    <t>Sum of Amount</t>
  </si>
  <si>
    <t>Row Labels</t>
  </si>
  <si>
    <t>Grand Total</t>
  </si>
  <si>
    <t>Column Labels</t>
  </si>
  <si>
    <t>Sum of Budget</t>
  </si>
  <si>
    <t xml:space="preserve">Total Budget </t>
  </si>
  <si>
    <t>Charts</t>
  </si>
  <si>
    <t>Starting Cah Balance</t>
  </si>
  <si>
    <t>Change in Cash</t>
  </si>
  <si>
    <t>Ending Cash Balance</t>
  </si>
  <si>
    <t>Actual Expense</t>
  </si>
  <si>
    <t>Actual Income</t>
  </si>
  <si>
    <t>Planned Expense</t>
  </si>
  <si>
    <t>Planned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</si>
</sst>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7" formatCode="&quot;$&quot;#,##0.00_);\(&quot;$&quot;#,##0.00\)"/>
    <numFmt numFmtId="164" formatCode="&quot;$&quot;#,##0"/>
    <numFmt numFmtId="165" formatCode="&quot;$&quot;#,##0.00"/>
  </numFmts>
  <fonts count="17" x14ac:knownFonts="1">
    <font>
      <sz val="12"/>
      <color theme="1"/>
      <name val="Calibri"/>
      <scheme val="minor"/>
    </font>
    <font>
      <sz val="12"/>
      <color theme="1"/>
      <name val="Calibri"/>
    </font>
    <font>
      <b/>
      <sz val="45"/>
      <color theme="1"/>
      <name val="Calibri"/>
    </font>
    <font>
      <sz val="16"/>
      <color theme="1"/>
      <name val="Calibri"/>
    </font>
    <font>
      <i/>
      <u/>
      <sz val="14"/>
      <color rgb="FF1155CC"/>
      <name val="Calibri"/>
    </font>
    <font>
      <b/>
      <sz val="11"/>
      <color theme="1"/>
      <name val="Calibri"/>
    </font>
    <font>
      <sz val="12"/>
      <color theme="1"/>
      <name val="Calibri"/>
      <scheme val="minor"/>
    </font>
    <font>
      <b/>
      <sz val="28"/>
      <color theme="0"/>
      <name val="Calibri"/>
    </font>
    <font>
      <sz val="12"/>
      <name val="Calibri"/>
    </font>
    <font>
      <b/>
      <sz val="24"/>
      <color theme="0"/>
      <name val="Calibri"/>
    </font>
    <font>
      <b/>
      <sz val="11"/>
      <color theme="0"/>
      <name val="Calibri"/>
    </font>
    <font>
      <b/>
      <sz val="16"/>
      <color rgb="FF293D68"/>
      <name val="Calibri"/>
    </font>
    <font>
      <sz val="11"/>
      <color rgb="FF0000FF"/>
      <name val="Calibri"/>
    </font>
    <font>
      <b/>
      <sz val="12"/>
      <color theme="0"/>
      <name val="Calibri"/>
    </font>
    <font>
      <b/>
      <sz val="16"/>
      <color theme="1"/>
      <name val="Calibri"/>
    </font>
    <font>
      <u/>
      <sz val="12"/>
      <color theme="10"/>
      <name val="Calibri"/>
      <scheme val="minor"/>
    </font>
    <font>
      <u/>
      <sz val="20"/>
      <color theme="10"/>
      <name val="Calibri"/>
      <family val="2"/>
      <scheme val="minor"/>
    </font>
  </fonts>
  <fills count="7">
    <fill>
      <patternFill patternType="none"/>
    </fill>
    <fill>
      <patternFill patternType="gray125"/>
    </fill>
    <fill>
      <patternFill patternType="solid">
        <fgColor rgb="FFD9E2F3"/>
        <bgColor rgb="FFD9E2F3"/>
      </patternFill>
    </fill>
    <fill>
      <patternFill patternType="solid">
        <fgColor rgb="FFFEF2CB"/>
        <bgColor rgb="FFFEF2CB"/>
      </patternFill>
    </fill>
    <fill>
      <patternFill patternType="solid">
        <fgColor rgb="FF293D68"/>
        <bgColor rgb="FF293D68"/>
      </patternFill>
    </fill>
    <fill>
      <patternFill patternType="solid">
        <fgColor rgb="FFB4C6E7"/>
        <bgColor rgb="FFB4C6E7"/>
      </patternFill>
    </fill>
    <fill>
      <patternFill patternType="solid">
        <fgColor theme="8" tint="-0.499984740745262"/>
        <bgColor indexed="64"/>
      </patternFill>
    </fill>
  </fills>
  <borders count="25">
    <border>
      <left/>
      <right/>
      <top/>
      <bottom/>
      <diagonal/>
    </border>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style="thin">
        <color theme="1"/>
      </right>
      <top style="thin">
        <color theme="1"/>
      </top>
      <bottom style="thin">
        <color theme="1"/>
      </bottom>
      <diagonal/>
    </border>
    <border>
      <left/>
      <right/>
      <top/>
      <bottom style="thin">
        <color theme="1"/>
      </bottom>
      <diagonal/>
    </border>
    <border>
      <left style="thin">
        <color theme="1"/>
      </left>
      <right/>
      <top/>
      <bottom style="thin">
        <color theme="1"/>
      </bottom>
      <diagonal/>
    </border>
    <border>
      <left/>
      <right style="thin">
        <color theme="1"/>
      </right>
      <top/>
      <bottom style="thin">
        <color theme="1"/>
      </bottom>
      <diagonal/>
    </border>
    <border>
      <left/>
      <right/>
      <top/>
      <bottom/>
      <diagonal/>
    </border>
    <border>
      <left/>
      <right/>
      <top/>
      <bottom/>
      <diagonal/>
    </border>
    <border>
      <left/>
      <right/>
      <top/>
      <bottom/>
      <diagonal/>
    </border>
    <border>
      <left/>
      <right/>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bottom style="thin">
        <color rgb="FF000000"/>
      </bottom>
      <diagonal/>
    </border>
    <border>
      <left style="thin">
        <color rgb="FF999999"/>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s>
  <cellStyleXfs count="2">
    <xf numFmtId="0" fontId="0" fillId="0" borderId="0"/>
    <xf numFmtId="0" fontId="15" fillId="0" borderId="0" applyNumberFormat="0" applyFill="0" applyBorder="0" applyAlignment="0" applyProtection="0"/>
  </cellStyleXfs>
  <cellXfs count="54">
    <xf numFmtId="0" fontId="0" fillId="0" borderId="0" xfId="0"/>
    <xf numFmtId="0" fontId="1" fillId="2" borderId="1" xfId="0" applyFont="1" applyFill="1" applyBorder="1"/>
    <xf numFmtId="0" fontId="1" fillId="0" borderId="2" xfId="0" applyFont="1" applyBorder="1"/>
    <xf numFmtId="0" fontId="2" fillId="0" borderId="3" xfId="0" applyFont="1" applyBorder="1" applyAlignment="1">
      <alignment horizontal="center" vertical="center"/>
    </xf>
    <xf numFmtId="0" fontId="1" fillId="0" borderId="4" xfId="0" applyFont="1" applyBorder="1"/>
    <xf numFmtId="0" fontId="1" fillId="0" borderId="5" xfId="0" applyFont="1" applyBorder="1"/>
    <xf numFmtId="0" fontId="1" fillId="0" borderId="6" xfId="0" applyFont="1" applyBorder="1"/>
    <xf numFmtId="0" fontId="3" fillId="0" borderId="0" xfId="0" applyFont="1"/>
    <xf numFmtId="0" fontId="1" fillId="0" borderId="0" xfId="0" applyFont="1"/>
    <xf numFmtId="0" fontId="1" fillId="2" borderId="1" xfId="0" applyFont="1" applyFill="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0" fontId="4" fillId="0" borderId="0" xfId="0" applyFont="1"/>
    <xf numFmtId="0" fontId="5" fillId="0" borderId="8" xfId="0" applyFont="1" applyBorder="1"/>
    <xf numFmtId="0" fontId="6" fillId="0" borderId="0" xfId="0" applyFont="1"/>
    <xf numFmtId="0" fontId="1" fillId="0" borderId="0" xfId="0" applyFont="1" applyAlignment="1">
      <alignment vertical="top" wrapText="1"/>
    </xf>
    <xf numFmtId="0" fontId="1" fillId="0" borderId="9" xfId="0" applyFont="1" applyBorder="1"/>
    <xf numFmtId="0" fontId="1" fillId="0" borderId="8" xfId="0" applyFont="1" applyBorder="1"/>
    <xf numFmtId="0" fontId="1" fillId="0" borderId="10" xfId="0" applyFont="1" applyBorder="1"/>
    <xf numFmtId="0" fontId="1" fillId="4" borderId="1" xfId="0" applyFont="1" applyFill="1" applyBorder="1"/>
    <xf numFmtId="0" fontId="9" fillId="4" borderId="1" xfId="0" applyFont="1" applyFill="1" applyBorder="1" applyAlignment="1">
      <alignment horizontal="center" vertical="center"/>
    </xf>
    <xf numFmtId="0" fontId="10" fillId="4" borderId="1" xfId="0" applyFont="1" applyFill="1" applyBorder="1" applyAlignment="1">
      <alignment horizontal="center" vertical="center"/>
    </xf>
    <xf numFmtId="164" fontId="10" fillId="5" borderId="1" xfId="0" applyNumberFormat="1" applyFont="1" applyFill="1" applyBorder="1" applyAlignment="1">
      <alignment horizontal="center" vertical="center"/>
    </xf>
    <xf numFmtId="0" fontId="1" fillId="4" borderId="1" xfId="0" applyFont="1" applyFill="1" applyBorder="1" applyAlignment="1">
      <alignment vertical="center"/>
    </xf>
    <xf numFmtId="0" fontId="11" fillId="0" borderId="17" xfId="0" applyFont="1" applyBorder="1"/>
    <xf numFmtId="0" fontId="10" fillId="4" borderId="1" xfId="0" applyFont="1" applyFill="1" applyBorder="1"/>
    <xf numFmtId="16" fontId="1" fillId="0" borderId="0" xfId="0" applyNumberFormat="1" applyFont="1" applyAlignment="1">
      <alignment horizontal="left"/>
    </xf>
    <xf numFmtId="7" fontId="12" fillId="0" borderId="0" xfId="0" applyNumberFormat="1" applyFont="1"/>
    <xf numFmtId="0" fontId="10" fillId="0" borderId="0" xfId="0" applyFont="1"/>
    <xf numFmtId="0" fontId="11" fillId="0" borderId="0" xfId="0" applyFont="1"/>
    <xf numFmtId="17" fontId="13" fillId="4" borderId="1" xfId="0" applyNumberFormat="1" applyFont="1" applyFill="1" applyBorder="1"/>
    <xf numFmtId="165" fontId="12" fillId="0" borderId="0" xfId="0" applyNumberFormat="1" applyFont="1"/>
    <xf numFmtId="0" fontId="16" fillId="3" borderId="7" xfId="1" applyFont="1" applyFill="1" applyBorder="1" applyAlignment="1">
      <alignment horizontal="center" vertical="center"/>
    </xf>
    <xf numFmtId="0" fontId="0" fillId="0" borderId="18" xfId="0" applyBorder="1"/>
    <xf numFmtId="0" fontId="0" fillId="0" borderId="19" xfId="0" applyBorder="1"/>
    <xf numFmtId="0" fontId="0" fillId="0" borderId="21" xfId="0" applyBorder="1"/>
    <xf numFmtId="0" fontId="0" fillId="0" borderId="22" xfId="0" applyBorder="1"/>
    <xf numFmtId="0" fontId="0" fillId="0" borderId="18" xfId="0" pivotButton="1" applyBorder="1"/>
    <xf numFmtId="0" fontId="0" fillId="0" borderId="18" xfId="0" applyBorder="1" applyAlignment="1">
      <alignment horizontal="left"/>
    </xf>
    <xf numFmtId="0" fontId="0" fillId="0" borderId="20" xfId="0" applyBorder="1" applyAlignment="1">
      <alignment horizontal="left"/>
    </xf>
    <xf numFmtId="0" fontId="0" fillId="0" borderId="23" xfId="0" applyBorder="1"/>
    <xf numFmtId="0" fontId="0" fillId="0" borderId="24" xfId="0" applyBorder="1" applyAlignment="1">
      <alignment horizontal="left"/>
    </xf>
    <xf numFmtId="0" fontId="0" fillId="0" borderId="24" xfId="0" applyBorder="1"/>
    <xf numFmtId="0" fontId="0" fillId="0" borderId="20" xfId="0" applyBorder="1"/>
    <xf numFmtId="0" fontId="0" fillId="0" borderId="13" xfId="0" applyBorder="1" applyAlignment="1">
      <alignment horizontal="left"/>
    </xf>
    <xf numFmtId="0" fontId="0" fillId="0" borderId="22" xfId="0" pivotButton="1" applyBorder="1"/>
    <xf numFmtId="0" fontId="0" fillId="6" borderId="0" xfId="0" applyFill="1"/>
    <xf numFmtId="0" fontId="7" fillId="4" borderId="11" xfId="0" applyFont="1" applyFill="1" applyBorder="1" applyAlignment="1">
      <alignment horizontal="center" vertical="center"/>
    </xf>
    <xf numFmtId="0" fontId="8" fillId="0" borderId="12" xfId="0" applyFont="1" applyBorder="1"/>
    <xf numFmtId="0" fontId="8" fillId="0" borderId="13" xfId="0" applyFont="1" applyBorder="1"/>
    <xf numFmtId="0" fontId="5" fillId="0" borderId="14" xfId="0" applyFont="1" applyBorder="1" applyAlignment="1">
      <alignment horizontal="center"/>
    </xf>
    <xf numFmtId="0" fontId="8" fillId="0" borderId="14" xfId="0" applyFont="1" applyBorder="1"/>
    <xf numFmtId="164" fontId="10" fillId="4" borderId="15" xfId="0" applyNumberFormat="1" applyFont="1" applyFill="1" applyBorder="1" applyAlignment="1">
      <alignment horizontal="center" vertical="center"/>
    </xf>
    <xf numFmtId="0" fontId="8" fillId="0" borderId="16" xfId="0" applyFont="1" applyBorder="1"/>
  </cellXfs>
  <cellStyles count="2">
    <cellStyle name="Hyperlink" xfId="1" builtinId="8"/>
    <cellStyle name="Normal" xfId="0" builtinId="0"/>
  </cellStyles>
  <dxfs count="9">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3">
    <tableStyle name="Actuals-style" pivot="0" count="3" xr9:uid="{00000000-0011-0000-FFFF-FFFF00000000}">
      <tableStyleElement type="headerRow" dxfId="8"/>
      <tableStyleElement type="firstRowStripe" dxfId="7"/>
      <tableStyleElement type="secondRowStripe" dxfId="6"/>
    </tableStyle>
    <tableStyle name="Actuals-style 2" pivot="0" count="3" xr9:uid="{00000000-0011-0000-FFFF-FFFF01000000}">
      <tableStyleElement type="headerRow" dxfId="5"/>
      <tableStyleElement type="firstRowStripe" dxfId="4"/>
      <tableStyleElement type="secondRowStripe" dxfId="3"/>
    </tableStyle>
    <tableStyle name="Budget-style" pivot="0" count="3" xr9:uid="{00000000-0011-0000-FFFF-FFFF02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a:t>
            </a:r>
            <a:r>
              <a:rPr lang="en-US" baseline="0"/>
              <a:t> by Catergory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Tables'!$A$92:$A$97</c:f>
              <c:strCache>
                <c:ptCount val="6"/>
                <c:pt idx="0">
                  <c:v>Groceries</c:v>
                </c:pt>
                <c:pt idx="1">
                  <c:v>Leisure</c:v>
                </c:pt>
                <c:pt idx="2">
                  <c:v>Other</c:v>
                </c:pt>
                <c:pt idx="3">
                  <c:v>Rent</c:v>
                </c:pt>
                <c:pt idx="4">
                  <c:v>Transport</c:v>
                </c:pt>
                <c:pt idx="5">
                  <c:v>Utilities</c:v>
                </c:pt>
              </c:strCache>
            </c:strRef>
          </c:cat>
          <c:val>
            <c:numRef>
              <c:f>'Pivot Tables'!$B$92:$B$97</c:f>
              <c:numCache>
                <c:formatCode>General</c:formatCode>
                <c:ptCount val="6"/>
                <c:pt idx="0">
                  <c:v>449</c:v>
                </c:pt>
                <c:pt idx="1">
                  <c:v>462</c:v>
                </c:pt>
                <c:pt idx="2">
                  <c:v>249</c:v>
                </c:pt>
                <c:pt idx="3">
                  <c:v>850</c:v>
                </c:pt>
                <c:pt idx="4">
                  <c:v>55</c:v>
                </c:pt>
                <c:pt idx="5">
                  <c:v>140</c:v>
                </c:pt>
              </c:numCache>
            </c:numRef>
          </c:val>
          <c:extLst>
            <c:ext xmlns:c16="http://schemas.microsoft.com/office/drawing/2014/chart" uri="{C3380CC4-5D6E-409C-BE32-E72D297353CC}">
              <c16:uniqueId val="{00000000-EA74-4063-9A69-11AB3BECA8C8}"/>
            </c:ext>
          </c:extLst>
        </c:ser>
        <c:dLbls>
          <c:showLegendKey val="0"/>
          <c:showVal val="0"/>
          <c:showCatName val="0"/>
          <c:showSerName val="0"/>
          <c:showPercent val="0"/>
          <c:showBubbleSize val="0"/>
        </c:dLbls>
        <c:gapWidth val="100"/>
        <c:axId val="1339245024"/>
        <c:axId val="1339243360"/>
      </c:barChart>
      <c:catAx>
        <c:axId val="1339245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243360"/>
        <c:crosses val="autoZero"/>
        <c:auto val="1"/>
        <c:lblAlgn val="ctr"/>
        <c:lblOffset val="100"/>
        <c:noMultiLvlLbl val="0"/>
      </c:catAx>
      <c:valAx>
        <c:axId val="13392433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245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Cash</a:t>
            </a:r>
            <a:r>
              <a:rPr lang="en-US" b="1" baseline="0"/>
              <a:t> Balance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a:outerShdw blurRad="50800" dist="50800" dir="5400000" algn="ctr" rotWithShape="0">
                <a:srgbClr val="000000">
                  <a:alpha val="99000"/>
                </a:srgbClr>
              </a:outerShdw>
            </a:effectLst>
          </c:spPr>
          <c:invertIfNegative val="0"/>
          <c:dPt>
            <c:idx val="1"/>
            <c:invertIfNegative val="0"/>
            <c:bubble3D val="0"/>
            <c:spPr>
              <a:solidFill>
                <a:schemeClr val="accent1">
                  <a:lumMod val="50000"/>
                </a:schemeClr>
              </a:solidFill>
              <a:ln>
                <a:noFill/>
              </a:ln>
              <a:effectLst>
                <a:outerShdw blurRad="50800" dist="50800" dir="5400000" algn="ctr" rotWithShape="0">
                  <a:srgbClr val="000000">
                    <a:alpha val="99000"/>
                  </a:srgbClr>
                </a:outerShdw>
              </a:effectLst>
            </c:spPr>
            <c:extLst>
              <c:ext xmlns:c16="http://schemas.microsoft.com/office/drawing/2014/chart" uri="{C3380CC4-5D6E-409C-BE32-E72D297353CC}">
                <c16:uniqueId val="{00000001-31E4-4BDE-9AA2-7A40257FFD3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Tables'!$A$111,'Pivot Tables'!$A$113)</c:f>
              <c:strCache>
                <c:ptCount val="2"/>
                <c:pt idx="0">
                  <c:v>Starting Cah Balance</c:v>
                </c:pt>
                <c:pt idx="1">
                  <c:v>Ending Cash Balance</c:v>
                </c:pt>
              </c:strCache>
            </c:strRef>
          </c:cat>
          <c:val>
            <c:numRef>
              <c:f>('Pivot Tables'!$B$111,'Pivot Tables'!$B$113)</c:f>
              <c:numCache>
                <c:formatCode>General</c:formatCode>
                <c:ptCount val="2"/>
                <c:pt idx="0">
                  <c:v>3000</c:v>
                </c:pt>
                <c:pt idx="1">
                  <c:v>6132</c:v>
                </c:pt>
              </c:numCache>
            </c:numRef>
          </c:val>
          <c:extLst>
            <c:ext xmlns:c16="http://schemas.microsoft.com/office/drawing/2014/chart" uri="{C3380CC4-5D6E-409C-BE32-E72D297353CC}">
              <c16:uniqueId val="{00000000-31E4-4BDE-9AA2-7A40257FFD30}"/>
            </c:ext>
          </c:extLst>
        </c:ser>
        <c:dLbls>
          <c:showLegendKey val="0"/>
          <c:showVal val="0"/>
          <c:showCatName val="0"/>
          <c:showSerName val="0"/>
          <c:showPercent val="0"/>
          <c:showBubbleSize val="0"/>
        </c:dLbls>
        <c:gapWidth val="219"/>
        <c:overlap val="-27"/>
        <c:axId val="1338467792"/>
        <c:axId val="1338468208"/>
      </c:barChart>
      <c:catAx>
        <c:axId val="1338467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468208"/>
        <c:crosses val="autoZero"/>
        <c:auto val="1"/>
        <c:lblAlgn val="ctr"/>
        <c:lblOffset val="100"/>
        <c:noMultiLvlLbl val="0"/>
      </c:catAx>
      <c:valAx>
        <c:axId val="1338468208"/>
        <c:scaling>
          <c:orientation val="minMax"/>
        </c:scaling>
        <c:delete val="1"/>
        <c:axPos val="l"/>
        <c:numFmt formatCode="General" sourceLinked="1"/>
        <c:majorTickMark val="none"/>
        <c:minorTickMark val="none"/>
        <c:tickLblPos val="nextTo"/>
        <c:crossAx val="133846779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Expenses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337292213473319"/>
          <c:y val="0.16245370370370371"/>
          <c:w val="0.73073818897637799"/>
          <c:h val="0.72088764946048411"/>
        </c:manualLayout>
      </c:layout>
      <c:barChart>
        <c:barDir val="bar"/>
        <c:grouping val="clustered"/>
        <c:varyColors val="0"/>
        <c:ser>
          <c:idx val="0"/>
          <c:order val="0"/>
          <c:spPr>
            <a:solidFill>
              <a:schemeClr val="accent1"/>
            </a:solidFill>
            <a:ln>
              <a:noFill/>
            </a:ln>
            <a:effectLst/>
          </c:spPr>
          <c:invertIfNegative val="0"/>
          <c:dPt>
            <c:idx val="0"/>
            <c:invertIfNegative val="0"/>
            <c:bubble3D val="0"/>
            <c:spPr>
              <a:solidFill>
                <a:srgbClr val="002060"/>
              </a:solidFill>
              <a:ln>
                <a:solidFill>
                  <a:srgbClr val="002060"/>
                </a:solidFill>
              </a:ln>
              <a:effectLst/>
            </c:spPr>
            <c:extLst>
              <c:ext xmlns:c16="http://schemas.microsoft.com/office/drawing/2014/chart" uri="{C3380CC4-5D6E-409C-BE32-E72D297353CC}">
                <c16:uniqueId val="{00000001-F58D-47E6-ACDD-D577CDFCC594}"/>
              </c:ext>
            </c:extLst>
          </c:dPt>
          <c:cat>
            <c:strRef>
              <c:f>('Pivot Tables'!$A$115,'Pivot Tables'!$A$124)</c:f>
              <c:strCache>
                <c:ptCount val="2"/>
                <c:pt idx="0">
                  <c:v>Actual Expense</c:v>
                </c:pt>
                <c:pt idx="1">
                  <c:v>Planned Expense</c:v>
                </c:pt>
              </c:strCache>
            </c:strRef>
          </c:cat>
          <c:val>
            <c:numRef>
              <c:f>('Pivot Tables'!$B$115,'Pivot Tables'!$B$124)</c:f>
              <c:numCache>
                <c:formatCode>General</c:formatCode>
                <c:ptCount val="2"/>
                <c:pt idx="0">
                  <c:v>2205</c:v>
                </c:pt>
                <c:pt idx="1">
                  <c:v>2375</c:v>
                </c:pt>
              </c:numCache>
            </c:numRef>
          </c:val>
          <c:extLst>
            <c:ext xmlns:c16="http://schemas.microsoft.com/office/drawing/2014/chart" uri="{C3380CC4-5D6E-409C-BE32-E72D297353CC}">
              <c16:uniqueId val="{00000000-F58D-47E6-ACDD-D577CDFCC594}"/>
            </c:ext>
          </c:extLst>
        </c:ser>
        <c:dLbls>
          <c:showLegendKey val="0"/>
          <c:showVal val="0"/>
          <c:showCatName val="0"/>
          <c:showSerName val="0"/>
          <c:showPercent val="0"/>
          <c:showBubbleSize val="0"/>
        </c:dLbls>
        <c:gapWidth val="182"/>
        <c:axId val="1338463680"/>
        <c:axId val="1338464512"/>
      </c:barChart>
      <c:catAx>
        <c:axId val="1338463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464512"/>
        <c:crosses val="autoZero"/>
        <c:auto val="1"/>
        <c:lblAlgn val="ctr"/>
        <c:lblOffset val="100"/>
        <c:noMultiLvlLbl val="0"/>
      </c:catAx>
      <c:valAx>
        <c:axId val="13384645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463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Pt>
            <c:idx val="0"/>
            <c:invertIfNegative val="0"/>
            <c:bubble3D val="0"/>
            <c:spPr>
              <a:solidFill>
                <a:srgbClr val="002060"/>
              </a:solidFill>
              <a:ln>
                <a:noFill/>
              </a:ln>
              <a:effectLst/>
            </c:spPr>
            <c:extLst>
              <c:ext xmlns:c16="http://schemas.microsoft.com/office/drawing/2014/chart" uri="{C3380CC4-5D6E-409C-BE32-E72D297353CC}">
                <c16:uniqueId val="{00000001-613E-4012-9618-434B6EF3477A}"/>
              </c:ext>
            </c:extLst>
          </c:dPt>
          <c:cat>
            <c:strRef>
              <c:f>('Pivot Tables'!$A$116,'Pivot Tables'!$A$125)</c:f>
              <c:strCache>
                <c:ptCount val="2"/>
                <c:pt idx="0">
                  <c:v>Actual Income</c:v>
                </c:pt>
                <c:pt idx="1">
                  <c:v>Planned Income</c:v>
                </c:pt>
              </c:strCache>
            </c:strRef>
          </c:cat>
          <c:val>
            <c:numRef>
              <c:f>('Pivot Tables'!$B$116,'Pivot Tables'!$B$125)</c:f>
              <c:numCache>
                <c:formatCode>General</c:formatCode>
                <c:ptCount val="2"/>
                <c:pt idx="0">
                  <c:v>3927</c:v>
                </c:pt>
                <c:pt idx="1">
                  <c:v>2800</c:v>
                </c:pt>
              </c:numCache>
            </c:numRef>
          </c:val>
          <c:extLst>
            <c:ext xmlns:c16="http://schemas.microsoft.com/office/drawing/2014/chart" uri="{C3380CC4-5D6E-409C-BE32-E72D297353CC}">
              <c16:uniqueId val="{00000000-613E-4012-9618-434B6EF3477A}"/>
            </c:ext>
          </c:extLst>
        </c:ser>
        <c:dLbls>
          <c:showLegendKey val="0"/>
          <c:showVal val="0"/>
          <c:showCatName val="0"/>
          <c:showSerName val="0"/>
          <c:showPercent val="0"/>
          <c:showBubbleSize val="0"/>
        </c:dLbls>
        <c:gapWidth val="182"/>
        <c:axId val="1201612880"/>
        <c:axId val="1201615792"/>
      </c:barChart>
      <c:catAx>
        <c:axId val="1201612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615792"/>
        <c:crosses val="autoZero"/>
        <c:auto val="1"/>
        <c:lblAlgn val="ctr"/>
        <c:lblOffset val="100"/>
        <c:noMultiLvlLbl val="0"/>
      </c:catAx>
      <c:valAx>
        <c:axId val="12016157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612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chart" Target="../charts/chart1.xml"/><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svg"/><Relationship Id="rId2" Type="http://schemas.openxmlformats.org/officeDocument/2006/relationships/image" Target="../media/image3.svg"/><Relationship Id="rId16" Type="http://schemas.openxmlformats.org/officeDocument/2006/relationships/chart" Target="../charts/chart4.xml"/><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chart" Target="../charts/chart3.xml"/><Relationship Id="rId10" Type="http://schemas.openxmlformats.org/officeDocument/2006/relationships/image" Target="../media/image11.svg"/><Relationship Id="rId4" Type="http://schemas.openxmlformats.org/officeDocument/2006/relationships/image" Target="../media/image5.svg"/><Relationship Id="rId9" Type="http://schemas.openxmlformats.org/officeDocument/2006/relationships/image" Target="../media/image10.png"/><Relationship Id="rId1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2</xdr:col>
      <xdr:colOff>2838450</xdr:colOff>
      <xdr:row>10</xdr:row>
      <xdr:rowOff>95250</xdr:rowOff>
    </xdr:from>
    <xdr:ext cx="2514600" cy="6667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9</xdr:row>
      <xdr:rowOff>123826</xdr:rowOff>
    </xdr:from>
    <xdr:to>
      <xdr:col>3</xdr:col>
      <xdr:colOff>133350</xdr:colOff>
      <xdr:row>16</xdr:row>
      <xdr:rowOff>152401</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99B45641-F99E-4F85-9F7B-15A1CF42F2C7}"/>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28625" y="2124076"/>
              <a:ext cx="1752600" cy="1428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38100</xdr:colOff>
      <xdr:row>19</xdr:row>
      <xdr:rowOff>95250</xdr:rowOff>
    </xdr:from>
    <xdr:to>
      <xdr:col>3</xdr:col>
      <xdr:colOff>209550</xdr:colOff>
      <xdr:row>30</xdr:row>
      <xdr:rowOff>0</xdr:rowOff>
    </xdr:to>
    <mc:AlternateContent xmlns:mc="http://schemas.openxmlformats.org/markup-compatibility/2006" xmlns:a14="http://schemas.microsoft.com/office/drawing/2010/main">
      <mc:Choice Requires="a14">
        <xdr:graphicFrame macro="">
          <xdr:nvGraphicFramePr>
            <xdr:cNvPr id="4" name="Month 1">
              <a:extLst>
                <a:ext uri="{FF2B5EF4-FFF2-40B4-BE49-F238E27FC236}">
                  <a16:creationId xmlns:a16="http://schemas.microsoft.com/office/drawing/2014/main" id="{FA982602-BB63-41E2-97CF-521C5FBBF727}"/>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466725" y="4095750"/>
              <a:ext cx="1790700" cy="2009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180975</xdr:colOff>
      <xdr:row>3</xdr:row>
      <xdr:rowOff>133350</xdr:rowOff>
    </xdr:from>
    <xdr:to>
      <xdr:col>3</xdr:col>
      <xdr:colOff>761999</xdr:colOff>
      <xdr:row>5</xdr:row>
      <xdr:rowOff>57150</xdr:rowOff>
    </xdr:to>
    <xdr:pic>
      <xdr:nvPicPr>
        <xdr:cNvPr id="8" name="Graphic 7" descr="Convertible outline">
          <a:extLst>
            <a:ext uri="{FF2B5EF4-FFF2-40B4-BE49-F238E27FC236}">
              <a16:creationId xmlns:a16="http://schemas.microsoft.com/office/drawing/2014/main" id="{21767BD3-76B2-3F17-8FDC-39656F379D9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28850" y="752475"/>
          <a:ext cx="581024" cy="504825"/>
        </a:xfrm>
        <a:prstGeom prst="rect">
          <a:avLst/>
        </a:prstGeom>
      </xdr:spPr>
    </xdr:pic>
    <xdr:clientData/>
  </xdr:twoCellAnchor>
  <xdr:twoCellAnchor editAs="oneCell">
    <xdr:from>
      <xdr:col>5</xdr:col>
      <xdr:colOff>238125</xdr:colOff>
      <xdr:row>3</xdr:row>
      <xdr:rowOff>219075</xdr:rowOff>
    </xdr:from>
    <xdr:to>
      <xdr:col>5</xdr:col>
      <xdr:colOff>733425</xdr:colOff>
      <xdr:row>5</xdr:row>
      <xdr:rowOff>95250</xdr:rowOff>
    </xdr:to>
    <xdr:pic>
      <xdr:nvPicPr>
        <xdr:cNvPr id="10" name="Graphic 9" descr="Fruit bowl outline">
          <a:extLst>
            <a:ext uri="{FF2B5EF4-FFF2-40B4-BE49-F238E27FC236}">
              <a16:creationId xmlns:a16="http://schemas.microsoft.com/office/drawing/2014/main" id="{E07CA506-407F-425E-526C-87BC3268E1E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905250" y="838200"/>
          <a:ext cx="495300" cy="457200"/>
        </a:xfrm>
        <a:prstGeom prst="rect">
          <a:avLst/>
        </a:prstGeom>
      </xdr:spPr>
    </xdr:pic>
    <xdr:clientData/>
  </xdr:twoCellAnchor>
  <xdr:twoCellAnchor editAs="oneCell">
    <xdr:from>
      <xdr:col>7</xdr:col>
      <xdr:colOff>123825</xdr:colOff>
      <xdr:row>3</xdr:row>
      <xdr:rowOff>66675</xdr:rowOff>
    </xdr:from>
    <xdr:to>
      <xdr:col>8</xdr:col>
      <xdr:colOff>38100</xdr:colOff>
      <xdr:row>5</xdr:row>
      <xdr:rowOff>171450</xdr:rowOff>
    </xdr:to>
    <xdr:pic>
      <xdr:nvPicPr>
        <xdr:cNvPr id="12" name="Graphic 11" descr="Lights On outline">
          <a:extLst>
            <a:ext uri="{FF2B5EF4-FFF2-40B4-BE49-F238E27FC236}">
              <a16:creationId xmlns:a16="http://schemas.microsoft.com/office/drawing/2014/main" id="{128D1451-9B74-4265-D44F-329FB11E849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410200" y="685800"/>
          <a:ext cx="723900" cy="685800"/>
        </a:xfrm>
        <a:prstGeom prst="rect">
          <a:avLst/>
        </a:prstGeom>
      </xdr:spPr>
    </xdr:pic>
    <xdr:clientData/>
  </xdr:twoCellAnchor>
  <xdr:twoCellAnchor editAs="oneCell">
    <xdr:from>
      <xdr:col>9</xdr:col>
      <xdr:colOff>180976</xdr:colOff>
      <xdr:row>3</xdr:row>
      <xdr:rowOff>238125</xdr:rowOff>
    </xdr:from>
    <xdr:to>
      <xdr:col>9</xdr:col>
      <xdr:colOff>771526</xdr:colOff>
      <xdr:row>5</xdr:row>
      <xdr:rowOff>133066</xdr:rowOff>
    </xdr:to>
    <xdr:pic>
      <xdr:nvPicPr>
        <xdr:cNvPr id="14" name="Graphic 13" descr="Theatre outline">
          <a:extLst>
            <a:ext uri="{FF2B5EF4-FFF2-40B4-BE49-F238E27FC236}">
              <a16:creationId xmlns:a16="http://schemas.microsoft.com/office/drawing/2014/main" id="{D1817789-B9ED-3B68-C2C3-326CD0775983}"/>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7086601" y="857250"/>
          <a:ext cx="590550" cy="475966"/>
        </a:xfrm>
        <a:prstGeom prst="rect">
          <a:avLst/>
        </a:prstGeom>
      </xdr:spPr>
    </xdr:pic>
    <xdr:clientData/>
  </xdr:twoCellAnchor>
  <xdr:twoCellAnchor editAs="oneCell">
    <xdr:from>
      <xdr:col>11</xdr:col>
      <xdr:colOff>152400</xdr:colOff>
      <xdr:row>3</xdr:row>
      <xdr:rowOff>161925</xdr:rowOff>
    </xdr:from>
    <xdr:to>
      <xdr:col>11</xdr:col>
      <xdr:colOff>705465</xdr:colOff>
      <xdr:row>5</xdr:row>
      <xdr:rowOff>57150</xdr:rowOff>
    </xdr:to>
    <xdr:pic>
      <xdr:nvPicPr>
        <xdr:cNvPr id="16" name="Graphic 15" descr="Packing Box Open outline">
          <a:extLst>
            <a:ext uri="{FF2B5EF4-FFF2-40B4-BE49-F238E27FC236}">
              <a16:creationId xmlns:a16="http://schemas.microsoft.com/office/drawing/2014/main" id="{5142705F-C2B0-78E2-04E1-CACDA2BE723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8677275" y="781050"/>
          <a:ext cx="553065" cy="476250"/>
        </a:xfrm>
        <a:prstGeom prst="rect">
          <a:avLst/>
        </a:prstGeom>
      </xdr:spPr>
    </xdr:pic>
    <xdr:clientData/>
  </xdr:twoCellAnchor>
  <xdr:twoCellAnchor editAs="oneCell">
    <xdr:from>
      <xdr:col>1</xdr:col>
      <xdr:colOff>57151</xdr:colOff>
      <xdr:row>3</xdr:row>
      <xdr:rowOff>47625</xdr:rowOff>
    </xdr:from>
    <xdr:to>
      <xdr:col>1</xdr:col>
      <xdr:colOff>781051</xdr:colOff>
      <xdr:row>5</xdr:row>
      <xdr:rowOff>85725</xdr:rowOff>
    </xdr:to>
    <xdr:pic>
      <xdr:nvPicPr>
        <xdr:cNvPr id="18" name="Graphic 17" descr="House outline">
          <a:extLst>
            <a:ext uri="{FF2B5EF4-FFF2-40B4-BE49-F238E27FC236}">
              <a16:creationId xmlns:a16="http://schemas.microsoft.com/office/drawing/2014/main" id="{6F4259DB-6438-6F3C-D8C8-934037D8598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485776" y="666750"/>
          <a:ext cx="723900" cy="619125"/>
        </a:xfrm>
        <a:prstGeom prst="rect">
          <a:avLst/>
        </a:prstGeom>
      </xdr:spPr>
    </xdr:pic>
    <xdr:clientData/>
  </xdr:twoCellAnchor>
  <xdr:twoCellAnchor>
    <xdr:from>
      <xdr:col>3</xdr:col>
      <xdr:colOff>657225</xdr:colOff>
      <xdr:row>8</xdr:row>
      <xdr:rowOff>9525</xdr:rowOff>
    </xdr:from>
    <xdr:to>
      <xdr:col>9</xdr:col>
      <xdr:colOff>228600</xdr:colOff>
      <xdr:row>21</xdr:row>
      <xdr:rowOff>161925</xdr:rowOff>
    </xdr:to>
    <xdr:graphicFrame macro="">
      <xdr:nvGraphicFramePr>
        <xdr:cNvPr id="19" name="Chart 18">
          <a:extLst>
            <a:ext uri="{FF2B5EF4-FFF2-40B4-BE49-F238E27FC236}">
              <a16:creationId xmlns:a16="http://schemas.microsoft.com/office/drawing/2014/main" id="{C9FBFDF8-E213-4751-ABAF-E19121E81D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419100</xdr:colOff>
      <xdr:row>7</xdr:row>
      <xdr:rowOff>161925</xdr:rowOff>
    </xdr:from>
    <xdr:to>
      <xdr:col>14</xdr:col>
      <xdr:colOff>409575</xdr:colOff>
      <xdr:row>21</xdr:row>
      <xdr:rowOff>114300</xdr:rowOff>
    </xdr:to>
    <xdr:graphicFrame macro="">
      <xdr:nvGraphicFramePr>
        <xdr:cNvPr id="20" name="Chart 19">
          <a:extLst>
            <a:ext uri="{FF2B5EF4-FFF2-40B4-BE49-F238E27FC236}">
              <a16:creationId xmlns:a16="http://schemas.microsoft.com/office/drawing/2014/main" id="{410B0899-3A23-480B-BEC1-11758B1BBE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19051</xdr:colOff>
      <xdr:row>26</xdr:row>
      <xdr:rowOff>95250</xdr:rowOff>
    </xdr:from>
    <xdr:to>
      <xdr:col>10</xdr:col>
      <xdr:colOff>514350</xdr:colOff>
      <xdr:row>34</xdr:row>
      <xdr:rowOff>57150</xdr:rowOff>
    </xdr:to>
    <xdr:graphicFrame macro="">
      <xdr:nvGraphicFramePr>
        <xdr:cNvPr id="21" name="Chart 20">
          <a:extLst>
            <a:ext uri="{FF2B5EF4-FFF2-40B4-BE49-F238E27FC236}">
              <a16:creationId xmlns:a16="http://schemas.microsoft.com/office/drawing/2014/main" id="{BCBBF069-614B-44E7-9357-D6729830F3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514351</xdr:colOff>
      <xdr:row>26</xdr:row>
      <xdr:rowOff>85725</xdr:rowOff>
    </xdr:from>
    <xdr:to>
      <xdr:col>14</xdr:col>
      <xdr:colOff>800101</xdr:colOff>
      <xdr:row>34</xdr:row>
      <xdr:rowOff>9524</xdr:rowOff>
    </xdr:to>
    <xdr:graphicFrame macro="">
      <xdr:nvGraphicFramePr>
        <xdr:cNvPr id="22" name="Chart 21">
          <a:extLst>
            <a:ext uri="{FF2B5EF4-FFF2-40B4-BE49-F238E27FC236}">
              <a16:creationId xmlns:a16="http://schemas.microsoft.com/office/drawing/2014/main" id="{71AD2ED0-D901-4524-A436-73744B9FA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0.47292</cdr:x>
      <cdr:y>0.13542</cdr:y>
    </cdr:from>
    <cdr:to>
      <cdr:x>0.47292</cdr:x>
      <cdr:y>0.89236</cdr:y>
    </cdr:to>
    <cdr:cxnSp macro="">
      <cdr:nvCxnSpPr>
        <cdr:cNvPr id="3" name="Straight Connector 2">
          <a:extLst xmlns:a="http://schemas.openxmlformats.org/drawingml/2006/main">
            <a:ext uri="{FF2B5EF4-FFF2-40B4-BE49-F238E27FC236}">
              <a16:creationId xmlns:a16="http://schemas.microsoft.com/office/drawing/2014/main" id="{567E4C49-8953-54CD-07A0-F7700FCD953F}"/>
            </a:ext>
          </a:extLst>
        </cdr:cNvPr>
        <cdr:cNvCxnSpPr/>
      </cdr:nvCxnSpPr>
      <cdr:spPr>
        <a:xfrm xmlns:a="http://schemas.openxmlformats.org/drawingml/2006/main">
          <a:off x="2162175" y="371475"/>
          <a:ext cx="0" cy="2076450"/>
        </a:xfrm>
        <a:prstGeom xmlns:a="http://schemas.openxmlformats.org/drawingml/2006/main" prst="line">
          <a:avLst/>
        </a:prstGeom>
        <a:ln xmlns:a="http://schemas.openxmlformats.org/drawingml/2006/main" w="28575">
          <a:solidFill>
            <a:schemeClr val="accent5">
              <a:lumMod val="50000"/>
            </a:schemeClr>
          </a:solidFill>
          <a:prstDash val="sys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 refreshedDate="45019.546576504632" createdVersion="8" refreshedVersion="8" minRefreshableVersion="3" recordCount="57" xr:uid="{C1E611F2-4E98-4CFA-A498-C1A8D34DCBE8}">
  <cacheSource type="worksheet">
    <worksheetSource name="Table_2"/>
  </cacheSource>
  <cacheFields count="6">
    <cacheField name="Date" numFmtId="16">
      <sharedItems containsSemiMixedTypes="0" containsNonDate="0" containsDate="1" containsString="0" minDate="2022-01-01T00:00:00" maxDate="2022-05-30T00:00:00"/>
    </cacheField>
    <cacheField name="Month" numFmtId="0">
      <sharedItems count="5">
        <s v="January"/>
        <s v="February"/>
        <s v="March"/>
        <s v="April"/>
        <s v="May"/>
      </sharedItems>
    </cacheField>
    <cacheField name="Category" numFmtId="0">
      <sharedItems count="9">
        <s v="Rent"/>
        <s v="Utilities"/>
        <s v="Transport"/>
        <s v="Groceries"/>
        <s v="Leisure"/>
        <s v="Other"/>
        <s v="Bonus"/>
        <s v="Base Salary"/>
        <s v="Side Hustle"/>
      </sharedItems>
    </cacheField>
    <cacheField name="Description" numFmtId="0">
      <sharedItems/>
    </cacheField>
    <cacheField name="Income / Expense" numFmtId="0">
      <sharedItems count="2">
        <s v="Expense"/>
        <s v="Income"/>
      </sharedItems>
    </cacheField>
    <cacheField name="Amount" numFmtId="7">
      <sharedItems containsSemiMixedTypes="0" containsString="0" containsNumber="1" containsInteger="1" minValue="18" maxValue="3000"/>
    </cacheField>
  </cacheFields>
  <extLst>
    <ext xmlns:x14="http://schemas.microsoft.com/office/spreadsheetml/2009/9/main" uri="{725AE2AE-9491-48be-B2B4-4EB974FC3084}">
      <x14:pivotCacheDefinition pivotCacheId="78110219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 refreshedDate="45019.753162384259" createdVersion="8" refreshedVersion="8" minRefreshableVersion="3" recordCount="108" xr:uid="{3EE55623-6D0E-408D-B185-86FC142CAC4C}">
  <cacheSource type="worksheet">
    <worksheetSource name="Table_3"/>
  </cacheSource>
  <cacheFields count="4">
    <cacheField name="Month" numFmtId="0">
      <sharedItems count="12">
        <s v="January"/>
        <s v="February"/>
        <s v="March"/>
        <s v="April"/>
        <s v="May"/>
        <s v="June"/>
        <s v="July"/>
        <s v="August"/>
        <s v="September"/>
        <s v="October"/>
        <s v="November"/>
        <s v="December"/>
      </sharedItems>
    </cacheField>
    <cacheField name="Category" numFmtId="0">
      <sharedItems count="9">
        <s v="Rent"/>
        <s v="Utilities"/>
        <s v="Transport"/>
        <s v="Groceries"/>
        <s v="Leisure"/>
        <s v="Other"/>
        <s v="Bonus"/>
        <s v="Base Salary"/>
        <s v="Side Hustle"/>
      </sharedItems>
    </cacheField>
    <cacheField name="Budget" numFmtId="165">
      <sharedItems containsSemiMixedTypes="0" containsString="0" containsNumber="1" containsInteger="1" minValue="75" maxValue="2200"/>
    </cacheField>
    <cacheField name="Income/Expense" numFmtId="0">
      <sharedItems count="2">
        <s v="Expense"/>
        <s v="Income"/>
      </sharedItems>
    </cacheField>
  </cacheFields>
  <extLst>
    <ext xmlns:x14="http://schemas.microsoft.com/office/spreadsheetml/2009/9/main" uri="{725AE2AE-9491-48be-B2B4-4EB974FC3084}">
      <x14:pivotCacheDefinition pivotCacheId="94109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
  <r>
    <d v="2022-01-01T00:00:00"/>
    <x v="0"/>
    <x v="0"/>
    <s v="Apartment split with friend"/>
    <x v="0"/>
    <n v="850"/>
  </r>
  <r>
    <d v="2022-01-01T00:00:00"/>
    <x v="0"/>
    <x v="1"/>
    <s v="Higher month than usual"/>
    <x v="0"/>
    <n v="140"/>
  </r>
  <r>
    <d v="2022-01-01T00:00:00"/>
    <x v="0"/>
    <x v="2"/>
    <s v="Metro card"/>
    <x v="0"/>
    <n v="55"/>
  </r>
  <r>
    <d v="2022-01-08T00:00:00"/>
    <x v="0"/>
    <x v="3"/>
    <s v="Walmart shopping"/>
    <x v="0"/>
    <n v="449"/>
  </r>
  <r>
    <d v="2022-01-11T00:00:00"/>
    <x v="0"/>
    <x v="4"/>
    <s v="Hotel in NYC"/>
    <x v="0"/>
    <n v="245"/>
  </r>
  <r>
    <d v="2022-01-12T00:00:00"/>
    <x v="0"/>
    <x v="4"/>
    <s v="Dinner with friends (invited my partner)"/>
    <x v="0"/>
    <n v="168"/>
  </r>
  <r>
    <d v="2022-01-12T00:00:00"/>
    <x v="0"/>
    <x v="4"/>
    <s v="Drake concert"/>
    <x v="0"/>
    <n v="149"/>
  </r>
  <r>
    <d v="2022-01-14T00:00:00"/>
    <x v="0"/>
    <x v="5"/>
    <s v="Bought new clothes"/>
    <x v="0"/>
    <n v="249"/>
  </r>
  <r>
    <d v="2022-01-31T00:00:00"/>
    <x v="0"/>
    <x v="6"/>
    <s v="Commissions from each sale"/>
    <x v="1"/>
    <n v="458"/>
  </r>
  <r>
    <d v="2022-01-31T00:00:00"/>
    <x v="0"/>
    <x v="7"/>
    <s v="9-5 job"/>
    <x v="1"/>
    <n v="3000"/>
  </r>
  <r>
    <d v="2022-01-31T00:00:00"/>
    <x v="0"/>
    <x v="8"/>
    <s v="Startup idea $"/>
    <x v="1"/>
    <n v="184"/>
  </r>
  <r>
    <d v="2022-02-01T00:00:00"/>
    <x v="1"/>
    <x v="0"/>
    <s v="Apartment split with friend"/>
    <x v="0"/>
    <n v="850"/>
  </r>
  <r>
    <d v="2022-02-01T00:00:00"/>
    <x v="1"/>
    <x v="1"/>
    <s v="Average month"/>
    <x v="0"/>
    <n v="105"/>
  </r>
  <r>
    <d v="2022-02-01T00:00:00"/>
    <x v="1"/>
    <x v="2"/>
    <s v="Metro card"/>
    <x v="0"/>
    <n v="55"/>
  </r>
  <r>
    <d v="2022-02-08T00:00:00"/>
    <x v="1"/>
    <x v="3"/>
    <s v="Walmart shopping"/>
    <x v="0"/>
    <n v="305"/>
  </r>
  <r>
    <d v="2022-02-11T00:00:00"/>
    <x v="1"/>
    <x v="4"/>
    <s v="Drinks out"/>
    <x v="0"/>
    <n v="28"/>
  </r>
  <r>
    <d v="2022-02-12T00:00:00"/>
    <x v="1"/>
    <x v="4"/>
    <s v="Date night"/>
    <x v="0"/>
    <n v="99"/>
  </r>
  <r>
    <d v="2022-02-12T00:00:00"/>
    <x v="1"/>
    <x v="4"/>
    <s v="Tennis x2"/>
    <x v="0"/>
    <n v="67"/>
  </r>
  <r>
    <d v="2022-02-14T00:00:00"/>
    <x v="1"/>
    <x v="5"/>
    <s v="Snacks"/>
    <x v="0"/>
    <n v="18"/>
  </r>
  <r>
    <d v="2022-02-28T00:00:00"/>
    <x v="1"/>
    <x v="6"/>
    <s v="Commissions from each sale"/>
    <x v="1"/>
    <n v="305"/>
  </r>
  <r>
    <d v="2022-02-28T00:00:00"/>
    <x v="1"/>
    <x v="7"/>
    <s v="9-5 job"/>
    <x v="1"/>
    <n v="3000"/>
  </r>
  <r>
    <d v="2022-02-28T00:00:00"/>
    <x v="1"/>
    <x v="8"/>
    <s v="Startup idea $"/>
    <x v="1"/>
    <n v="228"/>
  </r>
  <r>
    <d v="2022-03-01T00:00:00"/>
    <x v="2"/>
    <x v="0"/>
    <s v="Apartment split with friend"/>
    <x v="0"/>
    <n v="850"/>
  </r>
  <r>
    <d v="2022-03-01T00:00:00"/>
    <x v="2"/>
    <x v="1"/>
    <s v="Average month"/>
    <x v="0"/>
    <n v="110"/>
  </r>
  <r>
    <d v="2022-03-01T00:00:00"/>
    <x v="2"/>
    <x v="2"/>
    <s v="Metro card"/>
    <x v="0"/>
    <n v="55"/>
  </r>
  <r>
    <d v="2022-03-08T00:00:00"/>
    <x v="2"/>
    <x v="3"/>
    <s v="Walmart shopping"/>
    <x v="0"/>
    <n v="208"/>
  </r>
  <r>
    <d v="2022-03-11T00:00:00"/>
    <x v="2"/>
    <x v="4"/>
    <s v="Lunch out x4"/>
    <x v="0"/>
    <n v="188"/>
  </r>
  <r>
    <d v="2022-03-12T00:00:00"/>
    <x v="2"/>
    <x v="4"/>
    <s v="Dinner with friends x2"/>
    <x v="0"/>
    <n v="168"/>
  </r>
  <r>
    <d v="2022-03-12T00:00:00"/>
    <x v="2"/>
    <x v="4"/>
    <s v="Exercise"/>
    <x v="0"/>
    <n v="49"/>
  </r>
  <r>
    <d v="2022-03-14T00:00:00"/>
    <x v="2"/>
    <x v="5"/>
    <s v="Bought new clothes"/>
    <x v="0"/>
    <n v="199"/>
  </r>
  <r>
    <d v="2022-03-28T00:00:00"/>
    <x v="2"/>
    <x v="6"/>
    <s v="Commissions from each sale"/>
    <x v="1"/>
    <n v="598"/>
  </r>
  <r>
    <d v="2022-03-28T00:00:00"/>
    <x v="2"/>
    <x v="7"/>
    <s v="9-5 job"/>
    <x v="1"/>
    <n v="3000"/>
  </r>
  <r>
    <d v="2022-03-28T00:00:00"/>
    <x v="2"/>
    <x v="8"/>
    <s v="Startup idea $"/>
    <x v="1"/>
    <n v="59"/>
  </r>
  <r>
    <d v="2022-04-01T00:00:00"/>
    <x v="3"/>
    <x v="0"/>
    <s v="Apartment split with friend"/>
    <x v="0"/>
    <n v="850"/>
  </r>
  <r>
    <d v="2022-04-01T00:00:00"/>
    <x v="3"/>
    <x v="1"/>
    <s v="Higher month than usual"/>
    <x v="0"/>
    <n v="140"/>
  </r>
  <r>
    <d v="2022-04-01T00:00:00"/>
    <x v="3"/>
    <x v="2"/>
    <s v="Metro card"/>
    <x v="0"/>
    <n v="55"/>
  </r>
  <r>
    <d v="2022-04-08T00:00:00"/>
    <x v="3"/>
    <x v="3"/>
    <s v="Walmart shopping"/>
    <x v="0"/>
    <n v="449"/>
  </r>
  <r>
    <d v="2022-04-11T00:00:00"/>
    <x v="3"/>
    <x v="4"/>
    <s v="Travel back home"/>
    <x v="0"/>
    <n v="245"/>
  </r>
  <r>
    <d v="2022-04-12T00:00:00"/>
    <x v="3"/>
    <x v="4"/>
    <s v="Dinner with friends (invited my partner)"/>
    <x v="0"/>
    <n v="168"/>
  </r>
  <r>
    <d v="2022-04-12T00:00:00"/>
    <x v="3"/>
    <x v="4"/>
    <s v="Disco &amp; drinks"/>
    <x v="0"/>
    <n v="49"/>
  </r>
  <r>
    <d v="2022-04-14T00:00:00"/>
    <x v="3"/>
    <x v="5"/>
    <s v="Bought new clothes"/>
    <x v="0"/>
    <n v="249"/>
  </r>
  <r>
    <d v="2022-04-28T00:00:00"/>
    <x v="3"/>
    <x v="6"/>
    <s v="Commissions from each sale"/>
    <x v="1"/>
    <n v="669"/>
  </r>
  <r>
    <d v="2022-04-28T00:00:00"/>
    <x v="3"/>
    <x v="7"/>
    <s v="9-5 job"/>
    <x v="1"/>
    <n v="3000"/>
  </r>
  <r>
    <d v="2022-04-28T00:00:00"/>
    <x v="3"/>
    <x v="8"/>
    <s v="Startup idea $"/>
    <x v="1"/>
    <n v="258"/>
  </r>
  <r>
    <d v="2022-05-01T00:00:00"/>
    <x v="4"/>
    <x v="0"/>
    <s v="Apartment split with friend"/>
    <x v="0"/>
    <n v="850"/>
  </r>
  <r>
    <d v="2022-05-01T00:00:00"/>
    <x v="4"/>
    <x v="1"/>
    <s v="Higher month than usual"/>
    <x v="0"/>
    <n v="155"/>
  </r>
  <r>
    <d v="2022-05-01T00:00:00"/>
    <x v="4"/>
    <x v="2"/>
    <s v="Metro card"/>
    <x v="0"/>
    <n v="55"/>
  </r>
  <r>
    <d v="2022-05-08T00:00:00"/>
    <x v="4"/>
    <x v="3"/>
    <s v="Walmart shopping"/>
    <x v="0"/>
    <n v="449"/>
  </r>
  <r>
    <d v="2022-05-11T00:00:00"/>
    <x v="4"/>
    <x v="4"/>
    <s v="Hotel in NYC"/>
    <x v="0"/>
    <n v="245"/>
  </r>
  <r>
    <d v="2022-05-12T00:00:00"/>
    <x v="4"/>
    <x v="4"/>
    <s v="Dinner with friends (invited my partner)"/>
    <x v="0"/>
    <n v="168"/>
  </r>
  <r>
    <d v="2022-05-12T00:00:00"/>
    <x v="4"/>
    <x v="4"/>
    <s v="NBA game"/>
    <x v="0"/>
    <n v="233"/>
  </r>
  <r>
    <d v="2022-05-14T00:00:00"/>
    <x v="4"/>
    <x v="5"/>
    <s v="Bought new clothes"/>
    <x v="0"/>
    <n v="249"/>
  </r>
  <r>
    <d v="2022-05-28T00:00:00"/>
    <x v="4"/>
    <x v="6"/>
    <s v="Commissions from each sale"/>
    <x v="1"/>
    <n v="708"/>
  </r>
  <r>
    <d v="2022-05-28T00:00:00"/>
    <x v="4"/>
    <x v="7"/>
    <s v="9-5 job"/>
    <x v="1"/>
    <n v="3000"/>
  </r>
  <r>
    <d v="2022-05-28T00:00:00"/>
    <x v="4"/>
    <x v="8"/>
    <s v="Startup idea $"/>
    <x v="1"/>
    <n v="366"/>
  </r>
  <r>
    <d v="2022-05-29T00:00:00"/>
    <x v="4"/>
    <x v="8"/>
    <s v="Lemonade"/>
    <x v="1"/>
    <n v="1000"/>
  </r>
  <r>
    <d v="2022-05-29T00:00:00"/>
    <x v="4"/>
    <x v="3"/>
    <s v="Walmart shopping"/>
    <x v="0"/>
    <n v="2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
  <r>
    <x v="0"/>
    <x v="0"/>
    <n v="850"/>
    <x v="0"/>
  </r>
  <r>
    <x v="0"/>
    <x v="1"/>
    <n v="200"/>
    <x v="0"/>
  </r>
  <r>
    <x v="0"/>
    <x v="2"/>
    <n v="75"/>
    <x v="0"/>
  </r>
  <r>
    <x v="0"/>
    <x v="3"/>
    <n v="550"/>
    <x v="0"/>
  </r>
  <r>
    <x v="0"/>
    <x v="4"/>
    <n v="400"/>
    <x v="0"/>
  </r>
  <r>
    <x v="0"/>
    <x v="5"/>
    <n v="300"/>
    <x v="0"/>
  </r>
  <r>
    <x v="0"/>
    <x v="6"/>
    <n v="2200"/>
    <x v="1"/>
  </r>
  <r>
    <x v="0"/>
    <x v="7"/>
    <n v="500"/>
    <x v="1"/>
  </r>
  <r>
    <x v="0"/>
    <x v="8"/>
    <n v="100"/>
    <x v="1"/>
  </r>
  <r>
    <x v="1"/>
    <x v="0"/>
    <n v="850"/>
    <x v="0"/>
  </r>
  <r>
    <x v="1"/>
    <x v="1"/>
    <n v="200"/>
    <x v="0"/>
  </r>
  <r>
    <x v="1"/>
    <x v="2"/>
    <n v="75"/>
    <x v="0"/>
  </r>
  <r>
    <x v="1"/>
    <x v="3"/>
    <n v="550"/>
    <x v="0"/>
  </r>
  <r>
    <x v="1"/>
    <x v="4"/>
    <n v="400"/>
    <x v="0"/>
  </r>
  <r>
    <x v="1"/>
    <x v="5"/>
    <n v="300"/>
    <x v="0"/>
  </r>
  <r>
    <x v="1"/>
    <x v="6"/>
    <n v="2200"/>
    <x v="1"/>
  </r>
  <r>
    <x v="1"/>
    <x v="7"/>
    <n v="500"/>
    <x v="1"/>
  </r>
  <r>
    <x v="1"/>
    <x v="8"/>
    <n v="100"/>
    <x v="1"/>
  </r>
  <r>
    <x v="2"/>
    <x v="0"/>
    <n v="850"/>
    <x v="0"/>
  </r>
  <r>
    <x v="2"/>
    <x v="1"/>
    <n v="200"/>
    <x v="0"/>
  </r>
  <r>
    <x v="2"/>
    <x v="2"/>
    <n v="75"/>
    <x v="0"/>
  </r>
  <r>
    <x v="2"/>
    <x v="3"/>
    <n v="550"/>
    <x v="0"/>
  </r>
  <r>
    <x v="2"/>
    <x v="4"/>
    <n v="400"/>
    <x v="0"/>
  </r>
  <r>
    <x v="2"/>
    <x v="5"/>
    <n v="300"/>
    <x v="0"/>
  </r>
  <r>
    <x v="2"/>
    <x v="6"/>
    <n v="2200"/>
    <x v="1"/>
  </r>
  <r>
    <x v="2"/>
    <x v="7"/>
    <n v="500"/>
    <x v="1"/>
  </r>
  <r>
    <x v="2"/>
    <x v="8"/>
    <n v="100"/>
    <x v="1"/>
  </r>
  <r>
    <x v="3"/>
    <x v="0"/>
    <n v="850"/>
    <x v="0"/>
  </r>
  <r>
    <x v="3"/>
    <x v="1"/>
    <n v="200"/>
    <x v="0"/>
  </r>
  <r>
    <x v="3"/>
    <x v="2"/>
    <n v="75"/>
    <x v="0"/>
  </r>
  <r>
    <x v="3"/>
    <x v="3"/>
    <n v="550"/>
    <x v="0"/>
  </r>
  <r>
    <x v="3"/>
    <x v="4"/>
    <n v="400"/>
    <x v="0"/>
  </r>
  <r>
    <x v="3"/>
    <x v="5"/>
    <n v="300"/>
    <x v="0"/>
  </r>
  <r>
    <x v="3"/>
    <x v="6"/>
    <n v="2200"/>
    <x v="1"/>
  </r>
  <r>
    <x v="3"/>
    <x v="7"/>
    <n v="500"/>
    <x v="1"/>
  </r>
  <r>
    <x v="3"/>
    <x v="8"/>
    <n v="100"/>
    <x v="1"/>
  </r>
  <r>
    <x v="4"/>
    <x v="0"/>
    <n v="850"/>
    <x v="0"/>
  </r>
  <r>
    <x v="4"/>
    <x v="1"/>
    <n v="200"/>
    <x v="0"/>
  </r>
  <r>
    <x v="4"/>
    <x v="2"/>
    <n v="75"/>
    <x v="0"/>
  </r>
  <r>
    <x v="4"/>
    <x v="3"/>
    <n v="550"/>
    <x v="0"/>
  </r>
  <r>
    <x v="4"/>
    <x v="4"/>
    <n v="400"/>
    <x v="0"/>
  </r>
  <r>
    <x v="4"/>
    <x v="5"/>
    <n v="300"/>
    <x v="0"/>
  </r>
  <r>
    <x v="4"/>
    <x v="6"/>
    <n v="2200"/>
    <x v="1"/>
  </r>
  <r>
    <x v="4"/>
    <x v="7"/>
    <n v="500"/>
    <x v="1"/>
  </r>
  <r>
    <x v="4"/>
    <x v="8"/>
    <n v="100"/>
    <x v="1"/>
  </r>
  <r>
    <x v="5"/>
    <x v="0"/>
    <n v="850"/>
    <x v="0"/>
  </r>
  <r>
    <x v="5"/>
    <x v="1"/>
    <n v="200"/>
    <x v="0"/>
  </r>
  <r>
    <x v="5"/>
    <x v="2"/>
    <n v="75"/>
    <x v="0"/>
  </r>
  <r>
    <x v="5"/>
    <x v="3"/>
    <n v="550"/>
    <x v="0"/>
  </r>
  <r>
    <x v="5"/>
    <x v="4"/>
    <n v="400"/>
    <x v="0"/>
  </r>
  <r>
    <x v="5"/>
    <x v="5"/>
    <n v="300"/>
    <x v="0"/>
  </r>
  <r>
    <x v="5"/>
    <x v="6"/>
    <n v="2200"/>
    <x v="1"/>
  </r>
  <r>
    <x v="5"/>
    <x v="7"/>
    <n v="500"/>
    <x v="1"/>
  </r>
  <r>
    <x v="5"/>
    <x v="8"/>
    <n v="100"/>
    <x v="1"/>
  </r>
  <r>
    <x v="6"/>
    <x v="0"/>
    <n v="850"/>
    <x v="0"/>
  </r>
  <r>
    <x v="6"/>
    <x v="1"/>
    <n v="200"/>
    <x v="0"/>
  </r>
  <r>
    <x v="6"/>
    <x v="2"/>
    <n v="75"/>
    <x v="0"/>
  </r>
  <r>
    <x v="6"/>
    <x v="3"/>
    <n v="550"/>
    <x v="0"/>
  </r>
  <r>
    <x v="6"/>
    <x v="4"/>
    <n v="400"/>
    <x v="0"/>
  </r>
  <r>
    <x v="6"/>
    <x v="5"/>
    <n v="300"/>
    <x v="0"/>
  </r>
  <r>
    <x v="6"/>
    <x v="6"/>
    <n v="2200"/>
    <x v="1"/>
  </r>
  <r>
    <x v="6"/>
    <x v="7"/>
    <n v="500"/>
    <x v="1"/>
  </r>
  <r>
    <x v="6"/>
    <x v="8"/>
    <n v="100"/>
    <x v="1"/>
  </r>
  <r>
    <x v="7"/>
    <x v="0"/>
    <n v="850"/>
    <x v="0"/>
  </r>
  <r>
    <x v="7"/>
    <x v="1"/>
    <n v="200"/>
    <x v="0"/>
  </r>
  <r>
    <x v="7"/>
    <x v="2"/>
    <n v="75"/>
    <x v="0"/>
  </r>
  <r>
    <x v="7"/>
    <x v="3"/>
    <n v="550"/>
    <x v="0"/>
  </r>
  <r>
    <x v="7"/>
    <x v="4"/>
    <n v="400"/>
    <x v="0"/>
  </r>
  <r>
    <x v="7"/>
    <x v="5"/>
    <n v="300"/>
    <x v="0"/>
  </r>
  <r>
    <x v="7"/>
    <x v="6"/>
    <n v="2200"/>
    <x v="1"/>
  </r>
  <r>
    <x v="7"/>
    <x v="7"/>
    <n v="500"/>
    <x v="1"/>
  </r>
  <r>
    <x v="7"/>
    <x v="8"/>
    <n v="100"/>
    <x v="1"/>
  </r>
  <r>
    <x v="8"/>
    <x v="0"/>
    <n v="850"/>
    <x v="0"/>
  </r>
  <r>
    <x v="8"/>
    <x v="1"/>
    <n v="200"/>
    <x v="0"/>
  </r>
  <r>
    <x v="8"/>
    <x v="2"/>
    <n v="75"/>
    <x v="0"/>
  </r>
  <r>
    <x v="8"/>
    <x v="3"/>
    <n v="550"/>
    <x v="0"/>
  </r>
  <r>
    <x v="8"/>
    <x v="4"/>
    <n v="400"/>
    <x v="0"/>
  </r>
  <r>
    <x v="8"/>
    <x v="5"/>
    <n v="300"/>
    <x v="0"/>
  </r>
  <r>
    <x v="8"/>
    <x v="6"/>
    <n v="2200"/>
    <x v="1"/>
  </r>
  <r>
    <x v="8"/>
    <x v="7"/>
    <n v="500"/>
    <x v="1"/>
  </r>
  <r>
    <x v="8"/>
    <x v="8"/>
    <n v="100"/>
    <x v="1"/>
  </r>
  <r>
    <x v="9"/>
    <x v="0"/>
    <n v="850"/>
    <x v="0"/>
  </r>
  <r>
    <x v="9"/>
    <x v="1"/>
    <n v="200"/>
    <x v="0"/>
  </r>
  <r>
    <x v="9"/>
    <x v="2"/>
    <n v="75"/>
    <x v="0"/>
  </r>
  <r>
    <x v="9"/>
    <x v="3"/>
    <n v="550"/>
    <x v="0"/>
  </r>
  <r>
    <x v="9"/>
    <x v="4"/>
    <n v="400"/>
    <x v="0"/>
  </r>
  <r>
    <x v="9"/>
    <x v="5"/>
    <n v="300"/>
    <x v="0"/>
  </r>
  <r>
    <x v="9"/>
    <x v="6"/>
    <n v="2200"/>
    <x v="1"/>
  </r>
  <r>
    <x v="9"/>
    <x v="7"/>
    <n v="500"/>
    <x v="1"/>
  </r>
  <r>
    <x v="9"/>
    <x v="8"/>
    <n v="100"/>
    <x v="1"/>
  </r>
  <r>
    <x v="10"/>
    <x v="0"/>
    <n v="850"/>
    <x v="0"/>
  </r>
  <r>
    <x v="10"/>
    <x v="1"/>
    <n v="200"/>
    <x v="0"/>
  </r>
  <r>
    <x v="10"/>
    <x v="2"/>
    <n v="75"/>
    <x v="0"/>
  </r>
  <r>
    <x v="10"/>
    <x v="3"/>
    <n v="550"/>
    <x v="0"/>
  </r>
  <r>
    <x v="10"/>
    <x v="4"/>
    <n v="400"/>
    <x v="0"/>
  </r>
  <r>
    <x v="10"/>
    <x v="5"/>
    <n v="300"/>
    <x v="0"/>
  </r>
  <r>
    <x v="10"/>
    <x v="6"/>
    <n v="2200"/>
    <x v="1"/>
  </r>
  <r>
    <x v="10"/>
    <x v="7"/>
    <n v="500"/>
    <x v="1"/>
  </r>
  <r>
    <x v="10"/>
    <x v="8"/>
    <n v="100"/>
    <x v="1"/>
  </r>
  <r>
    <x v="11"/>
    <x v="0"/>
    <n v="850"/>
    <x v="0"/>
  </r>
  <r>
    <x v="11"/>
    <x v="1"/>
    <n v="200"/>
    <x v="0"/>
  </r>
  <r>
    <x v="11"/>
    <x v="2"/>
    <n v="75"/>
    <x v="0"/>
  </r>
  <r>
    <x v="11"/>
    <x v="3"/>
    <n v="550"/>
    <x v="0"/>
  </r>
  <r>
    <x v="11"/>
    <x v="4"/>
    <n v="400"/>
    <x v="0"/>
  </r>
  <r>
    <x v="11"/>
    <x v="5"/>
    <n v="300"/>
    <x v="0"/>
  </r>
  <r>
    <x v="11"/>
    <x v="6"/>
    <n v="2200"/>
    <x v="1"/>
  </r>
  <r>
    <x v="11"/>
    <x v="7"/>
    <n v="500"/>
    <x v="1"/>
  </r>
  <r>
    <x v="11"/>
    <x v="8"/>
    <n v="1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0E4F0F-B9A2-4A43-8BF4-7697C5392E65}"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6:C39" firstHeaderRow="1" firstDataRow="2" firstDataCol="1"/>
  <pivotFields count="4">
    <pivotField axis="axisCol" showAll="0">
      <items count="13">
        <item h="1" x="0"/>
        <item h="1" x="1"/>
        <item x="2"/>
        <item h="1" x="3"/>
        <item h="1" x="4"/>
        <item h="1" x="5"/>
        <item h="1" x="6"/>
        <item h="1" x="7"/>
        <item h="1" x="8"/>
        <item h="1" x="9"/>
        <item h="1" x="10"/>
        <item h="1" x="11"/>
        <item t="default"/>
      </items>
    </pivotField>
    <pivotField axis="axisRow" showAll="0">
      <items count="10">
        <item h="1" x="7"/>
        <item h="1" x="6"/>
        <item h="1" x="3"/>
        <item h="1" x="4"/>
        <item h="1" x="5"/>
        <item x="0"/>
        <item h="1" x="8"/>
        <item h="1" x="2"/>
        <item h="1" x="1"/>
        <item t="default"/>
      </items>
    </pivotField>
    <pivotField dataField="1" numFmtId="165" showAll="0"/>
    <pivotField showAll="0"/>
  </pivotFields>
  <rowFields count="1">
    <field x="1"/>
  </rowFields>
  <rowItems count="2">
    <i>
      <x v="5"/>
    </i>
    <i t="grand">
      <x/>
    </i>
  </rowItems>
  <colFields count="1">
    <field x="0"/>
  </colFields>
  <colItems count="2">
    <i>
      <x v="2"/>
    </i>
    <i t="grand">
      <x/>
    </i>
  </colItems>
  <dataFields count="1">
    <dataField name="Sum of Budget" fld="2"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A0D522A-E143-4004-B1D8-296F020BA79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7:C20" firstHeaderRow="1" firstDataRow="2" firstDataCol="1"/>
  <pivotFields count="6">
    <pivotField numFmtId="16" showAll="0"/>
    <pivotField axis="axisCol" showAll="0">
      <items count="6">
        <item h="1" x="0"/>
        <item h="1" x="1"/>
        <item h="1" x="2"/>
        <item x="3"/>
        <item h="1" x="4"/>
        <item t="default"/>
      </items>
    </pivotField>
    <pivotField axis="axisRow" showAll="0">
      <items count="10">
        <item h="1" x="7"/>
        <item h="1" x="6"/>
        <item x="3"/>
        <item h="1" x="4"/>
        <item h="1" x="5"/>
        <item h="1" x="0"/>
        <item h="1" x="8"/>
        <item h="1" x="2"/>
        <item h="1" x="1"/>
        <item t="default"/>
      </items>
    </pivotField>
    <pivotField showAll="0"/>
    <pivotField showAll="0"/>
    <pivotField dataField="1" numFmtId="7" showAll="0"/>
  </pivotFields>
  <rowFields count="1">
    <field x="2"/>
  </rowFields>
  <rowItems count="2">
    <i>
      <x v="2"/>
    </i>
    <i t="grand">
      <x/>
    </i>
  </rowItems>
  <colFields count="1">
    <field x="1"/>
  </colFields>
  <colItems count="2">
    <i>
      <x v="3"/>
    </i>
    <i t="grand">
      <x/>
    </i>
  </colItems>
  <dataFields count="1">
    <dataField name="Sum of Amount" fld="5"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F96718A-F516-417B-9178-6578CCC3A6BB}" name="PivotTable1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8:C51" firstHeaderRow="1" firstDataRow="2" firstDataCol="1"/>
  <pivotFields count="4">
    <pivotField axis="axisCol" showAll="0">
      <items count="13">
        <item h="1" x="0"/>
        <item h="1" x="1"/>
        <item x="2"/>
        <item h="1" x="3"/>
        <item h="1" x="4"/>
        <item h="1" x="5"/>
        <item h="1" x="6"/>
        <item h="1" x="7"/>
        <item h="1" x="8"/>
        <item h="1" x="9"/>
        <item h="1" x="10"/>
        <item h="1" x="11"/>
        <item t="default"/>
      </items>
    </pivotField>
    <pivotField axis="axisRow" showAll="0">
      <items count="10">
        <item h="1" x="7"/>
        <item h="1" x="6"/>
        <item h="1" x="3"/>
        <item x="4"/>
        <item h="1" x="5"/>
        <item h="1" x="0"/>
        <item h="1" x="8"/>
        <item h="1" x="2"/>
        <item h="1" x="1"/>
        <item t="default"/>
      </items>
    </pivotField>
    <pivotField dataField="1" numFmtId="165" showAll="0"/>
    <pivotField showAll="0"/>
  </pivotFields>
  <rowFields count="1">
    <field x="1"/>
  </rowFields>
  <rowItems count="2">
    <i>
      <x v="3"/>
    </i>
    <i t="grand">
      <x/>
    </i>
  </rowItems>
  <colFields count="1">
    <field x="0"/>
  </colFields>
  <colItems count="2">
    <i>
      <x v="2"/>
    </i>
    <i t="grand">
      <x/>
    </i>
  </colItems>
  <dataFields count="1">
    <dataField name="Sum of Budget" fld="2"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111661D-07FA-4340-8C24-9AA693BC7A57}"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2:C90" firstHeaderRow="1" firstDataRow="2" firstDataCol="1" rowPageCount="1" colPageCount="1"/>
  <pivotFields count="6">
    <pivotField numFmtId="16" showAll="0"/>
    <pivotField axis="axisCol" showAll="0">
      <items count="6">
        <item h="1" x="0"/>
        <item h="1" x="1"/>
        <item h="1" x="2"/>
        <item x="3"/>
        <item h="1" x="4"/>
        <item t="default"/>
      </items>
    </pivotField>
    <pivotField axis="axisRow" showAll="0">
      <items count="10">
        <item x="7"/>
        <item x="6"/>
        <item x="3"/>
        <item x="4"/>
        <item x="5"/>
        <item x="0"/>
        <item x="8"/>
        <item x="2"/>
        <item x="1"/>
        <item t="default"/>
      </items>
    </pivotField>
    <pivotField showAll="0"/>
    <pivotField axis="axisPage" showAll="0">
      <items count="3">
        <item x="0"/>
        <item x="1"/>
        <item t="default"/>
      </items>
    </pivotField>
    <pivotField dataField="1" numFmtId="7" showAll="0"/>
  </pivotFields>
  <rowFields count="1">
    <field x="2"/>
  </rowFields>
  <rowItems count="7">
    <i>
      <x v="2"/>
    </i>
    <i>
      <x v="3"/>
    </i>
    <i>
      <x v="4"/>
    </i>
    <i>
      <x v="5"/>
    </i>
    <i>
      <x v="7"/>
    </i>
    <i>
      <x v="8"/>
    </i>
    <i t="grand">
      <x/>
    </i>
  </rowItems>
  <colFields count="1">
    <field x="1"/>
  </colFields>
  <colItems count="2">
    <i>
      <x v="3"/>
    </i>
    <i t="grand">
      <x/>
    </i>
  </colItems>
  <pageFields count="1">
    <pageField fld="4" item="0" hier="-1"/>
  </pageFields>
  <dataFields count="1">
    <dataField name="Sum of Amount" fld="5"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21D6512-0DA2-42F0-9847-7F61B347B32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C15" firstHeaderRow="1" firstDataRow="2" firstDataCol="1"/>
  <pivotFields count="6">
    <pivotField numFmtId="16" showAll="0"/>
    <pivotField axis="axisCol" showAll="0">
      <items count="6">
        <item h="1" x="0"/>
        <item h="1" x="1"/>
        <item h="1" x="2"/>
        <item x="3"/>
        <item h="1" x="4"/>
        <item t="default"/>
      </items>
    </pivotField>
    <pivotField axis="axisRow" showAll="0">
      <items count="10">
        <item h="1" x="7"/>
        <item h="1" x="6"/>
        <item h="1" x="3"/>
        <item h="1" x="4"/>
        <item h="1" x="5"/>
        <item h="1" x="0"/>
        <item h="1" x="8"/>
        <item h="1" x="2"/>
        <item x="1"/>
        <item t="default"/>
      </items>
    </pivotField>
    <pivotField showAll="0"/>
    <pivotField showAll="0"/>
    <pivotField dataField="1" numFmtId="7" showAll="0"/>
  </pivotFields>
  <rowFields count="1">
    <field x="2"/>
  </rowFields>
  <rowItems count="2">
    <i>
      <x v="8"/>
    </i>
    <i t="grand">
      <x/>
    </i>
  </rowItems>
  <colFields count="1">
    <field x="1"/>
  </colFields>
  <colItems count="2">
    <i>
      <x v="3"/>
    </i>
    <i t="grand">
      <x/>
    </i>
  </colItems>
  <dataFields count="1">
    <dataField name="Sum of Amount" fld="5"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868B9A9-E1A2-4B75-9991-074CA3A72DFD}"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2:C45" firstHeaderRow="1" firstDataRow="2" firstDataCol="1"/>
  <pivotFields count="4">
    <pivotField axis="axisCol" showAll="0">
      <items count="13">
        <item h="1" x="0"/>
        <item h="1" x="1"/>
        <item x="2"/>
        <item h="1" x="3"/>
        <item h="1" x="4"/>
        <item h="1" x="5"/>
        <item h="1" x="6"/>
        <item h="1" x="7"/>
        <item h="1" x="8"/>
        <item h="1" x="9"/>
        <item h="1" x="10"/>
        <item h="1" x="11"/>
        <item t="default"/>
      </items>
    </pivotField>
    <pivotField axis="axisRow" showAll="0">
      <items count="10">
        <item h="1" x="7"/>
        <item h="1" x="6"/>
        <item h="1" x="3"/>
        <item h="1" x="4"/>
        <item h="1" x="5"/>
        <item h="1" x="0"/>
        <item h="1" x="8"/>
        <item x="2"/>
        <item h="1" x="1"/>
        <item t="default"/>
      </items>
    </pivotField>
    <pivotField dataField="1" numFmtId="165" showAll="0"/>
    <pivotField showAll="0"/>
  </pivotFields>
  <rowFields count="1">
    <field x="1"/>
  </rowFields>
  <rowItems count="2">
    <i>
      <x v="7"/>
    </i>
    <i t="grand">
      <x/>
    </i>
  </rowItems>
  <colFields count="1">
    <field x="0"/>
  </colFields>
  <colItems count="2">
    <i>
      <x v="2"/>
    </i>
    <i t="grand">
      <x/>
    </i>
  </colItems>
  <dataFields count="1">
    <dataField name="Sum of Budget" fld="2"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42667A02-8CEE-42AF-A339-4597052D7DD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C10" firstHeaderRow="1" firstDataRow="2" firstDataCol="1"/>
  <pivotFields count="6">
    <pivotField numFmtId="16" showAll="0"/>
    <pivotField axis="axisCol" showAll="0">
      <items count="6">
        <item h="1" x="0"/>
        <item h="1" x="1"/>
        <item h="1" x="2"/>
        <item x="3"/>
        <item h="1" x="4"/>
        <item t="default"/>
      </items>
    </pivotField>
    <pivotField axis="axisRow" showAll="0">
      <items count="10">
        <item h="1" x="7"/>
        <item h="1" x="6"/>
        <item h="1" x="3"/>
        <item h="1" x="4"/>
        <item h="1" x="5"/>
        <item h="1" x="0"/>
        <item h="1" x="8"/>
        <item x="2"/>
        <item h="1" x="1"/>
        <item t="default"/>
      </items>
    </pivotField>
    <pivotField showAll="0"/>
    <pivotField showAll="0"/>
    <pivotField dataField="1" numFmtId="7" showAll="0"/>
  </pivotFields>
  <rowFields count="1">
    <field x="2"/>
  </rowFields>
  <rowItems count="2">
    <i>
      <x v="7"/>
    </i>
    <i t="grand">
      <x/>
    </i>
  </rowItems>
  <colFields count="1">
    <field x="1"/>
  </colFields>
  <colItems count="2">
    <i>
      <x v="3"/>
    </i>
    <i t="grand">
      <x/>
    </i>
  </colItems>
  <dataFields count="1">
    <dataField name="Sum of Amount" fld="5"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B22001-E7F4-461B-97BB-01C1CC700E40}" name="PivotTable2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3:C76" firstHeaderRow="1" firstDataRow="2" firstDataCol="1"/>
  <pivotFields count="4">
    <pivotField axis="axisCol" showAll="0">
      <items count="13">
        <item h="1" x="0"/>
        <item h="1" x="1"/>
        <item x="2"/>
        <item h="1" x="3"/>
        <item h="1" x="4"/>
        <item h="1" x="5"/>
        <item h="1" x="6"/>
        <item h="1" x="7"/>
        <item h="1" x="8"/>
        <item h="1" x="9"/>
        <item h="1" x="10"/>
        <item h="1" x="11"/>
        <item t="default"/>
      </items>
    </pivotField>
    <pivotField axis="axisRow" showAll="0">
      <items count="10">
        <item h="1" x="7"/>
        <item h="1" x="6"/>
        <item h="1" x="3"/>
        <item h="1" x="4"/>
        <item x="5"/>
        <item h="1" x="0"/>
        <item h="1" x="8"/>
        <item h="1" x="2"/>
        <item h="1" x="1"/>
        <item t="default"/>
      </items>
    </pivotField>
    <pivotField dataField="1" numFmtId="165" showAll="0"/>
    <pivotField showAll="0"/>
  </pivotFields>
  <rowFields count="1">
    <field x="1"/>
  </rowFields>
  <rowItems count="2">
    <i>
      <x v="4"/>
    </i>
    <i t="grand">
      <x/>
    </i>
  </rowItems>
  <colFields count="1">
    <field x="0"/>
  </colFields>
  <colItems count="2">
    <i>
      <x v="2"/>
    </i>
    <i t="grand">
      <x/>
    </i>
  </colItems>
  <dataFields count="1">
    <dataField name="Sum of Budget" fld="2"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FC5492-E730-4AF9-9048-03A1743EAC9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7:C30" firstHeaderRow="1" firstDataRow="2" firstDataCol="1"/>
  <pivotFields count="6">
    <pivotField numFmtId="16" showAll="0"/>
    <pivotField axis="axisCol" showAll="0">
      <items count="6">
        <item h="1" x="0"/>
        <item h="1" x="1"/>
        <item h="1" x="2"/>
        <item x="3"/>
        <item h="1" x="4"/>
        <item t="default"/>
      </items>
    </pivotField>
    <pivotField axis="axisRow" showAll="0">
      <items count="10">
        <item h="1" x="7"/>
        <item h="1" x="6"/>
        <item h="1" x="3"/>
        <item x="4"/>
        <item h="1" x="5"/>
        <item h="1" x="0"/>
        <item h="1" x="8"/>
        <item h="1" x="2"/>
        <item h="1" x="1"/>
        <item t="default"/>
      </items>
    </pivotField>
    <pivotField showAll="0"/>
    <pivotField showAll="0"/>
    <pivotField dataField="1" numFmtId="7" showAll="0"/>
  </pivotFields>
  <rowFields count="1">
    <field x="2"/>
  </rowFields>
  <rowItems count="2">
    <i>
      <x v="3"/>
    </i>
    <i t="grand">
      <x/>
    </i>
  </rowItems>
  <colFields count="1">
    <field x="1"/>
  </colFields>
  <colItems count="2">
    <i>
      <x v="3"/>
    </i>
    <i t="grand">
      <x/>
    </i>
  </colItems>
  <dataFields count="1">
    <dataField name="Sum of Amount" fld="5"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3596A8-65CE-434B-B15A-117C3D7DB5D3}" name="Rent A"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C5" firstHeaderRow="1" firstDataRow="2" firstDataCol="1"/>
  <pivotFields count="6">
    <pivotField numFmtId="16" showAll="0"/>
    <pivotField axis="axisCol" showAll="0">
      <items count="6">
        <item h="1" x="0"/>
        <item h="1" x="1"/>
        <item h="1" x="2"/>
        <item x="3"/>
        <item h="1" x="4"/>
        <item t="default"/>
      </items>
    </pivotField>
    <pivotField axis="axisRow" showAll="0">
      <items count="10">
        <item h="1" x="7"/>
        <item h="1" x="6"/>
        <item h="1" x="3"/>
        <item h="1" x="4"/>
        <item h="1" x="5"/>
        <item x="0"/>
        <item h="1" x="8"/>
        <item h="1" x="2"/>
        <item h="1" x="1"/>
        <item t="default"/>
      </items>
    </pivotField>
    <pivotField showAll="0"/>
    <pivotField showAll="0"/>
    <pivotField dataField="1" numFmtId="7" showAll="0"/>
  </pivotFields>
  <rowFields count="1">
    <field x="2"/>
  </rowFields>
  <rowItems count="2">
    <i>
      <x v="5"/>
    </i>
    <i t="grand">
      <x/>
    </i>
  </rowItems>
  <colFields count="1">
    <field x="1"/>
  </colFields>
  <colItems count="2">
    <i>
      <x v="3"/>
    </i>
    <i t="grand">
      <x/>
    </i>
  </colItems>
  <dataFields count="1">
    <dataField name="Sum of Amount" fld="5"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CAE8271-2A8E-4273-A430-BDF09614D507}" name="PivotTable2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7:C70" firstHeaderRow="1" firstDataRow="2" firstDataCol="1"/>
  <pivotFields count="4">
    <pivotField axis="axisCol" showAll="0">
      <items count="13">
        <item h="1" x="0"/>
        <item h="1" x="1"/>
        <item x="2"/>
        <item h="1" x="3"/>
        <item h="1" x="4"/>
        <item h="1" x="5"/>
        <item h="1" x="6"/>
        <item h="1" x="7"/>
        <item h="1" x="8"/>
        <item h="1" x="9"/>
        <item h="1" x="10"/>
        <item h="1" x="11"/>
        <item t="default"/>
      </items>
    </pivotField>
    <pivotField axis="axisRow" showAll="0">
      <items count="10">
        <item h="1" x="7"/>
        <item h="1" x="6"/>
        <item h="1" x="3"/>
        <item h="1" x="4"/>
        <item h="1" x="5"/>
        <item h="1" x="0"/>
        <item h="1" x="8"/>
        <item h="1" x="2"/>
        <item x="1"/>
        <item t="default"/>
      </items>
    </pivotField>
    <pivotField dataField="1" numFmtId="165" showAll="0"/>
    <pivotField showAll="0"/>
  </pivotFields>
  <rowFields count="1">
    <field x="1"/>
  </rowFields>
  <rowItems count="2">
    <i>
      <x v="8"/>
    </i>
    <i t="grand">
      <x/>
    </i>
  </rowItems>
  <colFields count="1">
    <field x="0"/>
  </colFields>
  <colItems count="2">
    <i>
      <x v="2"/>
    </i>
    <i t="grand">
      <x/>
    </i>
  </colItems>
  <dataFields count="1">
    <dataField name="Sum of Budget" fld="2"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8A7C511-4A2D-4068-AF86-99B34FBAB9D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2:C25" firstHeaderRow="1" firstDataRow="2" firstDataCol="1"/>
  <pivotFields count="6">
    <pivotField numFmtId="16" showAll="0"/>
    <pivotField axis="axisCol" showAll="0">
      <items count="6">
        <item h="1" x="0"/>
        <item h="1" x="1"/>
        <item h="1" x="2"/>
        <item x="3"/>
        <item h="1" x="4"/>
        <item t="default"/>
      </items>
    </pivotField>
    <pivotField axis="axisRow" showAll="0">
      <items count="10">
        <item h="1" x="7"/>
        <item h="1" x="6"/>
        <item h="1" x="3"/>
        <item h="1" x="4"/>
        <item x="5"/>
        <item h="1" x="0"/>
        <item h="1" x="8"/>
        <item h="1" x="2"/>
        <item h="1" x="1"/>
        <item t="default"/>
      </items>
    </pivotField>
    <pivotField showAll="0"/>
    <pivotField showAll="0"/>
    <pivotField dataField="1" numFmtId="7" showAll="0"/>
  </pivotFields>
  <rowFields count="1">
    <field x="2"/>
  </rowFields>
  <rowItems count="2">
    <i>
      <x v="4"/>
    </i>
    <i t="grand">
      <x/>
    </i>
  </rowItems>
  <colFields count="1">
    <field x="1"/>
  </colFields>
  <colItems count="2">
    <i>
      <x v="3"/>
    </i>
    <i t="grand">
      <x/>
    </i>
  </colItems>
  <dataFields count="1">
    <dataField name="Sum of Amount" fld="5"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FF7A8A5-3CE8-4D69-A6C5-B9EF6D21F7F9}" name="PivotTable1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1:C64" firstHeaderRow="1" firstDataRow="2" firstDataCol="1"/>
  <pivotFields count="4">
    <pivotField axis="axisCol" showAll="0">
      <items count="13">
        <item h="1" x="0"/>
        <item h="1" x="1"/>
        <item x="2"/>
        <item h="1" x="3"/>
        <item h="1" x="4"/>
        <item h="1" x="5"/>
        <item h="1" x="6"/>
        <item h="1" x="7"/>
        <item h="1" x="8"/>
        <item h="1" x="9"/>
        <item h="1" x="10"/>
        <item h="1" x="11"/>
        <item t="default"/>
      </items>
    </pivotField>
    <pivotField axis="axisRow" showAll="0">
      <items count="10">
        <item h="1" x="7"/>
        <item h="1" x="6"/>
        <item x="3"/>
        <item h="1" x="4"/>
        <item h="1" x="5"/>
        <item h="1" x="0"/>
        <item h="1" x="8"/>
        <item h="1" x="2"/>
        <item h="1" x="1"/>
        <item t="default"/>
      </items>
    </pivotField>
    <pivotField dataField="1" numFmtId="165" showAll="0"/>
    <pivotField showAll="0"/>
  </pivotFields>
  <rowFields count="1">
    <field x="1"/>
  </rowFields>
  <rowItems count="2">
    <i>
      <x v="2"/>
    </i>
    <i t="grand">
      <x/>
    </i>
  </rowItems>
  <colFields count="1">
    <field x="0"/>
  </colFields>
  <colItems count="2">
    <i>
      <x v="2"/>
    </i>
    <i t="grand">
      <x/>
    </i>
  </colItems>
  <dataFields count="1">
    <dataField name="Sum of Budget" fld="2"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05B0F6D-86E8-4593-8667-1D377EB056CA}" name="PivotTable3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8:C122" firstHeaderRow="1" firstDataRow="2" firstDataCol="1"/>
  <pivotFields count="4">
    <pivotField axis="axisCol" showAll="0">
      <items count="13">
        <item h="1" x="0"/>
        <item h="1" x="1"/>
        <item x="2"/>
        <item h="1" x="3"/>
        <item h="1" x="4"/>
        <item h="1" x="5"/>
        <item h="1" x="6"/>
        <item h="1" x="7"/>
        <item h="1" x="8"/>
        <item h="1" x="9"/>
        <item h="1" x="10"/>
        <item h="1" x="11"/>
        <item t="default"/>
      </items>
    </pivotField>
    <pivotField showAll="0"/>
    <pivotField dataField="1" numFmtId="165" showAll="0"/>
    <pivotField axis="axisRow" showAll="0">
      <items count="3">
        <item x="0"/>
        <item x="1"/>
        <item t="default"/>
      </items>
    </pivotField>
  </pivotFields>
  <rowFields count="1">
    <field x="3"/>
  </rowFields>
  <rowItems count="3">
    <i>
      <x/>
    </i>
    <i>
      <x v="1"/>
    </i>
    <i t="grand">
      <x/>
    </i>
  </rowItems>
  <colFields count="1">
    <field x="0"/>
  </colFields>
  <colItems count="2">
    <i>
      <x v="2"/>
    </i>
    <i t="grand">
      <x/>
    </i>
  </colItems>
  <dataFields count="1">
    <dataField name="Sum of Budget" fld="2"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13BC051-36DD-45BA-81CD-FE2111E1308E}" name="PivotTable2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2:C106" firstHeaderRow="1" firstDataRow="2" firstDataCol="1"/>
  <pivotFields count="6">
    <pivotField numFmtId="16" showAll="0"/>
    <pivotField axis="axisCol" showAll="0">
      <items count="6">
        <item h="1" x="0"/>
        <item h="1" x="1"/>
        <item h="1" x="2"/>
        <item x="3"/>
        <item h="1" x="4"/>
        <item t="default"/>
      </items>
    </pivotField>
    <pivotField showAll="0">
      <items count="10">
        <item x="7"/>
        <item x="6"/>
        <item x="3"/>
        <item x="4"/>
        <item x="5"/>
        <item x="0"/>
        <item x="8"/>
        <item x="2"/>
        <item x="1"/>
        <item t="default"/>
      </items>
    </pivotField>
    <pivotField showAll="0"/>
    <pivotField axis="axisRow" showAll="0">
      <items count="3">
        <item x="0"/>
        <item x="1"/>
        <item t="default"/>
      </items>
    </pivotField>
    <pivotField dataField="1" numFmtId="7" showAll="0"/>
  </pivotFields>
  <rowFields count="1">
    <field x="4"/>
  </rowFields>
  <rowItems count="3">
    <i>
      <x/>
    </i>
    <i>
      <x v="1"/>
    </i>
    <i t="grand">
      <x/>
    </i>
  </rowItems>
  <colFields count="1">
    <field x="1"/>
  </colFields>
  <colItems count="2">
    <i>
      <x v="3"/>
    </i>
    <i t="grand">
      <x/>
    </i>
  </colItems>
  <dataFields count="1">
    <dataField name="Sum of Amount" fld="5"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FA1EFFF7-F740-4A9E-A8C8-A3B33B4FB66B}" sourceName="Month">
  <pivotTables>
    <pivotTable tabId="3" name="Rent A"/>
    <pivotTable tabId="3" name="PivotTable2"/>
    <pivotTable tabId="3" name="PivotTable3"/>
    <pivotTable tabId="3" name="PivotTable4"/>
    <pivotTable tabId="3" name="PivotTable5"/>
    <pivotTable tabId="3" name="PivotTable6"/>
    <pivotTable tabId="3" name="PivotTable22"/>
    <pivotTable tabId="3" name="PivotTable25"/>
  </pivotTables>
  <data>
    <tabular pivotCacheId="781102190">
      <items count="5">
        <i x="0"/>
        <i x="1"/>
        <i x="2"/>
        <i x="3" s="1"/>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DC83CD44-B0F5-4B22-B7E1-BB1F50FA9BAA}" sourceName="Month">
  <pivotTables>
    <pivotTable tabId="3" name="PivotTable16"/>
    <pivotTable tabId="3" name="PivotTable13"/>
    <pivotTable tabId="3" name="PivotTable17"/>
    <pivotTable tabId="3" name="PivotTable19"/>
    <pivotTable tabId="3" name="PivotTable20"/>
    <pivotTable tabId="3" name="PivotTable21"/>
    <pivotTable tabId="3" name="PivotTable30"/>
  </pivotTables>
  <data>
    <tabular pivotCacheId="9410975">
      <items count="12">
        <i x="0"/>
        <i x="1"/>
        <i x="2" s="1"/>
        <i x="3"/>
        <i x="4"/>
        <i x="5"/>
        <i x="6"/>
        <i x="7"/>
        <i x="8"/>
        <i x="9"/>
        <i x="10"/>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896F16F6-2E73-48C5-93D2-AD4BE8858250}" cache="Slicer_Month" caption="Actuals" startItem="2" style="SlicerStyleDark1" rowHeight="257175"/>
  <slicer name="Month 1" xr10:uid="{827C9B3E-40DD-4962-A3E5-737CA69843C4}" cache="Slicer_Month1" caption="Budget" style="SlicerStyleDark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J4:K13">
  <tableColumns count="2">
    <tableColumn id="1" xr3:uid="{00000000-0010-0000-0000-000001000000}" name="Category"/>
    <tableColumn id="2" xr3:uid="{00000000-0010-0000-0000-000002000000}" name="Income/Expense"/>
  </tableColumns>
  <tableStyleInfo name="Actual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B4:G61">
  <tableColumns count="6">
    <tableColumn id="1" xr3:uid="{00000000-0010-0000-0100-000001000000}" name="Date"/>
    <tableColumn id="2" xr3:uid="{00000000-0010-0000-0100-000002000000}" name="Month"/>
    <tableColumn id="3" xr3:uid="{00000000-0010-0000-0100-000003000000}" name="Category"/>
    <tableColumn id="4" xr3:uid="{00000000-0010-0000-0100-000004000000}" name="Description"/>
    <tableColumn id="5" xr3:uid="{00000000-0010-0000-0100-000005000000}" name="Income / Expense"/>
    <tableColumn id="6" xr3:uid="{00000000-0010-0000-0100-000006000000}" name="Amount"/>
  </tableColumns>
  <tableStyleInfo name="Actuals-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B4:E112">
  <tableColumns count="4">
    <tableColumn id="1" xr3:uid="{00000000-0010-0000-0200-000001000000}" name="Month"/>
    <tableColumn id="2" xr3:uid="{00000000-0010-0000-0200-000002000000}" name="Category"/>
    <tableColumn id="3" xr3:uid="{00000000-0010-0000-0200-000003000000}" name="Budget"/>
    <tableColumn id="4" xr3:uid="{00000000-0010-0000-0200-000004000000}" name="Income/Expense">
      <calculatedColumnFormula>_xlfn.XLOOKUP(Budget!$C5,Actuals!$J$5:$J$13,Actuals!$K$5:$K$13)</calculatedColumnFormula>
    </tableColumn>
  </tableColumns>
  <tableStyleInfo name="Budge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careerprinciples.com/" TargetMode="External"/><Relationship Id="rId1" Type="http://schemas.openxmlformats.org/officeDocument/2006/relationships/hyperlink" Target="https://www.careerprinciples.com/courses/finance-valuation-course?utm_source=YTDownloadFile&amp;utm_medium=advanced-budget-vs-actuals-dashboard-may-29-2022&amp;utm_campaign=YTDownload"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election activeCell="H6" sqref="H6"/>
    </sheetView>
  </sheetViews>
  <sheetFormatPr defaultColWidth="11.25" defaultRowHeight="15" customHeight="1" x14ac:dyDescent="0.25"/>
  <cols>
    <col min="1" max="1" width="10.75" customWidth="1"/>
    <col min="2" max="2" width="8.5" customWidth="1"/>
    <col min="3" max="3" width="110.625" customWidth="1"/>
    <col min="4" max="4" width="9.5" customWidth="1"/>
    <col min="5" max="26" width="10.75" customWidth="1"/>
  </cols>
  <sheetData>
    <row r="1" spans="1:26" ht="15.75" x14ac:dyDescent="0.25">
      <c r="A1" s="1"/>
      <c r="B1" s="1"/>
      <c r="C1" s="1"/>
      <c r="D1" s="1"/>
      <c r="E1" s="1"/>
      <c r="F1" s="1"/>
      <c r="G1" s="1"/>
      <c r="H1" s="1"/>
      <c r="I1" s="1"/>
      <c r="J1" s="1"/>
      <c r="K1" s="1"/>
      <c r="L1" s="1"/>
      <c r="M1" s="1"/>
      <c r="N1" s="1"/>
      <c r="O1" s="1"/>
      <c r="P1" s="1"/>
      <c r="Q1" s="1"/>
      <c r="R1" s="1"/>
      <c r="S1" s="1"/>
      <c r="T1" s="1"/>
      <c r="U1" s="1"/>
      <c r="V1" s="1"/>
      <c r="W1" s="1"/>
      <c r="X1" s="1"/>
      <c r="Y1" s="1"/>
      <c r="Z1" s="1"/>
    </row>
    <row r="2" spans="1:26" ht="15.75" x14ac:dyDescent="0.25">
      <c r="A2" s="1"/>
      <c r="B2" s="1"/>
      <c r="C2" s="1"/>
      <c r="D2" s="1"/>
      <c r="E2" s="1"/>
      <c r="F2" s="1"/>
      <c r="G2" s="1"/>
      <c r="H2" s="1"/>
      <c r="I2" s="1"/>
      <c r="J2" s="1"/>
      <c r="K2" s="1"/>
      <c r="L2" s="1"/>
      <c r="M2" s="1"/>
      <c r="N2" s="1"/>
      <c r="O2" s="1"/>
      <c r="P2" s="1"/>
      <c r="Q2" s="1"/>
      <c r="R2" s="1"/>
      <c r="S2" s="1"/>
      <c r="T2" s="1"/>
      <c r="U2" s="1"/>
      <c r="V2" s="1"/>
      <c r="W2" s="1"/>
      <c r="X2" s="1"/>
      <c r="Y2" s="1"/>
      <c r="Z2" s="1"/>
    </row>
    <row r="3" spans="1:26" ht="15.75" x14ac:dyDescent="0.25">
      <c r="A3" s="1"/>
      <c r="B3" s="1"/>
      <c r="C3" s="1"/>
      <c r="D3" s="1"/>
      <c r="E3" s="1"/>
      <c r="F3" s="1"/>
      <c r="G3" s="1"/>
      <c r="H3" s="1"/>
      <c r="I3" s="1"/>
      <c r="J3" s="1"/>
      <c r="K3" s="1"/>
      <c r="L3" s="1"/>
      <c r="M3" s="1"/>
      <c r="N3" s="1"/>
      <c r="O3" s="1"/>
      <c r="P3" s="1"/>
      <c r="Q3" s="1"/>
      <c r="R3" s="1"/>
      <c r="S3" s="1"/>
      <c r="T3" s="1"/>
      <c r="U3" s="1"/>
      <c r="V3" s="1"/>
      <c r="W3" s="1"/>
      <c r="X3" s="1"/>
      <c r="Y3" s="1"/>
      <c r="Z3" s="1"/>
    </row>
    <row r="4" spans="1:26" ht="68.25" customHeight="1" x14ac:dyDescent="0.25">
      <c r="A4" s="1"/>
      <c r="B4" s="2"/>
      <c r="C4" s="3" t="s">
        <v>0</v>
      </c>
      <c r="D4" s="4"/>
      <c r="E4" s="1"/>
      <c r="F4" s="1"/>
      <c r="G4" s="1"/>
      <c r="H4" s="1"/>
      <c r="I4" s="1"/>
      <c r="J4" s="1"/>
      <c r="K4" s="1"/>
      <c r="L4" s="1"/>
      <c r="M4" s="1"/>
      <c r="N4" s="1"/>
      <c r="O4" s="1"/>
      <c r="P4" s="1"/>
      <c r="Q4" s="1"/>
      <c r="R4" s="1"/>
      <c r="S4" s="1"/>
      <c r="T4" s="1"/>
      <c r="U4" s="1"/>
      <c r="V4" s="1"/>
      <c r="W4" s="1"/>
      <c r="X4" s="1"/>
      <c r="Y4" s="1"/>
      <c r="Z4" s="1"/>
    </row>
    <row r="5" spans="1:26" ht="9" customHeight="1" x14ac:dyDescent="0.25">
      <c r="A5" s="1"/>
      <c r="B5" s="5"/>
      <c r="D5" s="6"/>
      <c r="E5" s="1"/>
      <c r="F5" s="1"/>
      <c r="G5" s="1"/>
      <c r="H5" s="1"/>
      <c r="I5" s="1"/>
      <c r="J5" s="1"/>
      <c r="K5" s="1"/>
      <c r="L5" s="1"/>
      <c r="M5" s="1"/>
      <c r="N5" s="1"/>
      <c r="O5" s="1"/>
      <c r="P5" s="1"/>
      <c r="Q5" s="1"/>
      <c r="R5" s="1"/>
      <c r="S5" s="1"/>
      <c r="T5" s="1"/>
      <c r="U5" s="1"/>
      <c r="V5" s="1"/>
      <c r="W5" s="1"/>
      <c r="X5" s="1"/>
      <c r="Y5" s="1"/>
      <c r="Z5" s="1"/>
    </row>
    <row r="6" spans="1:26" ht="8.25" customHeight="1" x14ac:dyDescent="0.25">
      <c r="A6" s="1"/>
      <c r="B6" s="5"/>
      <c r="D6" s="6"/>
      <c r="E6" s="1"/>
      <c r="F6" s="1"/>
      <c r="G6" s="1"/>
      <c r="H6" s="1"/>
      <c r="I6" s="1"/>
      <c r="J6" s="1"/>
      <c r="K6" s="1"/>
      <c r="L6" s="1"/>
      <c r="M6" s="1"/>
      <c r="N6" s="1"/>
      <c r="O6" s="1"/>
      <c r="P6" s="1"/>
      <c r="Q6" s="1"/>
      <c r="R6" s="1"/>
      <c r="S6" s="1"/>
      <c r="T6" s="1"/>
      <c r="U6" s="1"/>
      <c r="V6" s="1"/>
      <c r="W6" s="1"/>
      <c r="X6" s="1"/>
      <c r="Y6" s="1"/>
      <c r="Z6" s="1"/>
    </row>
    <row r="7" spans="1:26" ht="29.25" customHeight="1" x14ac:dyDescent="0.35">
      <c r="A7" s="1"/>
      <c r="B7" s="5"/>
      <c r="C7" s="7" t="s">
        <v>1</v>
      </c>
      <c r="D7" s="6"/>
      <c r="E7" s="1"/>
      <c r="F7" s="1"/>
      <c r="G7" s="1"/>
      <c r="H7" s="1"/>
      <c r="I7" s="1"/>
      <c r="J7" s="1"/>
      <c r="K7" s="1"/>
      <c r="L7" s="1"/>
      <c r="M7" s="1"/>
      <c r="N7" s="1"/>
      <c r="O7" s="1"/>
      <c r="P7" s="1"/>
      <c r="Q7" s="1"/>
      <c r="R7" s="1"/>
      <c r="S7" s="1"/>
      <c r="T7" s="1"/>
      <c r="U7" s="1"/>
      <c r="V7" s="1"/>
      <c r="W7" s="1"/>
      <c r="X7" s="1"/>
      <c r="Y7" s="1"/>
      <c r="Z7" s="1"/>
    </row>
    <row r="8" spans="1:26" ht="15.75" x14ac:dyDescent="0.25">
      <c r="A8" s="1"/>
      <c r="B8" s="5"/>
      <c r="C8" s="8"/>
      <c r="D8" s="6"/>
      <c r="E8" s="1"/>
      <c r="F8" s="1"/>
      <c r="G8" s="1"/>
      <c r="H8" s="1"/>
      <c r="I8" s="1"/>
      <c r="J8" s="1"/>
      <c r="K8" s="1"/>
      <c r="L8" s="1"/>
      <c r="M8" s="1"/>
      <c r="N8" s="1"/>
      <c r="O8" s="1"/>
      <c r="P8" s="1"/>
      <c r="Q8" s="1"/>
      <c r="R8" s="1"/>
      <c r="S8" s="1"/>
      <c r="T8" s="1"/>
      <c r="U8" s="1"/>
      <c r="V8" s="1"/>
      <c r="W8" s="1"/>
      <c r="X8" s="1"/>
      <c r="Y8" s="1"/>
      <c r="Z8" s="1"/>
    </row>
    <row r="9" spans="1:26" ht="26.25" x14ac:dyDescent="0.25">
      <c r="A9" s="9"/>
      <c r="B9" s="10"/>
      <c r="C9" s="32" t="s">
        <v>2</v>
      </c>
      <c r="D9" s="11"/>
      <c r="E9" s="9"/>
      <c r="F9" s="9"/>
      <c r="G9" s="9"/>
      <c r="H9" s="9"/>
      <c r="I9" s="9"/>
      <c r="J9" s="9"/>
      <c r="K9" s="9"/>
      <c r="L9" s="9"/>
      <c r="M9" s="9"/>
      <c r="N9" s="9"/>
      <c r="O9" s="9"/>
      <c r="P9" s="9"/>
      <c r="Q9" s="9"/>
      <c r="R9" s="9"/>
      <c r="S9" s="9"/>
      <c r="T9" s="9"/>
      <c r="U9" s="9"/>
      <c r="V9" s="9"/>
      <c r="W9" s="9"/>
      <c r="X9" s="9"/>
      <c r="Y9" s="9"/>
      <c r="Z9" s="9"/>
    </row>
    <row r="10" spans="1:26" ht="15.75" x14ac:dyDescent="0.25">
      <c r="A10" s="1"/>
      <c r="B10" s="5"/>
      <c r="D10" s="6"/>
      <c r="E10" s="1"/>
      <c r="F10" s="1"/>
      <c r="G10" s="1"/>
      <c r="H10" s="1"/>
      <c r="I10" s="1"/>
      <c r="J10" s="1"/>
      <c r="K10" s="1"/>
      <c r="L10" s="1"/>
      <c r="M10" s="1"/>
      <c r="N10" s="1"/>
      <c r="O10" s="1"/>
      <c r="P10" s="1"/>
      <c r="Q10" s="1"/>
      <c r="R10" s="1"/>
      <c r="S10" s="1"/>
      <c r="T10" s="1"/>
      <c r="U10" s="1"/>
      <c r="V10" s="1"/>
      <c r="W10" s="1"/>
      <c r="X10" s="1"/>
      <c r="Y10" s="1"/>
      <c r="Z10" s="1"/>
    </row>
    <row r="11" spans="1:26" ht="15.75" x14ac:dyDescent="0.25">
      <c r="A11" s="1"/>
      <c r="B11" s="5"/>
      <c r="D11" s="6"/>
      <c r="E11" s="1"/>
      <c r="F11" s="1"/>
      <c r="G11" s="1"/>
      <c r="H11" s="1"/>
      <c r="I11" s="1"/>
      <c r="J11" s="1"/>
      <c r="K11" s="1"/>
      <c r="L11" s="1"/>
      <c r="M11" s="1"/>
      <c r="N11" s="1"/>
      <c r="O11" s="1"/>
      <c r="P11" s="1"/>
      <c r="Q11" s="1"/>
      <c r="R11" s="1"/>
      <c r="S11" s="1"/>
      <c r="T11" s="1"/>
      <c r="U11" s="1"/>
      <c r="V11" s="1"/>
      <c r="W11" s="1"/>
      <c r="X11" s="1"/>
      <c r="Y11" s="1"/>
      <c r="Z11" s="1"/>
    </row>
    <row r="12" spans="1:26" ht="15.75" x14ac:dyDescent="0.25">
      <c r="A12" s="1"/>
      <c r="B12" s="5"/>
      <c r="D12" s="6"/>
      <c r="E12" s="1"/>
      <c r="F12" s="1"/>
      <c r="G12" s="1"/>
      <c r="H12" s="1"/>
      <c r="I12" s="1"/>
      <c r="J12" s="1"/>
      <c r="K12" s="1"/>
      <c r="L12" s="1"/>
      <c r="M12" s="1"/>
      <c r="N12" s="1"/>
      <c r="O12" s="1"/>
      <c r="P12" s="1"/>
      <c r="Q12" s="1"/>
      <c r="R12" s="1"/>
      <c r="S12" s="1"/>
      <c r="T12" s="1"/>
      <c r="U12" s="1"/>
      <c r="V12" s="1"/>
      <c r="W12" s="1"/>
      <c r="X12" s="1"/>
      <c r="Y12" s="1"/>
      <c r="Z12" s="1"/>
    </row>
    <row r="13" spans="1:26" ht="15.75" x14ac:dyDescent="0.25">
      <c r="A13" s="1"/>
      <c r="B13" s="5"/>
      <c r="D13" s="6"/>
      <c r="E13" s="1"/>
      <c r="F13" s="1"/>
      <c r="G13" s="1"/>
      <c r="H13" s="1"/>
      <c r="I13" s="1"/>
      <c r="J13" s="1"/>
      <c r="K13" s="1"/>
      <c r="L13" s="1"/>
      <c r="M13" s="1"/>
      <c r="N13" s="1"/>
      <c r="O13" s="1"/>
      <c r="P13" s="1"/>
      <c r="Q13" s="1"/>
      <c r="R13" s="1"/>
      <c r="S13" s="1"/>
      <c r="T13" s="1"/>
      <c r="U13" s="1"/>
      <c r="V13" s="1"/>
      <c r="W13" s="1"/>
      <c r="X13" s="1"/>
      <c r="Y13" s="1"/>
      <c r="Z13" s="1"/>
    </row>
    <row r="14" spans="1:26" ht="15.75" x14ac:dyDescent="0.25">
      <c r="A14" s="1"/>
      <c r="B14" s="5"/>
      <c r="D14" s="6"/>
      <c r="E14" s="1"/>
      <c r="F14" s="1"/>
      <c r="G14" s="1"/>
      <c r="H14" s="1"/>
      <c r="I14" s="1"/>
      <c r="J14" s="1"/>
      <c r="K14" s="1"/>
      <c r="L14" s="1"/>
      <c r="M14" s="1"/>
      <c r="N14" s="1"/>
      <c r="O14" s="1"/>
      <c r="P14" s="1"/>
      <c r="Q14" s="1"/>
      <c r="R14" s="1"/>
      <c r="S14" s="1"/>
      <c r="T14" s="1"/>
      <c r="U14" s="1"/>
      <c r="V14" s="1"/>
      <c r="W14" s="1"/>
      <c r="X14" s="1"/>
      <c r="Y14" s="1"/>
      <c r="Z14" s="1"/>
    </row>
    <row r="15" spans="1:26" ht="15.75" x14ac:dyDescent="0.25">
      <c r="A15" s="1"/>
      <c r="B15" s="5"/>
      <c r="D15" s="6"/>
      <c r="E15" s="1"/>
      <c r="F15" s="1"/>
      <c r="G15" s="1"/>
      <c r="H15" s="1"/>
      <c r="I15" s="1"/>
      <c r="J15" s="1"/>
      <c r="K15" s="1"/>
      <c r="L15" s="1"/>
      <c r="M15" s="1"/>
      <c r="N15" s="1"/>
      <c r="O15" s="1"/>
      <c r="P15" s="1"/>
      <c r="Q15" s="1"/>
      <c r="R15" s="1"/>
      <c r="S15" s="1"/>
      <c r="T15" s="1"/>
      <c r="U15" s="1"/>
      <c r="V15" s="1"/>
      <c r="W15" s="1"/>
      <c r="X15" s="1"/>
      <c r="Y15" s="1"/>
      <c r="Z15" s="1"/>
    </row>
    <row r="16" spans="1:26" ht="27.75" customHeight="1" x14ac:dyDescent="0.3">
      <c r="A16" s="1"/>
      <c r="B16" s="5"/>
      <c r="C16" s="12" t="s">
        <v>3</v>
      </c>
      <c r="D16" s="6"/>
      <c r="E16" s="1"/>
      <c r="F16" s="1"/>
      <c r="G16" s="1"/>
      <c r="H16" s="1"/>
      <c r="I16" s="1"/>
      <c r="J16" s="1"/>
      <c r="K16" s="1"/>
      <c r="L16" s="1"/>
      <c r="M16" s="1"/>
      <c r="N16" s="1"/>
      <c r="O16" s="1"/>
      <c r="P16" s="1"/>
      <c r="Q16" s="1"/>
      <c r="R16" s="1"/>
      <c r="S16" s="1"/>
      <c r="T16" s="1"/>
      <c r="U16" s="1"/>
      <c r="V16" s="1"/>
      <c r="W16" s="1"/>
      <c r="X16" s="1"/>
      <c r="Y16" s="1"/>
      <c r="Z16" s="1"/>
    </row>
    <row r="17" spans="1:26" ht="15.75" x14ac:dyDescent="0.25">
      <c r="A17" s="1"/>
      <c r="B17" s="5"/>
      <c r="C17" s="13" t="s">
        <v>4</v>
      </c>
      <c r="D17" s="6"/>
      <c r="E17" s="1"/>
      <c r="F17" s="1"/>
      <c r="G17" s="1"/>
      <c r="H17" s="1"/>
      <c r="I17" s="1"/>
      <c r="J17" s="1"/>
      <c r="K17" s="1"/>
      <c r="L17" s="1"/>
      <c r="M17" s="1"/>
      <c r="N17" s="1"/>
      <c r="O17" s="1"/>
      <c r="P17" s="1"/>
      <c r="Q17" s="1"/>
      <c r="R17" s="1"/>
      <c r="S17" s="1"/>
      <c r="T17" s="1"/>
      <c r="U17" s="1"/>
      <c r="V17" s="1"/>
      <c r="W17" s="1"/>
      <c r="X17" s="1"/>
      <c r="Y17" s="1"/>
      <c r="Z17" s="1"/>
    </row>
    <row r="18" spans="1:26" ht="15.75" x14ac:dyDescent="0.25">
      <c r="A18" s="1"/>
      <c r="B18" s="5"/>
      <c r="C18" s="14" t="s">
        <v>5</v>
      </c>
      <c r="D18" s="6"/>
      <c r="E18" s="1"/>
      <c r="F18" s="1"/>
      <c r="G18" s="1"/>
      <c r="H18" s="1"/>
      <c r="I18" s="1"/>
      <c r="J18" s="1"/>
      <c r="K18" s="1"/>
      <c r="L18" s="1"/>
      <c r="M18" s="1"/>
      <c r="N18" s="1"/>
      <c r="O18" s="1"/>
      <c r="P18" s="1"/>
      <c r="Q18" s="1"/>
      <c r="R18" s="1"/>
      <c r="S18" s="1"/>
      <c r="T18" s="1"/>
      <c r="U18" s="1"/>
      <c r="V18" s="1"/>
      <c r="W18" s="1"/>
      <c r="X18" s="1"/>
      <c r="Y18" s="1"/>
      <c r="Z18" s="1"/>
    </row>
    <row r="19" spans="1:26" ht="31.5" x14ac:dyDescent="0.25">
      <c r="A19" s="1"/>
      <c r="B19" s="5"/>
      <c r="C19" s="15" t="s">
        <v>6</v>
      </c>
      <c r="D19" s="6"/>
      <c r="E19" s="1"/>
      <c r="F19" s="1"/>
      <c r="G19" s="1"/>
      <c r="H19" s="1"/>
      <c r="I19" s="1"/>
      <c r="J19" s="1"/>
      <c r="K19" s="1"/>
      <c r="L19" s="1"/>
      <c r="M19" s="1"/>
      <c r="N19" s="1"/>
      <c r="O19" s="1"/>
      <c r="P19" s="1"/>
      <c r="Q19" s="1"/>
      <c r="R19" s="1"/>
      <c r="S19" s="1"/>
      <c r="T19" s="1"/>
      <c r="U19" s="1"/>
      <c r="V19" s="1"/>
      <c r="W19" s="1"/>
      <c r="X19" s="1"/>
      <c r="Y19" s="1"/>
      <c r="Z19" s="1"/>
    </row>
    <row r="20" spans="1:26" ht="15.75" x14ac:dyDescent="0.25">
      <c r="A20" s="1"/>
      <c r="B20" s="16"/>
      <c r="C20" s="17"/>
      <c r="D20" s="18"/>
      <c r="E20" s="1"/>
      <c r="F20" s="1"/>
      <c r="G20" s="1"/>
      <c r="H20" s="1"/>
      <c r="I20" s="1"/>
      <c r="J20" s="1"/>
      <c r="K20" s="1"/>
      <c r="L20" s="1"/>
      <c r="M20" s="1"/>
      <c r="N20" s="1"/>
      <c r="O20" s="1"/>
      <c r="P20" s="1"/>
      <c r="Q20" s="1"/>
      <c r="R20" s="1"/>
      <c r="S20" s="1"/>
      <c r="T20" s="1"/>
      <c r="U20" s="1"/>
      <c r="V20" s="1"/>
      <c r="W20" s="1"/>
      <c r="X20" s="1"/>
      <c r="Y20" s="1"/>
      <c r="Z20" s="1"/>
    </row>
    <row r="21" spans="1:26" ht="15.75"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sheetProtection algorithmName="SHA-512" hashValue="u5HfN8VSgB1dogobjWw0bIkwlc8LRgYXB213Fj1wbpYlznfsRPeAU7VeHwDione+w+XZbGlZ+zDrj/AWI/zuyA==" saltValue="ESR5sN8EG34ZaCvsxUg2PA==" spinCount="100000" sheet="1" objects="1" scenarios="1"/>
  <hyperlinks>
    <hyperlink ref="C9" r:id="rId1" xr:uid="{00000000-0004-0000-0000-000000000000}"/>
    <hyperlink ref="C16" r:id="rId2" xr:uid="{00000000-0004-0000-0000-000001000000}"/>
  </hyperlinks>
  <pageMargins left="0.7" right="0.7" top="0.75" bottom="0.75" header="0" footer="0"/>
  <pageSetup orientation="landscape"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showGridLines="0" tabSelected="1" workbookViewId="0">
      <selection activeCell="A2" sqref="A2"/>
    </sheetView>
  </sheetViews>
  <sheetFormatPr defaultColWidth="11.25" defaultRowHeight="15" customHeight="1" x14ac:dyDescent="0.25"/>
  <cols>
    <col min="1" max="1" width="5.625" customWidth="1"/>
    <col min="2" max="26" width="10.625" customWidth="1"/>
  </cols>
  <sheetData>
    <row r="1" spans="1:26" ht="6" customHeight="1" x14ac:dyDescent="0.25">
      <c r="A1" s="19"/>
      <c r="B1" s="19"/>
      <c r="C1" s="19"/>
      <c r="D1" s="19"/>
      <c r="E1" s="19"/>
      <c r="F1" s="19"/>
      <c r="G1" s="19"/>
      <c r="H1" s="19"/>
      <c r="I1" s="19"/>
      <c r="J1" s="19"/>
      <c r="K1" s="19"/>
      <c r="L1" s="19"/>
      <c r="M1" s="19"/>
      <c r="N1" s="19"/>
      <c r="O1" s="19"/>
      <c r="P1" s="19"/>
      <c r="Q1" s="19"/>
      <c r="R1" s="19"/>
      <c r="S1" s="19"/>
      <c r="T1" s="19"/>
      <c r="U1" s="19"/>
      <c r="V1" s="19"/>
      <c r="W1" s="19"/>
      <c r="X1" s="19"/>
      <c r="Y1" s="19"/>
      <c r="Z1" s="19"/>
    </row>
    <row r="2" spans="1:26" ht="36" x14ac:dyDescent="0.25">
      <c r="A2" s="19"/>
      <c r="B2" s="47" t="s">
        <v>7</v>
      </c>
      <c r="C2" s="48"/>
      <c r="D2" s="48"/>
      <c r="E2" s="48"/>
      <c r="F2" s="48"/>
      <c r="G2" s="48"/>
      <c r="H2" s="48"/>
      <c r="I2" s="48"/>
      <c r="J2" s="48"/>
      <c r="K2" s="48"/>
      <c r="L2" s="48"/>
      <c r="M2" s="48"/>
      <c r="N2" s="49"/>
      <c r="O2" s="19"/>
      <c r="P2" s="19"/>
      <c r="Q2" s="19"/>
      <c r="R2" s="19"/>
      <c r="S2" s="19"/>
      <c r="T2" s="19"/>
      <c r="U2" s="19"/>
      <c r="V2" s="19"/>
      <c r="W2" s="19"/>
      <c r="X2" s="19"/>
      <c r="Y2" s="19"/>
      <c r="Z2" s="19"/>
    </row>
    <row r="3" spans="1:26" ht="6.75" customHeight="1" x14ac:dyDescent="0.25">
      <c r="A3" s="19"/>
      <c r="B3" s="20"/>
      <c r="C3" s="20"/>
      <c r="D3" s="20"/>
      <c r="E3" s="20"/>
      <c r="F3" s="20"/>
      <c r="G3" s="20"/>
      <c r="H3" s="20"/>
      <c r="I3" s="20"/>
      <c r="J3" s="20"/>
      <c r="K3" s="20"/>
      <c r="L3" s="20"/>
      <c r="M3" s="20"/>
      <c r="N3" s="19"/>
      <c r="O3" s="19"/>
      <c r="P3" s="19"/>
      <c r="Q3" s="19"/>
      <c r="R3" s="19"/>
      <c r="S3" s="19"/>
      <c r="T3" s="19"/>
      <c r="U3" s="19"/>
      <c r="V3" s="19"/>
      <c r="W3" s="19"/>
      <c r="X3" s="19"/>
      <c r="Y3" s="19"/>
      <c r="Z3" s="19"/>
    </row>
    <row r="4" spans="1:26" ht="22.5" customHeight="1" x14ac:dyDescent="0.25">
      <c r="A4" s="19"/>
      <c r="B4" s="19"/>
      <c r="C4" s="21" t="s">
        <v>8</v>
      </c>
      <c r="D4" s="21"/>
      <c r="E4" s="21" t="s">
        <v>9</v>
      </c>
      <c r="F4" s="21"/>
      <c r="G4" s="21" t="s">
        <v>10</v>
      </c>
      <c r="H4" s="21"/>
      <c r="I4" s="21" t="s">
        <v>11</v>
      </c>
      <c r="J4" s="21"/>
      <c r="K4" s="21" t="s">
        <v>12</v>
      </c>
      <c r="L4" s="21"/>
      <c r="M4" s="21" t="s">
        <v>13</v>
      </c>
      <c r="N4" s="19"/>
      <c r="O4" s="19"/>
      <c r="P4" s="19"/>
      <c r="Q4" s="19"/>
      <c r="R4" s="19"/>
      <c r="S4" s="19"/>
      <c r="T4" s="19"/>
      <c r="U4" s="19"/>
      <c r="V4" s="19"/>
      <c r="W4" s="19"/>
      <c r="X4" s="19"/>
      <c r="Y4" s="19"/>
      <c r="Z4" s="19"/>
    </row>
    <row r="5" spans="1:26" ht="23.25" customHeight="1" x14ac:dyDescent="0.25">
      <c r="A5" s="19"/>
      <c r="B5" s="19"/>
      <c r="C5" s="22">
        <f>GETPIVOTDATA("Amount",'Pivot Tables'!$A$2)</f>
        <v>850</v>
      </c>
      <c r="D5" s="23"/>
      <c r="E5" s="22">
        <f>GETPIVOTDATA("Amount",'Pivot Tables'!$A$7)</f>
        <v>55</v>
      </c>
      <c r="F5" s="23"/>
      <c r="G5" s="22">
        <f>GETPIVOTDATA("Amount",'Pivot Tables'!$A$17)</f>
        <v>449</v>
      </c>
      <c r="H5" s="23"/>
      <c r="I5" s="22">
        <f>GETPIVOTDATA("Amount",'Pivot Tables'!$A$12,"Category","Utilities")</f>
        <v>140</v>
      </c>
      <c r="J5" s="23"/>
      <c r="K5" s="22">
        <f>GETPIVOTDATA("Amount",'Pivot Tables'!$A$27)</f>
        <v>462</v>
      </c>
      <c r="L5" s="23"/>
      <c r="M5" s="22">
        <f>GETPIVOTDATA("Amount",'Pivot Tables'!$A$22)</f>
        <v>249</v>
      </c>
      <c r="N5" s="19"/>
      <c r="O5" s="19"/>
      <c r="P5" s="19"/>
      <c r="Q5" s="19"/>
      <c r="R5" s="19"/>
      <c r="S5" s="19"/>
      <c r="T5" s="19"/>
      <c r="U5" s="19"/>
      <c r="V5" s="19"/>
      <c r="W5" s="19"/>
      <c r="X5" s="19"/>
      <c r="Y5" s="19"/>
      <c r="Z5" s="19"/>
    </row>
    <row r="6" spans="1:26" ht="15.75" x14ac:dyDescent="0.25">
      <c r="A6" s="19"/>
      <c r="B6" s="19"/>
      <c r="C6" s="19"/>
      <c r="D6" s="19"/>
      <c r="E6" s="19"/>
      <c r="F6" s="19"/>
      <c r="G6" s="19"/>
      <c r="H6" s="19"/>
      <c r="I6" s="19"/>
      <c r="J6" s="19"/>
      <c r="K6" s="19"/>
      <c r="L6" s="19"/>
      <c r="M6" s="19"/>
      <c r="N6" s="19"/>
      <c r="O6" s="19"/>
      <c r="P6" s="19"/>
      <c r="Q6" s="19"/>
      <c r="R6" s="19"/>
      <c r="S6" s="19"/>
      <c r="T6" s="19"/>
      <c r="U6" s="19"/>
      <c r="V6" s="19"/>
      <c r="W6" s="19"/>
      <c r="X6" s="19"/>
      <c r="Y6" s="19"/>
      <c r="Z6" s="19"/>
    </row>
    <row r="7" spans="1:26" ht="15.75" x14ac:dyDescent="0.25"/>
    <row r="8" spans="1:26" ht="15.75" x14ac:dyDescent="0.25">
      <c r="B8" s="50" t="s">
        <v>14</v>
      </c>
      <c r="C8" s="51"/>
    </row>
    <row r="9" spans="1:26" ht="15.75" x14ac:dyDescent="0.25">
      <c r="B9" s="52">
        <v>3000</v>
      </c>
      <c r="C9" s="53"/>
    </row>
    <row r="10" spans="1:26" ht="15.75" x14ac:dyDescent="0.25"/>
    <row r="11" spans="1:26" ht="15.75" x14ac:dyDescent="0.25"/>
    <row r="12" spans="1:26" ht="15.75" x14ac:dyDescent="0.25"/>
    <row r="13" spans="1:26" ht="15.75" x14ac:dyDescent="0.25"/>
    <row r="14" spans="1:26" ht="15.75" x14ac:dyDescent="0.25"/>
    <row r="15" spans="1:26" ht="15.75" x14ac:dyDescent="0.25"/>
    <row r="16" spans="1:26" ht="15.75" x14ac:dyDescent="0.25"/>
    <row r="17" ht="15.75" x14ac:dyDescent="0.25"/>
    <row r="18" ht="15.75" x14ac:dyDescent="0.25"/>
    <row r="19" ht="15.75" x14ac:dyDescent="0.25"/>
    <row r="20" ht="15.75" x14ac:dyDescent="0.25"/>
  </sheetData>
  <mergeCells count="3">
    <mergeCell ref="B2:N2"/>
    <mergeCell ref="B8:C8"/>
    <mergeCell ref="B9:C9"/>
  </mergeCells>
  <conditionalFormatting sqref="C5">
    <cfRule type="dataBar" priority="8">
      <dataBar>
        <cfvo type="min"/>
        <cfvo type="max"/>
        <color rgb="FF002060"/>
      </dataBar>
      <extLst>
        <ext xmlns:x14="http://schemas.microsoft.com/office/spreadsheetml/2009/9/main" uri="{B025F937-C7B1-47D3-B67F-A62EFF666E3E}">
          <x14:id>{51F68393-C85D-4E79-AD26-77498A903587}</x14:id>
        </ext>
      </extLst>
    </cfRule>
    <cfRule type="dataBar" priority="9">
      <dataBar>
        <cfvo type="min"/>
        <cfvo type="num" val="&quot;0+'Pivot Tables'!$B$33&quot;"/>
        <color theme="4"/>
      </dataBar>
      <extLst>
        <ext xmlns:x14="http://schemas.microsoft.com/office/spreadsheetml/2009/9/main" uri="{B025F937-C7B1-47D3-B67F-A62EFF666E3E}">
          <x14:id>{31EA9187-1132-449A-92EB-9E5D1082D7C5}</x14:id>
        </ext>
      </extLst>
    </cfRule>
  </conditionalFormatting>
  <pageMargins left="0.7" right="0.7" top="0.75" bottom="0.75" header="0" footer="0"/>
  <pageSetup orientation="landscape"/>
  <drawing r:id="rId1"/>
  <extLst>
    <ext xmlns:x14="http://schemas.microsoft.com/office/spreadsheetml/2009/9/main" uri="{78C0D931-6437-407d-A8EE-F0AAD7539E65}">
      <x14:conditionalFormattings>
        <x14:conditionalFormatting xmlns:xm="http://schemas.microsoft.com/office/excel/2006/main">
          <x14:cfRule type="dataBar" id="{51F68393-C85D-4E79-AD26-77498A903587}">
            <x14:dataBar minLength="0" maxLength="100" gradient="0">
              <x14:cfvo type="autoMin"/>
              <x14:cfvo type="autoMax"/>
              <x14:negativeFillColor rgb="FFFF0000"/>
              <x14:axisColor rgb="FF000000"/>
            </x14:dataBar>
          </x14:cfRule>
          <x14:cfRule type="dataBar" id="{31EA9187-1132-449A-92EB-9E5D1082D7C5}">
            <x14:dataBar minLength="0" maxLength="100" gradient="0">
              <x14:cfvo type="autoMin"/>
              <x14:cfvo type="num">
                <xm:f>"0+'Pivot Tables'!$B$33"</xm:f>
              </x14:cfvo>
              <x14:negativeFillColor rgb="FFFF0000"/>
              <x14:axisColor rgb="FF000000"/>
            </x14:dataBar>
          </x14:cfRule>
          <xm:sqref>C5</xm:sqref>
        </x14:conditionalFormatting>
        <x14:conditionalFormatting xmlns:xm="http://schemas.microsoft.com/office/excel/2006/main">
          <x14:cfRule type="dataBar" priority="7" id="{D74F7C2E-C75D-4D8E-8877-55F9307C2487}">
            <x14:dataBar minLength="0" maxLength="100" gradient="0">
              <x14:cfvo type="autoMin"/>
              <x14:cfvo type="num">
                <xm:f>'Pivot Tables'!$B$35</xm:f>
              </x14:cfvo>
              <x14:fillColor theme="8" tint="-0.499984740745262"/>
              <x14:negativeFillColor rgb="FFFF0000"/>
              <x14:axisColor rgb="FF000000"/>
            </x14:dataBar>
          </x14:cfRule>
          <xm:sqref>C5</xm:sqref>
        </x14:conditionalFormatting>
        <x14:conditionalFormatting xmlns:xm="http://schemas.microsoft.com/office/excel/2006/main">
          <x14:cfRule type="dataBar" priority="5" id="{184ECAFD-4AC0-4A1E-B671-119A9F44E3E9}">
            <x14:dataBar minLength="0" maxLength="100" gradient="0">
              <x14:cfvo type="autoMin"/>
              <x14:cfvo type="num">
                <xm:f>'Pivot Tables'!$B$41</xm:f>
              </x14:cfvo>
              <x14:fillColor theme="8" tint="-0.499984740745262"/>
              <x14:negativeFillColor rgb="FFFF0000"/>
              <x14:axisColor rgb="FF000000"/>
            </x14:dataBar>
          </x14:cfRule>
          <x14:cfRule type="dataBar" priority="6" id="{1961FC02-08C8-4325-8F86-D20FF5EB1BC4}">
            <x14:dataBar minLength="0" maxLength="100" gradient="0">
              <x14:cfvo type="autoMin"/>
              <x14:cfvo type="num">
                <xm:f>'Pivot Tables'!$B$41</xm:f>
              </x14:cfvo>
              <x14:fillColor theme="8" tint="-0.499984740745262"/>
              <x14:negativeFillColor rgb="FFFF0000"/>
              <x14:axisColor rgb="FF000000"/>
            </x14:dataBar>
          </x14:cfRule>
          <xm:sqref>E5</xm:sqref>
        </x14:conditionalFormatting>
        <x14:conditionalFormatting xmlns:xm="http://schemas.microsoft.com/office/excel/2006/main">
          <x14:cfRule type="dataBar" priority="4" id="{245B1033-ED39-4AC3-9E0C-D58F7DCF5AA9}">
            <x14:dataBar minLength="0" maxLength="100" gradient="0">
              <x14:cfvo type="autoMin"/>
              <x14:cfvo type="num">
                <xm:f>'Pivot Tables'!$B$60</xm:f>
              </x14:cfvo>
              <x14:fillColor theme="8" tint="-0.499984740745262"/>
              <x14:negativeFillColor rgb="FFFF0000"/>
              <x14:axisColor rgb="FF000000"/>
            </x14:dataBar>
          </x14:cfRule>
          <xm:sqref>G5</xm:sqref>
        </x14:conditionalFormatting>
        <x14:conditionalFormatting xmlns:xm="http://schemas.microsoft.com/office/excel/2006/main">
          <x14:cfRule type="dataBar" priority="3" id="{96806495-86CF-4EA7-B7DF-E70C8E13AE60}">
            <x14:dataBar minLength="0" maxLength="100" gradient="0">
              <x14:cfvo type="autoMin"/>
              <x14:cfvo type="num">
                <xm:f>'Pivot Tables'!$B$66</xm:f>
              </x14:cfvo>
              <x14:fillColor theme="8" tint="-0.499984740745262"/>
              <x14:negativeFillColor rgb="FFFF0000"/>
              <x14:axisColor rgb="FF000000"/>
            </x14:dataBar>
          </x14:cfRule>
          <xm:sqref>I5</xm:sqref>
        </x14:conditionalFormatting>
        <x14:conditionalFormatting xmlns:xm="http://schemas.microsoft.com/office/excel/2006/main">
          <x14:cfRule type="dataBar" priority="2" id="{CB912E0E-173C-48E2-BF8C-A2BF4F59EAD5}">
            <x14:dataBar minLength="0" maxLength="100" gradient="0">
              <x14:cfvo type="autoMin"/>
              <x14:cfvo type="num">
                <xm:f>'Pivot Tables'!$B$47</xm:f>
              </x14:cfvo>
              <x14:fillColor theme="4" tint="-0.499984740745262"/>
              <x14:negativeFillColor rgb="FFFF0000"/>
              <x14:axisColor rgb="FF000000"/>
            </x14:dataBar>
          </x14:cfRule>
          <xm:sqref>K5</xm:sqref>
        </x14:conditionalFormatting>
        <x14:conditionalFormatting xmlns:xm="http://schemas.microsoft.com/office/excel/2006/main">
          <x14:cfRule type="dataBar" priority="1" id="{C1051D28-F101-429E-9CC6-DC97F008B974}">
            <x14:dataBar minLength="0" maxLength="100" gradient="0">
              <x14:cfvo type="autoMin"/>
              <x14:cfvo type="num">
                <xm:f>'Pivot Tables'!$B$72</xm:f>
              </x14:cfvo>
              <x14:fillColor theme="8" tint="-0.499984740745262"/>
              <x14:negativeFillColor rgb="FFFF0000"/>
              <x14:axisColor rgb="FF000000"/>
            </x14:dataBar>
          </x14:cfRule>
          <xm:sqref>M5</xm:sqref>
        </x14:conditionalFormatting>
      </x14:conditionalFormattings>
    </ex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C125"/>
  <sheetViews>
    <sheetView showGridLines="0" topLeftCell="A121" workbookViewId="0">
      <selection activeCell="K6" sqref="K6"/>
    </sheetView>
  </sheetViews>
  <sheetFormatPr defaultColWidth="11.25" defaultRowHeight="15" customHeight="1" x14ac:dyDescent="0.25"/>
  <cols>
    <col min="1" max="1" width="13.25" bestFit="1" customWidth="1"/>
    <col min="2" max="2" width="14.75" bestFit="1" customWidth="1"/>
    <col min="3" max="4" width="10.375" bestFit="1" customWidth="1"/>
    <col min="5" max="5" width="4.875" bestFit="1" customWidth="1"/>
    <col min="6" max="6" width="6.5" bestFit="1" customWidth="1"/>
    <col min="7" max="7" width="9.5" bestFit="1" customWidth="1"/>
    <col min="8" max="8" width="7.375" bestFit="1" customWidth="1"/>
    <col min="9" max="10" width="9.125" bestFit="1" customWidth="1"/>
    <col min="11" max="12" width="10.375" bestFit="1" customWidth="1"/>
    <col min="13" max="14" width="9.125" bestFit="1" customWidth="1"/>
    <col min="15" max="15" width="10.375" bestFit="1" customWidth="1"/>
    <col min="16" max="26" width="10.625" customWidth="1"/>
  </cols>
  <sheetData>
    <row r="2" spans="1:3" ht="15" customHeight="1" x14ac:dyDescent="0.25">
      <c r="A2" s="37" t="s">
        <v>66</v>
      </c>
      <c r="B2" s="37" t="s">
        <v>69</v>
      </c>
      <c r="C2" s="34"/>
    </row>
    <row r="3" spans="1:3" ht="15" customHeight="1" x14ac:dyDescent="0.25">
      <c r="A3" s="37" t="s">
        <v>67</v>
      </c>
      <c r="B3" s="33" t="s">
        <v>57</v>
      </c>
      <c r="C3" s="35" t="s">
        <v>68</v>
      </c>
    </row>
    <row r="4" spans="1:3" ht="15" customHeight="1" x14ac:dyDescent="0.25">
      <c r="A4" s="38" t="s">
        <v>8</v>
      </c>
      <c r="B4" s="33">
        <v>850</v>
      </c>
      <c r="C4" s="35">
        <v>850</v>
      </c>
    </row>
    <row r="5" spans="1:3" ht="15" customHeight="1" x14ac:dyDescent="0.25">
      <c r="A5" s="41" t="s">
        <v>68</v>
      </c>
      <c r="B5" s="42">
        <v>850</v>
      </c>
      <c r="C5" s="36">
        <v>850</v>
      </c>
    </row>
    <row r="7" spans="1:3" ht="15" customHeight="1" x14ac:dyDescent="0.25">
      <c r="A7" s="37" t="s">
        <v>66</v>
      </c>
      <c r="B7" s="37" t="s">
        <v>69</v>
      </c>
      <c r="C7" s="34"/>
    </row>
    <row r="8" spans="1:3" ht="15" customHeight="1" x14ac:dyDescent="0.25">
      <c r="A8" s="37" t="s">
        <v>67</v>
      </c>
      <c r="B8" s="33" t="s">
        <v>57</v>
      </c>
      <c r="C8" s="35" t="s">
        <v>68</v>
      </c>
    </row>
    <row r="9" spans="1:3" ht="15" customHeight="1" x14ac:dyDescent="0.25">
      <c r="A9" s="38" t="s">
        <v>9</v>
      </c>
      <c r="B9" s="33">
        <v>55</v>
      </c>
      <c r="C9" s="35">
        <v>55</v>
      </c>
    </row>
    <row r="10" spans="1:3" ht="15" customHeight="1" x14ac:dyDescent="0.25">
      <c r="A10" s="41" t="s">
        <v>68</v>
      </c>
      <c r="B10" s="42">
        <v>55</v>
      </c>
      <c r="C10" s="36">
        <v>55</v>
      </c>
    </row>
    <row r="12" spans="1:3" ht="15" customHeight="1" x14ac:dyDescent="0.25">
      <c r="A12" s="37" t="s">
        <v>66</v>
      </c>
      <c r="B12" s="37" t="s">
        <v>69</v>
      </c>
      <c r="C12" s="34"/>
    </row>
    <row r="13" spans="1:3" ht="15" customHeight="1" x14ac:dyDescent="0.25">
      <c r="A13" s="37" t="s">
        <v>67</v>
      </c>
      <c r="B13" s="33" t="s">
        <v>57</v>
      </c>
      <c r="C13" s="35" t="s">
        <v>68</v>
      </c>
    </row>
    <row r="14" spans="1:3" ht="15" customHeight="1" x14ac:dyDescent="0.25">
      <c r="A14" s="38" t="s">
        <v>11</v>
      </c>
      <c r="B14" s="33">
        <v>140</v>
      </c>
      <c r="C14" s="35">
        <v>140</v>
      </c>
    </row>
    <row r="15" spans="1:3" ht="15" customHeight="1" x14ac:dyDescent="0.25">
      <c r="A15" s="41" t="s">
        <v>68</v>
      </c>
      <c r="B15" s="42">
        <v>140</v>
      </c>
      <c r="C15" s="36">
        <v>140</v>
      </c>
    </row>
    <row r="17" spans="1:3" ht="15" customHeight="1" x14ac:dyDescent="0.25">
      <c r="A17" s="37" t="s">
        <v>66</v>
      </c>
      <c r="B17" s="37" t="s">
        <v>69</v>
      </c>
      <c r="C17" s="34"/>
    </row>
    <row r="18" spans="1:3" ht="15" customHeight="1" x14ac:dyDescent="0.25">
      <c r="A18" s="37" t="s">
        <v>67</v>
      </c>
      <c r="B18" s="33" t="s">
        <v>57</v>
      </c>
      <c r="C18" s="35" t="s">
        <v>68</v>
      </c>
    </row>
    <row r="19" spans="1:3" ht="15" customHeight="1" x14ac:dyDescent="0.25">
      <c r="A19" s="38" t="s">
        <v>27</v>
      </c>
      <c r="B19" s="33">
        <v>449</v>
      </c>
      <c r="C19" s="35">
        <v>449</v>
      </c>
    </row>
    <row r="20" spans="1:3" ht="15" customHeight="1" x14ac:dyDescent="0.25">
      <c r="A20" s="41" t="s">
        <v>68</v>
      </c>
      <c r="B20" s="42">
        <v>449</v>
      </c>
      <c r="C20" s="36">
        <v>449</v>
      </c>
    </row>
    <row r="22" spans="1:3" ht="15" customHeight="1" x14ac:dyDescent="0.25">
      <c r="A22" s="37" t="s">
        <v>66</v>
      </c>
      <c r="B22" s="37" t="s">
        <v>69</v>
      </c>
      <c r="C22" s="34"/>
    </row>
    <row r="23" spans="1:3" ht="15" customHeight="1" x14ac:dyDescent="0.25">
      <c r="A23" s="37" t="s">
        <v>67</v>
      </c>
      <c r="B23" s="33" t="s">
        <v>57</v>
      </c>
      <c r="C23" s="35" t="s">
        <v>68</v>
      </c>
    </row>
    <row r="24" spans="1:3" ht="15" customHeight="1" x14ac:dyDescent="0.25">
      <c r="A24" s="38" t="s">
        <v>13</v>
      </c>
      <c r="B24" s="33">
        <v>249</v>
      </c>
      <c r="C24" s="35">
        <v>249</v>
      </c>
    </row>
    <row r="25" spans="1:3" ht="15" customHeight="1" x14ac:dyDescent="0.25">
      <c r="A25" s="41" t="s">
        <v>68</v>
      </c>
      <c r="B25" s="42">
        <v>249</v>
      </c>
      <c r="C25" s="36">
        <v>249</v>
      </c>
    </row>
    <row r="27" spans="1:3" ht="15" customHeight="1" x14ac:dyDescent="0.25">
      <c r="A27" s="37" t="s">
        <v>66</v>
      </c>
      <c r="B27" s="37" t="s">
        <v>69</v>
      </c>
      <c r="C27" s="34"/>
    </row>
    <row r="28" spans="1:3" ht="15" customHeight="1" x14ac:dyDescent="0.25">
      <c r="A28" s="37" t="s">
        <v>67</v>
      </c>
      <c r="B28" s="33" t="s">
        <v>57</v>
      </c>
      <c r="C28" s="35" t="s">
        <v>68</v>
      </c>
    </row>
    <row r="29" spans="1:3" ht="15" customHeight="1" x14ac:dyDescent="0.25">
      <c r="A29" s="38" t="s">
        <v>12</v>
      </c>
      <c r="B29" s="33">
        <v>462</v>
      </c>
      <c r="C29" s="35">
        <v>462</v>
      </c>
    </row>
    <row r="30" spans="1:3" ht="15" customHeight="1" x14ac:dyDescent="0.25">
      <c r="A30" s="41" t="s">
        <v>68</v>
      </c>
      <c r="B30" s="42">
        <v>462</v>
      </c>
      <c r="C30" s="36">
        <v>462</v>
      </c>
    </row>
    <row r="32" spans="1:3" ht="15" customHeight="1" x14ac:dyDescent="0.25">
      <c r="A32" s="46" t="s">
        <v>53</v>
      </c>
      <c r="B32" s="46"/>
    </row>
    <row r="35" spans="1:3" ht="15" customHeight="1" x14ac:dyDescent="0.25">
      <c r="A35" t="s">
        <v>71</v>
      </c>
      <c r="B35">
        <f>GETPIVOTDATA("Budget",$A$36,"Category","Rent")</f>
        <v>850</v>
      </c>
    </row>
    <row r="36" spans="1:3" ht="15" customHeight="1" x14ac:dyDescent="0.25">
      <c r="A36" s="37" t="s">
        <v>70</v>
      </c>
      <c r="B36" s="37" t="s">
        <v>69</v>
      </c>
      <c r="C36" s="34"/>
    </row>
    <row r="37" spans="1:3" ht="15" customHeight="1" x14ac:dyDescent="0.25">
      <c r="A37" s="37" t="s">
        <v>67</v>
      </c>
      <c r="B37" s="33" t="s">
        <v>56</v>
      </c>
      <c r="C37" s="35" t="s">
        <v>68</v>
      </c>
    </row>
    <row r="38" spans="1:3" ht="15" customHeight="1" x14ac:dyDescent="0.25">
      <c r="A38" s="38" t="s">
        <v>8</v>
      </c>
      <c r="B38" s="33">
        <v>850</v>
      </c>
      <c r="C38" s="35">
        <v>850</v>
      </c>
    </row>
    <row r="39" spans="1:3" ht="15" customHeight="1" x14ac:dyDescent="0.25">
      <c r="A39" s="41" t="s">
        <v>68</v>
      </c>
      <c r="B39" s="42">
        <v>850</v>
      </c>
      <c r="C39" s="36">
        <v>850</v>
      </c>
    </row>
    <row r="41" spans="1:3" ht="15" customHeight="1" x14ac:dyDescent="0.25">
      <c r="A41" t="s">
        <v>71</v>
      </c>
      <c r="B41">
        <f>GETPIVOTDATA("Budget",$A$42,"Category","Transport")</f>
        <v>75</v>
      </c>
    </row>
    <row r="42" spans="1:3" ht="15" customHeight="1" x14ac:dyDescent="0.25">
      <c r="A42" s="37" t="s">
        <v>70</v>
      </c>
      <c r="B42" s="37" t="s">
        <v>69</v>
      </c>
      <c r="C42" s="34"/>
    </row>
    <row r="43" spans="1:3" ht="15" customHeight="1" x14ac:dyDescent="0.25">
      <c r="A43" s="37" t="s">
        <v>67</v>
      </c>
      <c r="B43" s="33" t="s">
        <v>56</v>
      </c>
      <c r="C43" s="35" t="s">
        <v>68</v>
      </c>
    </row>
    <row r="44" spans="1:3" ht="15" customHeight="1" x14ac:dyDescent="0.25">
      <c r="A44" s="38" t="s">
        <v>9</v>
      </c>
      <c r="B44" s="33">
        <v>75</v>
      </c>
      <c r="C44" s="35">
        <v>75</v>
      </c>
    </row>
    <row r="45" spans="1:3" ht="15" customHeight="1" x14ac:dyDescent="0.25">
      <c r="A45" s="41" t="s">
        <v>68</v>
      </c>
      <c r="B45" s="42">
        <v>75</v>
      </c>
      <c r="C45" s="36">
        <v>75</v>
      </c>
    </row>
    <row r="47" spans="1:3" ht="15" customHeight="1" x14ac:dyDescent="0.25">
      <c r="A47" t="s">
        <v>71</v>
      </c>
      <c r="B47">
        <f>GETPIVOTDATA("Budget",$A$48,"Category","Leisure")</f>
        <v>400</v>
      </c>
    </row>
    <row r="48" spans="1:3" ht="15" customHeight="1" x14ac:dyDescent="0.25">
      <c r="A48" s="37" t="s">
        <v>70</v>
      </c>
      <c r="B48" s="37" t="s">
        <v>69</v>
      </c>
      <c r="C48" s="34"/>
    </row>
    <row r="49" spans="1:3" ht="15" customHeight="1" x14ac:dyDescent="0.25">
      <c r="A49" s="37" t="s">
        <v>67</v>
      </c>
      <c r="B49" s="33" t="s">
        <v>56</v>
      </c>
      <c r="C49" s="35" t="s">
        <v>68</v>
      </c>
    </row>
    <row r="50" spans="1:3" ht="15" customHeight="1" x14ac:dyDescent="0.25">
      <c r="A50" s="38" t="s">
        <v>12</v>
      </c>
      <c r="B50" s="33">
        <v>400</v>
      </c>
      <c r="C50" s="35">
        <v>400</v>
      </c>
    </row>
    <row r="51" spans="1:3" ht="15" customHeight="1" x14ac:dyDescent="0.25">
      <c r="A51" s="41" t="s">
        <v>68</v>
      </c>
      <c r="B51" s="42">
        <v>400</v>
      </c>
      <c r="C51" s="36">
        <v>400</v>
      </c>
    </row>
    <row r="60" spans="1:3" ht="15" customHeight="1" x14ac:dyDescent="0.25">
      <c r="A60" t="s">
        <v>71</v>
      </c>
      <c r="B60">
        <f>GETPIVOTDATA("Budget",$A$61,"Category","Groceries")</f>
        <v>550</v>
      </c>
    </row>
    <row r="61" spans="1:3" ht="15" customHeight="1" x14ac:dyDescent="0.25">
      <c r="A61" s="37" t="s">
        <v>70</v>
      </c>
      <c r="B61" s="37" t="s">
        <v>69</v>
      </c>
      <c r="C61" s="34"/>
    </row>
    <row r="62" spans="1:3" ht="15" customHeight="1" x14ac:dyDescent="0.25">
      <c r="A62" s="37" t="s">
        <v>67</v>
      </c>
      <c r="B62" s="33" t="s">
        <v>56</v>
      </c>
      <c r="C62" s="35" t="s">
        <v>68</v>
      </c>
    </row>
    <row r="63" spans="1:3" ht="15" customHeight="1" x14ac:dyDescent="0.25">
      <c r="A63" s="38" t="s">
        <v>27</v>
      </c>
      <c r="B63" s="33">
        <v>550</v>
      </c>
      <c r="C63" s="35">
        <v>550</v>
      </c>
    </row>
    <row r="64" spans="1:3" ht="15" customHeight="1" x14ac:dyDescent="0.25">
      <c r="A64" s="41" t="s">
        <v>68</v>
      </c>
      <c r="B64" s="42">
        <v>550</v>
      </c>
      <c r="C64" s="36">
        <v>550</v>
      </c>
    </row>
    <row r="66" spans="1:3" ht="15" customHeight="1" x14ac:dyDescent="0.25">
      <c r="A66" t="s">
        <v>71</v>
      </c>
      <c r="B66">
        <f>GETPIVOTDATA("Budget",$A$67,"Category","Utilities")</f>
        <v>200</v>
      </c>
    </row>
    <row r="67" spans="1:3" ht="15" customHeight="1" x14ac:dyDescent="0.25">
      <c r="A67" s="37" t="s">
        <v>70</v>
      </c>
      <c r="B67" s="37" t="s">
        <v>69</v>
      </c>
      <c r="C67" s="34"/>
    </row>
    <row r="68" spans="1:3" ht="15" customHeight="1" x14ac:dyDescent="0.25">
      <c r="A68" s="37" t="s">
        <v>67</v>
      </c>
      <c r="B68" s="33" t="s">
        <v>56</v>
      </c>
      <c r="C68" s="35" t="s">
        <v>68</v>
      </c>
    </row>
    <row r="69" spans="1:3" ht="15" customHeight="1" x14ac:dyDescent="0.25">
      <c r="A69" s="38" t="s">
        <v>11</v>
      </c>
      <c r="B69" s="33">
        <v>200</v>
      </c>
      <c r="C69" s="35">
        <v>200</v>
      </c>
    </row>
    <row r="70" spans="1:3" ht="15" customHeight="1" x14ac:dyDescent="0.25">
      <c r="A70" s="41" t="s">
        <v>68</v>
      </c>
      <c r="B70" s="42">
        <v>200</v>
      </c>
      <c r="C70" s="36">
        <v>200</v>
      </c>
    </row>
    <row r="72" spans="1:3" ht="15" customHeight="1" x14ac:dyDescent="0.25">
      <c r="A72" t="s">
        <v>71</v>
      </c>
      <c r="B72">
        <f>GETPIVOTDATA("Budget",$A$73,"Category","Other")</f>
        <v>300</v>
      </c>
    </row>
    <row r="73" spans="1:3" ht="15" customHeight="1" x14ac:dyDescent="0.25">
      <c r="A73" s="37" t="s">
        <v>70</v>
      </c>
      <c r="B73" s="37" t="s">
        <v>69</v>
      </c>
      <c r="C73" s="34"/>
    </row>
    <row r="74" spans="1:3" ht="15" customHeight="1" x14ac:dyDescent="0.25">
      <c r="A74" s="37" t="s">
        <v>67</v>
      </c>
      <c r="B74" s="33" t="s">
        <v>56</v>
      </c>
      <c r="C74" s="35" t="s">
        <v>68</v>
      </c>
    </row>
    <row r="75" spans="1:3" ht="15" customHeight="1" x14ac:dyDescent="0.25">
      <c r="A75" s="38" t="s">
        <v>13</v>
      </c>
      <c r="B75" s="33">
        <v>300</v>
      </c>
      <c r="C75" s="35">
        <v>300</v>
      </c>
    </row>
    <row r="76" spans="1:3" ht="15" customHeight="1" x14ac:dyDescent="0.25">
      <c r="A76" s="41" t="s">
        <v>68</v>
      </c>
      <c r="B76" s="42">
        <v>300</v>
      </c>
      <c r="C76" s="36">
        <v>300</v>
      </c>
    </row>
    <row r="78" spans="1:3" ht="15" customHeight="1" x14ac:dyDescent="0.25">
      <c r="A78" s="46" t="s">
        <v>72</v>
      </c>
      <c r="B78" s="46"/>
    </row>
    <row r="80" spans="1:3" ht="15" customHeight="1" x14ac:dyDescent="0.25">
      <c r="A80" s="45" t="s">
        <v>20</v>
      </c>
      <c r="B80" s="36" t="s">
        <v>24</v>
      </c>
    </row>
    <row r="82" spans="1:3" ht="15" customHeight="1" x14ac:dyDescent="0.25">
      <c r="A82" s="37" t="s">
        <v>66</v>
      </c>
      <c r="B82" s="37" t="s">
        <v>69</v>
      </c>
      <c r="C82" s="34"/>
    </row>
    <row r="83" spans="1:3" ht="15" customHeight="1" x14ac:dyDescent="0.25">
      <c r="A83" s="37" t="s">
        <v>67</v>
      </c>
      <c r="B83" s="33" t="s">
        <v>57</v>
      </c>
      <c r="C83" s="35" t="s">
        <v>68</v>
      </c>
    </row>
    <row r="84" spans="1:3" ht="15" customHeight="1" x14ac:dyDescent="0.25">
      <c r="A84" s="38" t="s">
        <v>27</v>
      </c>
      <c r="B84" s="33">
        <v>449</v>
      </c>
      <c r="C84" s="35">
        <v>449</v>
      </c>
    </row>
    <row r="85" spans="1:3" ht="15" customHeight="1" x14ac:dyDescent="0.25">
      <c r="A85" s="39" t="s">
        <v>12</v>
      </c>
      <c r="B85" s="43">
        <v>462</v>
      </c>
      <c r="C85" s="40">
        <v>462</v>
      </c>
    </row>
    <row r="86" spans="1:3" ht="15" customHeight="1" x14ac:dyDescent="0.25">
      <c r="A86" s="39" t="s">
        <v>13</v>
      </c>
      <c r="B86" s="43">
        <v>249</v>
      </c>
      <c r="C86" s="40">
        <v>249</v>
      </c>
    </row>
    <row r="87" spans="1:3" ht="15" customHeight="1" x14ac:dyDescent="0.25">
      <c r="A87" s="39" t="s">
        <v>8</v>
      </c>
      <c r="B87" s="43">
        <v>850</v>
      </c>
      <c r="C87" s="40">
        <v>850</v>
      </c>
    </row>
    <row r="88" spans="1:3" ht="15" customHeight="1" x14ac:dyDescent="0.25">
      <c r="A88" s="39" t="s">
        <v>9</v>
      </c>
      <c r="B88" s="43">
        <v>55</v>
      </c>
      <c r="C88" s="40">
        <v>55</v>
      </c>
    </row>
    <row r="89" spans="1:3" ht="15" customHeight="1" x14ac:dyDescent="0.25">
      <c r="A89" s="39" t="s">
        <v>11</v>
      </c>
      <c r="B89" s="43">
        <v>140</v>
      </c>
      <c r="C89" s="40">
        <v>140</v>
      </c>
    </row>
    <row r="90" spans="1:3" ht="15" customHeight="1" x14ac:dyDescent="0.25">
      <c r="A90" s="41" t="s">
        <v>68</v>
      </c>
      <c r="B90" s="42">
        <v>2205</v>
      </c>
      <c r="C90" s="36">
        <v>2205</v>
      </c>
    </row>
    <row r="92" spans="1:3" ht="15" customHeight="1" x14ac:dyDescent="0.25">
      <c r="A92" t="str">
        <f>A84</f>
        <v>Groceries</v>
      </c>
      <c r="B92">
        <f>GETPIVOTDATA("Amount",$A$82,"Category","Groceries")</f>
        <v>449</v>
      </c>
    </row>
    <row r="93" spans="1:3" ht="15" customHeight="1" x14ac:dyDescent="0.25">
      <c r="A93" t="str">
        <f t="shared" ref="A93:A97" si="0">A85</f>
        <v>Leisure</v>
      </c>
      <c r="B93">
        <f>GETPIVOTDATA("Amount",$A$82,"Category","Leisure")</f>
        <v>462</v>
      </c>
    </row>
    <row r="94" spans="1:3" ht="15" customHeight="1" x14ac:dyDescent="0.25">
      <c r="A94" t="str">
        <f t="shared" si="0"/>
        <v>Other</v>
      </c>
      <c r="B94">
        <f>GETPIVOTDATA("Amount",$A$82,"Category","Other")</f>
        <v>249</v>
      </c>
    </row>
    <row r="95" spans="1:3" ht="15" customHeight="1" x14ac:dyDescent="0.25">
      <c r="A95" t="str">
        <f t="shared" si="0"/>
        <v>Rent</v>
      </c>
      <c r="B95">
        <f>GETPIVOTDATA("Amount",$A$82,"Category","Rent")</f>
        <v>850</v>
      </c>
    </row>
    <row r="96" spans="1:3" ht="15" customHeight="1" x14ac:dyDescent="0.25">
      <c r="A96" t="str">
        <f t="shared" si="0"/>
        <v>Transport</v>
      </c>
      <c r="B96">
        <f>GETPIVOTDATA("Amount",$A$82,"Category","Transport")</f>
        <v>55</v>
      </c>
    </row>
    <row r="97" spans="1:3" ht="15" customHeight="1" x14ac:dyDescent="0.25">
      <c r="A97" t="str">
        <f t="shared" si="0"/>
        <v>Utilities</v>
      </c>
      <c r="B97">
        <f>GETPIVOTDATA("Amount",$A$82,"Category","Utilities")</f>
        <v>140</v>
      </c>
    </row>
    <row r="102" spans="1:3" ht="15" customHeight="1" x14ac:dyDescent="0.25">
      <c r="A102" s="37" t="s">
        <v>66</v>
      </c>
      <c r="B102" s="37" t="s">
        <v>69</v>
      </c>
      <c r="C102" s="34"/>
    </row>
    <row r="103" spans="1:3" ht="15" customHeight="1" x14ac:dyDescent="0.25">
      <c r="A103" s="37" t="s">
        <v>67</v>
      </c>
      <c r="B103" s="33" t="s">
        <v>57</v>
      </c>
      <c r="C103" s="35" t="s">
        <v>68</v>
      </c>
    </row>
    <row r="104" spans="1:3" ht="15" customHeight="1" x14ac:dyDescent="0.25">
      <c r="A104" s="38" t="s">
        <v>24</v>
      </c>
      <c r="B104" s="33">
        <v>2205</v>
      </c>
      <c r="C104" s="35">
        <v>2205</v>
      </c>
    </row>
    <row r="105" spans="1:3" ht="15" customHeight="1" x14ac:dyDescent="0.25">
      <c r="A105" s="39" t="s">
        <v>33</v>
      </c>
      <c r="B105" s="43">
        <v>3927</v>
      </c>
      <c r="C105" s="40">
        <v>3927</v>
      </c>
    </row>
    <row r="106" spans="1:3" ht="15" customHeight="1" x14ac:dyDescent="0.25">
      <c r="A106" s="41" t="s">
        <v>68</v>
      </c>
      <c r="B106" s="42">
        <v>6132</v>
      </c>
      <c r="C106" s="36">
        <v>6132</v>
      </c>
    </row>
    <row r="108" spans="1:3" ht="15" customHeight="1" x14ac:dyDescent="0.25">
      <c r="A108" t="str">
        <f>A104</f>
        <v>Expense</v>
      </c>
      <c r="B108">
        <f>GETPIVOTDATA("Amount",$A$102,"Income / Expense","Expense")</f>
        <v>2205</v>
      </c>
    </row>
    <row r="109" spans="1:3" ht="15" customHeight="1" x14ac:dyDescent="0.25">
      <c r="A109" t="str">
        <f>A105</f>
        <v>Income</v>
      </c>
      <c r="B109">
        <f>GETPIVOTDATA("Amount",$A$102,"Income / Expense","Income")</f>
        <v>3927</v>
      </c>
    </row>
    <row r="111" spans="1:3" ht="15" customHeight="1" x14ac:dyDescent="0.25">
      <c r="A111" t="s">
        <v>73</v>
      </c>
      <c r="B111">
        <f>Dashboard!$B$9</f>
        <v>3000</v>
      </c>
    </row>
    <row r="112" spans="1:3" ht="15" customHeight="1" x14ac:dyDescent="0.25">
      <c r="A112" t="s">
        <v>74</v>
      </c>
      <c r="B112">
        <f>GETPIVOTDATA("Amount",$A$102,"Income / Expense","Income")-GETPIVOTDATA("Amount",$A$102,"Income / Expense","Expense")</f>
        <v>1722</v>
      </c>
    </row>
    <row r="113" spans="1:3" ht="15" customHeight="1" x14ac:dyDescent="0.25">
      <c r="A113" t="s">
        <v>75</v>
      </c>
      <c r="B113">
        <f>GETPIVOTDATA("Amount",$A$102,"Income / Expense","Income")+GETPIVOTDATA("Amount",$A$102,"Income / Expense","Expense")</f>
        <v>6132</v>
      </c>
    </row>
    <row r="115" spans="1:3" ht="15" customHeight="1" x14ac:dyDescent="0.25">
      <c r="A115" t="s">
        <v>76</v>
      </c>
      <c r="B115">
        <f>'Pivot Tables'!B108</f>
        <v>2205</v>
      </c>
    </row>
    <row r="116" spans="1:3" ht="15" customHeight="1" x14ac:dyDescent="0.25">
      <c r="A116" t="s">
        <v>77</v>
      </c>
      <c r="B116">
        <f>B109</f>
        <v>3927</v>
      </c>
    </row>
    <row r="118" spans="1:3" ht="15" customHeight="1" x14ac:dyDescent="0.25">
      <c r="A118" s="37" t="s">
        <v>70</v>
      </c>
      <c r="B118" s="37" t="s">
        <v>69</v>
      </c>
      <c r="C118" s="34"/>
    </row>
    <row r="119" spans="1:3" ht="15" customHeight="1" x14ac:dyDescent="0.25">
      <c r="A119" s="37" t="s">
        <v>67</v>
      </c>
      <c r="B119" s="33" t="s">
        <v>56</v>
      </c>
      <c r="C119" s="35" t="s">
        <v>68</v>
      </c>
    </row>
    <row r="120" spans="1:3" ht="15" customHeight="1" x14ac:dyDescent="0.25">
      <c r="A120" s="38" t="s">
        <v>24</v>
      </c>
      <c r="B120" s="33">
        <v>2375</v>
      </c>
      <c r="C120" s="35">
        <v>2375</v>
      </c>
    </row>
    <row r="121" spans="1:3" ht="15" customHeight="1" x14ac:dyDescent="0.25">
      <c r="A121" s="39" t="s">
        <v>33</v>
      </c>
      <c r="B121" s="43">
        <v>2800</v>
      </c>
      <c r="C121" s="40">
        <v>2800</v>
      </c>
    </row>
    <row r="122" spans="1:3" ht="15" customHeight="1" x14ac:dyDescent="0.25">
      <c r="A122" s="41" t="s">
        <v>68</v>
      </c>
      <c r="B122" s="42">
        <v>5175</v>
      </c>
      <c r="C122" s="36">
        <v>5175</v>
      </c>
    </row>
    <row r="124" spans="1:3" ht="15" customHeight="1" x14ac:dyDescent="0.25">
      <c r="A124" s="44" t="s">
        <v>78</v>
      </c>
      <c r="B124">
        <f>GETPIVOTDATA("Budget",$A$118,"Income/Expense","Expense")</f>
        <v>2375</v>
      </c>
    </row>
    <row r="125" spans="1:3" ht="15" customHeight="1" x14ac:dyDescent="0.25">
      <c r="A125" s="44" t="s">
        <v>79</v>
      </c>
      <c r="B125">
        <f>GETPIVOTDATA("Budget",$A$118,"Income/Expense","Income")</f>
        <v>2800</v>
      </c>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K61"/>
  <sheetViews>
    <sheetView showGridLines="0" topLeftCell="B38" workbookViewId="0">
      <selection activeCell="C10" sqref="C10"/>
    </sheetView>
  </sheetViews>
  <sheetFormatPr defaultColWidth="11.25" defaultRowHeight="15" customHeight="1" x14ac:dyDescent="0.25"/>
  <cols>
    <col min="1" max="3" width="10.625" customWidth="1"/>
    <col min="4" max="4" width="13" customWidth="1"/>
    <col min="5" max="5" width="34.375" customWidth="1"/>
    <col min="6" max="6" width="17.375" customWidth="1"/>
    <col min="7" max="26" width="10.625" customWidth="1"/>
  </cols>
  <sheetData>
    <row r="2" spans="2:11" ht="15" customHeight="1" x14ac:dyDescent="0.35">
      <c r="B2" s="24" t="s">
        <v>15</v>
      </c>
      <c r="C2" s="24"/>
      <c r="D2" s="24"/>
      <c r="E2" s="24"/>
      <c r="F2" s="24"/>
      <c r="G2" s="24"/>
    </row>
    <row r="4" spans="2:11" ht="15.75" x14ac:dyDescent="0.25">
      <c r="B4" s="25" t="s">
        <v>16</v>
      </c>
      <c r="C4" s="25" t="s">
        <v>17</v>
      </c>
      <c r="D4" s="25" t="s">
        <v>18</v>
      </c>
      <c r="E4" s="25" t="s">
        <v>19</v>
      </c>
      <c r="F4" s="25" t="s">
        <v>20</v>
      </c>
      <c r="G4" s="25" t="s">
        <v>21</v>
      </c>
      <c r="J4" s="25" t="s">
        <v>18</v>
      </c>
      <c r="K4" s="25" t="s">
        <v>22</v>
      </c>
    </row>
    <row r="5" spans="2:11" ht="15.75" x14ac:dyDescent="0.25">
      <c r="B5" s="26">
        <v>44562</v>
      </c>
      <c r="C5" s="14" t="str">
        <f>TEXT(Actuals!$B5,"MMMM")</f>
        <v>January</v>
      </c>
      <c r="D5" s="14" t="s">
        <v>8</v>
      </c>
      <c r="E5" s="14" t="s">
        <v>23</v>
      </c>
      <c r="F5" s="14" t="str">
        <f>_xlfn.XLOOKUP(Actuals!$D5,$J$5:$J$13,$K$5:$K$13)</f>
        <v>Expense</v>
      </c>
      <c r="G5" s="27">
        <v>850</v>
      </c>
      <c r="J5" s="14" t="s">
        <v>8</v>
      </c>
      <c r="K5" s="14" t="s">
        <v>24</v>
      </c>
    </row>
    <row r="6" spans="2:11" ht="15.75" x14ac:dyDescent="0.25">
      <c r="B6" s="26">
        <v>44562</v>
      </c>
      <c r="C6" s="14" t="str">
        <f>TEXT(Actuals!$B6,"MMMM")</f>
        <v>January</v>
      </c>
      <c r="D6" s="14" t="s">
        <v>11</v>
      </c>
      <c r="E6" s="14" t="s">
        <v>25</v>
      </c>
      <c r="F6" s="14" t="str">
        <f>_xlfn.XLOOKUP(Actuals!$D6,$J$5:$J$13,$K$5:$K$13)</f>
        <v>Expense</v>
      </c>
      <c r="G6" s="27">
        <v>140</v>
      </c>
      <c r="J6" s="14" t="s">
        <v>11</v>
      </c>
      <c r="K6" s="14" t="s">
        <v>24</v>
      </c>
    </row>
    <row r="7" spans="2:11" ht="15.75" x14ac:dyDescent="0.25">
      <c r="B7" s="26">
        <v>44562</v>
      </c>
      <c r="C7" s="14" t="str">
        <f>TEXT(Actuals!$B7,"MMMM")</f>
        <v>January</v>
      </c>
      <c r="D7" s="14" t="s">
        <v>9</v>
      </c>
      <c r="E7" s="14" t="s">
        <v>26</v>
      </c>
      <c r="F7" s="14" t="str">
        <f>_xlfn.XLOOKUP(Actuals!$D7,$J$5:$J$13,$K$5:$K$13)</f>
        <v>Expense</v>
      </c>
      <c r="G7" s="27">
        <v>55</v>
      </c>
      <c r="J7" s="14" t="s">
        <v>9</v>
      </c>
      <c r="K7" s="14" t="s">
        <v>24</v>
      </c>
    </row>
    <row r="8" spans="2:11" ht="15.75" x14ac:dyDescent="0.25">
      <c r="B8" s="26">
        <v>44569</v>
      </c>
      <c r="C8" s="14" t="str">
        <f>TEXT(Actuals!$B8,"MMMM")</f>
        <v>January</v>
      </c>
      <c r="D8" s="14" t="s">
        <v>27</v>
      </c>
      <c r="E8" s="14" t="s">
        <v>28</v>
      </c>
      <c r="F8" s="14" t="str">
        <f>_xlfn.XLOOKUP(Actuals!$D8,$J$5:$J$13,$K$5:$K$13)</f>
        <v>Expense</v>
      </c>
      <c r="G8" s="27">
        <v>449</v>
      </c>
      <c r="J8" s="14" t="s">
        <v>27</v>
      </c>
      <c r="K8" s="14" t="s">
        <v>24</v>
      </c>
    </row>
    <row r="9" spans="2:11" ht="15.75" x14ac:dyDescent="0.25">
      <c r="B9" s="26">
        <v>44572</v>
      </c>
      <c r="C9" s="14" t="str">
        <f>TEXT(Actuals!$B9,"MMMM")</f>
        <v>January</v>
      </c>
      <c r="D9" s="14" t="s">
        <v>12</v>
      </c>
      <c r="E9" s="14" t="s">
        <v>29</v>
      </c>
      <c r="F9" s="14" t="str">
        <f>_xlfn.XLOOKUP(Actuals!$D9,$J$5:$J$13,$K$5:$K$13)</f>
        <v>Expense</v>
      </c>
      <c r="G9" s="27">
        <v>245</v>
      </c>
      <c r="J9" s="14" t="s">
        <v>12</v>
      </c>
      <c r="K9" s="14" t="s">
        <v>24</v>
      </c>
    </row>
    <row r="10" spans="2:11" ht="15.75" x14ac:dyDescent="0.25">
      <c r="B10" s="26">
        <v>44573</v>
      </c>
      <c r="C10" s="14" t="str">
        <f>TEXT(Actuals!$B10,"MMMM")</f>
        <v>January</v>
      </c>
      <c r="D10" s="14" t="s">
        <v>12</v>
      </c>
      <c r="E10" s="14" t="s">
        <v>30</v>
      </c>
      <c r="F10" s="14" t="str">
        <f>_xlfn.XLOOKUP(Actuals!$D10,$J$5:$J$13,$K$5:$K$13)</f>
        <v>Expense</v>
      </c>
      <c r="G10" s="27">
        <v>168</v>
      </c>
      <c r="J10" s="14" t="s">
        <v>13</v>
      </c>
      <c r="K10" s="14" t="s">
        <v>24</v>
      </c>
    </row>
    <row r="11" spans="2:11" ht="15.75" x14ac:dyDescent="0.25">
      <c r="B11" s="26">
        <v>44573</v>
      </c>
      <c r="C11" s="14" t="str">
        <f>TEXT(Actuals!$B11,"MMMM")</f>
        <v>January</v>
      </c>
      <c r="D11" s="14" t="s">
        <v>12</v>
      </c>
      <c r="E11" s="14" t="s">
        <v>31</v>
      </c>
      <c r="F11" s="14" t="str">
        <f>_xlfn.XLOOKUP(Actuals!$D11,$J$5:$J$13,$K$5:$K$13)</f>
        <v>Expense</v>
      </c>
      <c r="G11" s="27">
        <v>149</v>
      </c>
      <c r="J11" s="14" t="s">
        <v>32</v>
      </c>
      <c r="K11" s="14" t="s">
        <v>33</v>
      </c>
    </row>
    <row r="12" spans="2:11" ht="15.75" x14ac:dyDescent="0.25">
      <c r="B12" s="26">
        <v>44575</v>
      </c>
      <c r="C12" s="14" t="str">
        <f>TEXT(Actuals!$B12,"MMMM")</f>
        <v>January</v>
      </c>
      <c r="D12" s="14" t="s">
        <v>13</v>
      </c>
      <c r="E12" s="14" t="s">
        <v>34</v>
      </c>
      <c r="F12" s="14" t="str">
        <f>_xlfn.XLOOKUP(Actuals!$D12,$J$5:$J$13,$K$5:$K$13)</f>
        <v>Expense</v>
      </c>
      <c r="G12" s="27">
        <v>249</v>
      </c>
      <c r="J12" s="14" t="s">
        <v>35</v>
      </c>
      <c r="K12" s="14" t="s">
        <v>33</v>
      </c>
    </row>
    <row r="13" spans="2:11" ht="15.75" x14ac:dyDescent="0.25">
      <c r="B13" s="26">
        <v>44592</v>
      </c>
      <c r="C13" s="14" t="str">
        <f>TEXT(Actuals!$B13,"MMMM")</f>
        <v>January</v>
      </c>
      <c r="D13" s="14" t="s">
        <v>32</v>
      </c>
      <c r="E13" s="14" t="s">
        <v>36</v>
      </c>
      <c r="F13" s="14" t="str">
        <f>_xlfn.XLOOKUP(Actuals!$D13,$J$5:$J$13,$K$5:$K$13)</f>
        <v>Income</v>
      </c>
      <c r="G13" s="27">
        <v>458</v>
      </c>
      <c r="J13" s="14" t="s">
        <v>37</v>
      </c>
      <c r="K13" s="14" t="s">
        <v>33</v>
      </c>
    </row>
    <row r="14" spans="2:11" ht="15.75" x14ac:dyDescent="0.25">
      <c r="B14" s="26">
        <v>44592</v>
      </c>
      <c r="C14" s="14" t="str">
        <f>TEXT(Actuals!$B14,"MMMM")</f>
        <v>January</v>
      </c>
      <c r="D14" s="14" t="s">
        <v>35</v>
      </c>
      <c r="E14" s="14" t="s">
        <v>38</v>
      </c>
      <c r="F14" s="14" t="str">
        <f>_xlfn.XLOOKUP(Actuals!$D14,$J$5:$J$13,$K$5:$K$13)</f>
        <v>Income</v>
      </c>
      <c r="G14" s="27">
        <v>3000</v>
      </c>
    </row>
    <row r="15" spans="2:11" ht="15.75" x14ac:dyDescent="0.25">
      <c r="B15" s="26">
        <v>44592</v>
      </c>
      <c r="C15" s="14" t="str">
        <f>TEXT(Actuals!$B15,"MMMM")</f>
        <v>January</v>
      </c>
      <c r="D15" s="14" t="s">
        <v>37</v>
      </c>
      <c r="E15" s="14" t="s">
        <v>39</v>
      </c>
      <c r="F15" s="14" t="str">
        <f>_xlfn.XLOOKUP(Actuals!$D15,$J$5:$J$13,$K$5:$K$13)</f>
        <v>Income</v>
      </c>
      <c r="G15" s="27">
        <v>184</v>
      </c>
      <c r="J15" s="28"/>
      <c r="K15" s="28"/>
    </row>
    <row r="16" spans="2:11" ht="15.75" x14ac:dyDescent="0.25">
      <c r="B16" s="26">
        <v>44593</v>
      </c>
      <c r="C16" s="14" t="str">
        <f>TEXT(Actuals!$B16,"MMMM")</f>
        <v>February</v>
      </c>
      <c r="D16" s="14" t="s">
        <v>8</v>
      </c>
      <c r="E16" s="14" t="s">
        <v>23</v>
      </c>
      <c r="F16" s="14" t="str">
        <f>_xlfn.XLOOKUP(Actuals!$D16,$J$5:$J$13,$K$5:$K$13)</f>
        <v>Expense</v>
      </c>
      <c r="G16" s="27">
        <v>850</v>
      </c>
    </row>
    <row r="17" spans="2:7" ht="15.75" x14ac:dyDescent="0.25">
      <c r="B17" s="26">
        <v>44593</v>
      </c>
      <c r="C17" s="14" t="str">
        <f>TEXT(Actuals!$B17,"MMMM")</f>
        <v>February</v>
      </c>
      <c r="D17" s="14" t="s">
        <v>11</v>
      </c>
      <c r="E17" s="14" t="s">
        <v>40</v>
      </c>
      <c r="F17" s="14" t="str">
        <f>_xlfn.XLOOKUP(Actuals!$D17,$J$5:$J$13,$K$5:$K$13)</f>
        <v>Expense</v>
      </c>
      <c r="G17" s="27">
        <v>105</v>
      </c>
    </row>
    <row r="18" spans="2:7" ht="15.75" x14ac:dyDescent="0.25">
      <c r="B18" s="26">
        <v>44593</v>
      </c>
      <c r="C18" s="14" t="str">
        <f>TEXT(Actuals!$B18,"MMMM")</f>
        <v>February</v>
      </c>
      <c r="D18" s="14" t="s">
        <v>9</v>
      </c>
      <c r="E18" s="14" t="s">
        <v>26</v>
      </c>
      <c r="F18" s="14" t="str">
        <f>_xlfn.XLOOKUP(Actuals!$D18,$J$5:$J$13,$K$5:$K$13)</f>
        <v>Expense</v>
      </c>
      <c r="G18" s="27">
        <v>55</v>
      </c>
    </row>
    <row r="19" spans="2:7" ht="15.75" x14ac:dyDescent="0.25">
      <c r="B19" s="26">
        <v>44600</v>
      </c>
      <c r="C19" s="14" t="str">
        <f>TEXT(Actuals!$B19,"MMMM")</f>
        <v>February</v>
      </c>
      <c r="D19" s="14" t="s">
        <v>27</v>
      </c>
      <c r="E19" s="14" t="s">
        <v>28</v>
      </c>
      <c r="F19" s="14" t="str">
        <f>_xlfn.XLOOKUP(Actuals!$D19,$J$5:$J$13,$K$5:$K$13)</f>
        <v>Expense</v>
      </c>
      <c r="G19" s="27">
        <v>305</v>
      </c>
    </row>
    <row r="20" spans="2:7" ht="15.75" x14ac:dyDescent="0.25">
      <c r="B20" s="26">
        <v>44603</v>
      </c>
      <c r="C20" s="14" t="str">
        <f>TEXT(Actuals!$B20,"MMMM")</f>
        <v>February</v>
      </c>
      <c r="D20" s="14" t="s">
        <v>12</v>
      </c>
      <c r="E20" s="14" t="s">
        <v>41</v>
      </c>
      <c r="F20" s="14" t="str">
        <f>_xlfn.XLOOKUP(Actuals!$D20,$J$5:$J$13,$K$5:$K$13)</f>
        <v>Expense</v>
      </c>
      <c r="G20" s="27">
        <v>28</v>
      </c>
    </row>
    <row r="21" spans="2:7" ht="15.75" x14ac:dyDescent="0.25">
      <c r="B21" s="26">
        <v>44604</v>
      </c>
      <c r="C21" s="14" t="str">
        <f>TEXT(Actuals!$B21,"MMMM")</f>
        <v>February</v>
      </c>
      <c r="D21" s="14" t="s">
        <v>12</v>
      </c>
      <c r="E21" s="14" t="s">
        <v>42</v>
      </c>
      <c r="F21" s="14" t="str">
        <f>_xlfn.XLOOKUP(Actuals!$D21,$J$5:$J$13,$K$5:$K$13)</f>
        <v>Expense</v>
      </c>
      <c r="G21" s="27">
        <v>99</v>
      </c>
    </row>
    <row r="22" spans="2:7" ht="15.75" x14ac:dyDescent="0.25">
      <c r="B22" s="26">
        <v>44604</v>
      </c>
      <c r="C22" s="14" t="str">
        <f>TEXT(Actuals!$B22,"MMMM")</f>
        <v>February</v>
      </c>
      <c r="D22" s="14" t="s">
        <v>12</v>
      </c>
      <c r="E22" s="14" t="s">
        <v>43</v>
      </c>
      <c r="F22" s="14" t="str">
        <f>_xlfn.XLOOKUP(Actuals!$D22,$J$5:$J$13,$K$5:$K$13)</f>
        <v>Expense</v>
      </c>
      <c r="G22" s="27">
        <v>67</v>
      </c>
    </row>
    <row r="23" spans="2:7" ht="15.75" x14ac:dyDescent="0.25">
      <c r="B23" s="26">
        <v>44606</v>
      </c>
      <c r="C23" s="14" t="str">
        <f>TEXT(Actuals!$B23,"MMMM")</f>
        <v>February</v>
      </c>
      <c r="D23" s="14" t="s">
        <v>13</v>
      </c>
      <c r="E23" s="14" t="s">
        <v>44</v>
      </c>
      <c r="F23" s="14" t="str">
        <f>_xlfn.XLOOKUP(Actuals!$D23,$J$5:$J$13,$K$5:$K$13)</f>
        <v>Expense</v>
      </c>
      <c r="G23" s="27">
        <v>18</v>
      </c>
    </row>
    <row r="24" spans="2:7" ht="15.75" x14ac:dyDescent="0.25">
      <c r="B24" s="26">
        <v>44620</v>
      </c>
      <c r="C24" s="14" t="str">
        <f>TEXT(Actuals!$B24,"MMMM")</f>
        <v>February</v>
      </c>
      <c r="D24" s="14" t="s">
        <v>32</v>
      </c>
      <c r="E24" s="14" t="s">
        <v>36</v>
      </c>
      <c r="F24" s="14" t="str">
        <f>_xlfn.XLOOKUP(Actuals!$D24,$J$5:$J$13,$K$5:$K$13)</f>
        <v>Income</v>
      </c>
      <c r="G24" s="27">
        <v>305</v>
      </c>
    </row>
    <row r="25" spans="2:7" ht="15.75" x14ac:dyDescent="0.25">
      <c r="B25" s="26">
        <v>44620</v>
      </c>
      <c r="C25" s="14" t="str">
        <f>TEXT(Actuals!$B25,"MMMM")</f>
        <v>February</v>
      </c>
      <c r="D25" s="14" t="s">
        <v>35</v>
      </c>
      <c r="E25" s="14" t="s">
        <v>38</v>
      </c>
      <c r="F25" s="14" t="str">
        <f>_xlfn.XLOOKUP(Actuals!$D25,$J$5:$J$13,$K$5:$K$13)</f>
        <v>Income</v>
      </c>
      <c r="G25" s="27">
        <v>3000</v>
      </c>
    </row>
    <row r="26" spans="2:7" ht="15.75" x14ac:dyDescent="0.25">
      <c r="B26" s="26">
        <v>44620</v>
      </c>
      <c r="C26" s="14" t="str">
        <f>TEXT(Actuals!$B26,"MMMM")</f>
        <v>February</v>
      </c>
      <c r="D26" s="14" t="s">
        <v>37</v>
      </c>
      <c r="E26" s="14" t="s">
        <v>39</v>
      </c>
      <c r="F26" s="14" t="str">
        <f>_xlfn.XLOOKUP(Actuals!$D26,$J$5:$J$13,$K$5:$K$13)</f>
        <v>Income</v>
      </c>
      <c r="G26" s="27">
        <v>228</v>
      </c>
    </row>
    <row r="27" spans="2:7" ht="15.75" x14ac:dyDescent="0.25">
      <c r="B27" s="26">
        <v>44621</v>
      </c>
      <c r="C27" s="14" t="str">
        <f>TEXT(Actuals!$B27,"MMMM")</f>
        <v>March</v>
      </c>
      <c r="D27" s="14" t="s">
        <v>8</v>
      </c>
      <c r="E27" s="14" t="s">
        <v>23</v>
      </c>
      <c r="F27" s="14" t="str">
        <f>_xlfn.XLOOKUP(Actuals!$D27,$J$5:$J$13,$K$5:$K$13)</f>
        <v>Expense</v>
      </c>
      <c r="G27" s="27">
        <v>850</v>
      </c>
    </row>
    <row r="28" spans="2:7" ht="15.75" x14ac:dyDescent="0.25">
      <c r="B28" s="26">
        <v>44621</v>
      </c>
      <c r="C28" s="14" t="str">
        <f>TEXT(Actuals!$B28,"MMMM")</f>
        <v>March</v>
      </c>
      <c r="D28" s="14" t="s">
        <v>11</v>
      </c>
      <c r="E28" s="14" t="s">
        <v>40</v>
      </c>
      <c r="F28" s="14" t="str">
        <f>_xlfn.XLOOKUP(Actuals!$D28,$J$5:$J$13,$K$5:$K$13)</f>
        <v>Expense</v>
      </c>
      <c r="G28" s="27">
        <v>110</v>
      </c>
    </row>
    <row r="29" spans="2:7" ht="15.75" x14ac:dyDescent="0.25">
      <c r="B29" s="26">
        <v>44621</v>
      </c>
      <c r="C29" s="14" t="str">
        <f>TEXT(Actuals!$B29,"MMMM")</f>
        <v>March</v>
      </c>
      <c r="D29" s="14" t="s">
        <v>9</v>
      </c>
      <c r="E29" s="14" t="s">
        <v>26</v>
      </c>
      <c r="F29" s="14" t="str">
        <f>_xlfn.XLOOKUP(Actuals!$D29,$J$5:$J$13,$K$5:$K$13)</f>
        <v>Expense</v>
      </c>
      <c r="G29" s="27">
        <v>55</v>
      </c>
    </row>
    <row r="30" spans="2:7" ht="15.75" x14ac:dyDescent="0.25">
      <c r="B30" s="26">
        <v>44628</v>
      </c>
      <c r="C30" s="14" t="str">
        <f>TEXT(Actuals!$B30,"MMMM")</f>
        <v>March</v>
      </c>
      <c r="D30" s="14" t="s">
        <v>27</v>
      </c>
      <c r="E30" s="14" t="s">
        <v>28</v>
      </c>
      <c r="F30" s="14" t="str">
        <f>_xlfn.XLOOKUP(Actuals!$D30,$J$5:$J$13,$K$5:$K$13)</f>
        <v>Expense</v>
      </c>
      <c r="G30" s="27">
        <v>208</v>
      </c>
    </row>
    <row r="31" spans="2:7" ht="15.75" x14ac:dyDescent="0.25">
      <c r="B31" s="26">
        <v>44631</v>
      </c>
      <c r="C31" s="14" t="str">
        <f>TEXT(Actuals!$B31,"MMMM")</f>
        <v>March</v>
      </c>
      <c r="D31" s="14" t="s">
        <v>12</v>
      </c>
      <c r="E31" s="14" t="s">
        <v>45</v>
      </c>
      <c r="F31" s="14" t="str">
        <f>_xlfn.XLOOKUP(Actuals!$D31,$J$5:$J$13,$K$5:$K$13)</f>
        <v>Expense</v>
      </c>
      <c r="G31" s="27">
        <v>188</v>
      </c>
    </row>
    <row r="32" spans="2:7" ht="15.75" x14ac:dyDescent="0.25">
      <c r="B32" s="26">
        <v>44632</v>
      </c>
      <c r="C32" s="14" t="str">
        <f>TEXT(Actuals!$B32,"MMMM")</f>
        <v>March</v>
      </c>
      <c r="D32" s="14" t="s">
        <v>12</v>
      </c>
      <c r="E32" s="14" t="s">
        <v>46</v>
      </c>
      <c r="F32" s="14" t="str">
        <f>_xlfn.XLOOKUP(Actuals!$D32,$J$5:$J$13,$K$5:$K$13)</f>
        <v>Expense</v>
      </c>
      <c r="G32" s="27">
        <v>168</v>
      </c>
    </row>
    <row r="33" spans="2:7" ht="15.75" x14ac:dyDescent="0.25">
      <c r="B33" s="26">
        <v>44632</v>
      </c>
      <c r="C33" s="14" t="str">
        <f>TEXT(Actuals!$B33,"MMMM")</f>
        <v>March</v>
      </c>
      <c r="D33" s="14" t="s">
        <v>12</v>
      </c>
      <c r="E33" s="14" t="s">
        <v>47</v>
      </c>
      <c r="F33" s="14" t="str">
        <f>_xlfn.XLOOKUP(Actuals!$D33,$J$5:$J$13,$K$5:$K$13)</f>
        <v>Expense</v>
      </c>
      <c r="G33" s="27">
        <v>49</v>
      </c>
    </row>
    <row r="34" spans="2:7" ht="15.75" x14ac:dyDescent="0.25">
      <c r="B34" s="26">
        <v>44634</v>
      </c>
      <c r="C34" s="14" t="str">
        <f>TEXT(Actuals!$B34,"MMMM")</f>
        <v>March</v>
      </c>
      <c r="D34" s="14" t="s">
        <v>13</v>
      </c>
      <c r="E34" s="14" t="s">
        <v>34</v>
      </c>
      <c r="F34" s="14" t="str">
        <f>_xlfn.XLOOKUP(Actuals!$D34,$J$5:$J$13,$K$5:$K$13)</f>
        <v>Expense</v>
      </c>
      <c r="G34" s="27">
        <v>199</v>
      </c>
    </row>
    <row r="35" spans="2:7" ht="15.75" x14ac:dyDescent="0.25">
      <c r="B35" s="26">
        <v>44648</v>
      </c>
      <c r="C35" s="14" t="str">
        <f>TEXT(Actuals!$B35,"MMMM")</f>
        <v>March</v>
      </c>
      <c r="D35" s="14" t="s">
        <v>32</v>
      </c>
      <c r="E35" s="14" t="s">
        <v>36</v>
      </c>
      <c r="F35" s="14" t="str">
        <f>_xlfn.XLOOKUP(Actuals!$D35,$J$5:$J$13,$K$5:$K$13)</f>
        <v>Income</v>
      </c>
      <c r="G35" s="27">
        <v>598</v>
      </c>
    </row>
    <row r="36" spans="2:7" ht="15.75" x14ac:dyDescent="0.25">
      <c r="B36" s="26">
        <v>44648</v>
      </c>
      <c r="C36" s="14" t="str">
        <f>TEXT(Actuals!$B36,"MMMM")</f>
        <v>March</v>
      </c>
      <c r="D36" s="14" t="s">
        <v>35</v>
      </c>
      <c r="E36" s="14" t="s">
        <v>38</v>
      </c>
      <c r="F36" s="14" t="str">
        <f>_xlfn.XLOOKUP(Actuals!$D36,$J$5:$J$13,$K$5:$K$13)</f>
        <v>Income</v>
      </c>
      <c r="G36" s="27">
        <v>3000</v>
      </c>
    </row>
    <row r="37" spans="2:7" ht="15.75" x14ac:dyDescent="0.25">
      <c r="B37" s="26">
        <v>44648</v>
      </c>
      <c r="C37" s="14" t="str">
        <f>TEXT(Actuals!$B37,"MMMM")</f>
        <v>March</v>
      </c>
      <c r="D37" s="14" t="s">
        <v>37</v>
      </c>
      <c r="E37" s="14" t="s">
        <v>39</v>
      </c>
      <c r="F37" s="14" t="str">
        <f>_xlfn.XLOOKUP(Actuals!$D37,$J$5:$J$13,$K$5:$K$13)</f>
        <v>Income</v>
      </c>
      <c r="G37" s="27">
        <v>59</v>
      </c>
    </row>
    <row r="38" spans="2:7" ht="15.75" x14ac:dyDescent="0.25">
      <c r="B38" s="26">
        <v>44652</v>
      </c>
      <c r="C38" s="14" t="str">
        <f>TEXT(Actuals!$B38,"MMMM")</f>
        <v>April</v>
      </c>
      <c r="D38" s="14" t="s">
        <v>8</v>
      </c>
      <c r="E38" s="14" t="s">
        <v>23</v>
      </c>
      <c r="F38" s="14" t="str">
        <f>_xlfn.XLOOKUP(Actuals!$D38,$J$5:$J$13,$K$5:$K$13)</f>
        <v>Expense</v>
      </c>
      <c r="G38" s="27">
        <v>850</v>
      </c>
    </row>
    <row r="39" spans="2:7" ht="15.75" x14ac:dyDescent="0.25">
      <c r="B39" s="26">
        <v>44652</v>
      </c>
      <c r="C39" s="14" t="str">
        <f>TEXT(Actuals!$B39,"MMMM")</f>
        <v>April</v>
      </c>
      <c r="D39" s="14" t="s">
        <v>11</v>
      </c>
      <c r="E39" s="14" t="s">
        <v>25</v>
      </c>
      <c r="F39" s="14" t="str">
        <f>_xlfn.XLOOKUP(Actuals!$D39,$J$5:$J$13,$K$5:$K$13)</f>
        <v>Expense</v>
      </c>
      <c r="G39" s="27">
        <v>140</v>
      </c>
    </row>
    <row r="40" spans="2:7" ht="15.75" x14ac:dyDescent="0.25">
      <c r="B40" s="26">
        <v>44652</v>
      </c>
      <c r="C40" s="14" t="str">
        <f>TEXT(Actuals!$B40,"MMMM")</f>
        <v>April</v>
      </c>
      <c r="D40" s="14" t="s">
        <v>9</v>
      </c>
      <c r="E40" s="14" t="s">
        <v>26</v>
      </c>
      <c r="F40" s="14" t="str">
        <f>_xlfn.XLOOKUP(Actuals!$D40,$J$5:$J$13,$K$5:$K$13)</f>
        <v>Expense</v>
      </c>
      <c r="G40" s="27">
        <v>55</v>
      </c>
    </row>
    <row r="41" spans="2:7" ht="15.75" x14ac:dyDescent="0.25">
      <c r="B41" s="26">
        <v>44659</v>
      </c>
      <c r="C41" s="14" t="str">
        <f>TEXT(Actuals!$B41,"MMMM")</f>
        <v>April</v>
      </c>
      <c r="D41" s="14" t="s">
        <v>27</v>
      </c>
      <c r="E41" s="14" t="s">
        <v>28</v>
      </c>
      <c r="F41" s="14" t="str">
        <f>_xlfn.XLOOKUP(Actuals!$D41,$J$5:$J$13,$K$5:$K$13)</f>
        <v>Expense</v>
      </c>
      <c r="G41" s="27">
        <v>449</v>
      </c>
    </row>
    <row r="42" spans="2:7" ht="15.75" x14ac:dyDescent="0.25">
      <c r="B42" s="26">
        <v>44662</v>
      </c>
      <c r="C42" s="14" t="str">
        <f>TEXT(Actuals!$B42,"MMMM")</f>
        <v>April</v>
      </c>
      <c r="D42" s="14" t="s">
        <v>12</v>
      </c>
      <c r="E42" s="14" t="s">
        <v>48</v>
      </c>
      <c r="F42" s="14" t="str">
        <f>_xlfn.XLOOKUP(Actuals!$D42,$J$5:$J$13,$K$5:$K$13)</f>
        <v>Expense</v>
      </c>
      <c r="G42" s="27">
        <v>245</v>
      </c>
    </row>
    <row r="43" spans="2:7" ht="15.75" x14ac:dyDescent="0.25">
      <c r="B43" s="26">
        <v>44663</v>
      </c>
      <c r="C43" s="14" t="str">
        <f>TEXT(Actuals!$B43,"MMMM")</f>
        <v>April</v>
      </c>
      <c r="D43" s="14" t="s">
        <v>12</v>
      </c>
      <c r="E43" s="14" t="s">
        <v>30</v>
      </c>
      <c r="F43" s="14" t="str">
        <f>_xlfn.XLOOKUP(Actuals!$D43,$J$5:$J$13,$K$5:$K$13)</f>
        <v>Expense</v>
      </c>
      <c r="G43" s="27">
        <v>168</v>
      </c>
    </row>
    <row r="44" spans="2:7" ht="15.75" x14ac:dyDescent="0.25">
      <c r="B44" s="26">
        <v>44663</v>
      </c>
      <c r="C44" s="14" t="str">
        <f>TEXT(Actuals!$B44,"MMMM")</f>
        <v>April</v>
      </c>
      <c r="D44" s="14" t="s">
        <v>12</v>
      </c>
      <c r="E44" s="14" t="s">
        <v>49</v>
      </c>
      <c r="F44" s="14" t="str">
        <f>_xlfn.XLOOKUP(Actuals!$D44,$J$5:$J$13,$K$5:$K$13)</f>
        <v>Expense</v>
      </c>
      <c r="G44" s="27">
        <v>49</v>
      </c>
    </row>
    <row r="45" spans="2:7" ht="15.75" x14ac:dyDescent="0.25">
      <c r="B45" s="26">
        <v>44665</v>
      </c>
      <c r="C45" s="14" t="str">
        <f>TEXT(Actuals!$B45,"MMMM")</f>
        <v>April</v>
      </c>
      <c r="D45" s="14" t="s">
        <v>13</v>
      </c>
      <c r="E45" s="14" t="s">
        <v>34</v>
      </c>
      <c r="F45" s="14" t="str">
        <f>_xlfn.XLOOKUP(Actuals!$D45,$J$5:$J$13,$K$5:$K$13)</f>
        <v>Expense</v>
      </c>
      <c r="G45" s="27">
        <v>249</v>
      </c>
    </row>
    <row r="46" spans="2:7" ht="15.75" x14ac:dyDescent="0.25">
      <c r="B46" s="26">
        <v>44679</v>
      </c>
      <c r="C46" s="14" t="str">
        <f>TEXT(Actuals!$B46,"MMMM")</f>
        <v>April</v>
      </c>
      <c r="D46" s="14" t="s">
        <v>32</v>
      </c>
      <c r="E46" s="14" t="s">
        <v>36</v>
      </c>
      <c r="F46" s="14" t="str">
        <f>_xlfn.XLOOKUP(Actuals!$D46,$J$5:$J$13,$K$5:$K$13)</f>
        <v>Income</v>
      </c>
      <c r="G46" s="27">
        <v>669</v>
      </c>
    </row>
    <row r="47" spans="2:7" ht="15.75" x14ac:dyDescent="0.25">
      <c r="B47" s="26">
        <v>44679</v>
      </c>
      <c r="C47" s="14" t="str">
        <f>TEXT(Actuals!$B47,"MMMM")</f>
        <v>April</v>
      </c>
      <c r="D47" s="14" t="s">
        <v>35</v>
      </c>
      <c r="E47" s="14" t="s">
        <v>38</v>
      </c>
      <c r="F47" s="14" t="str">
        <f>_xlfn.XLOOKUP(Actuals!$D47,$J$5:$J$13,$K$5:$K$13)</f>
        <v>Income</v>
      </c>
      <c r="G47" s="27">
        <v>3000</v>
      </c>
    </row>
    <row r="48" spans="2:7" ht="15.75" x14ac:dyDescent="0.25">
      <c r="B48" s="26">
        <v>44679</v>
      </c>
      <c r="C48" s="14" t="str">
        <f>TEXT(Actuals!$B48,"MMMM")</f>
        <v>April</v>
      </c>
      <c r="D48" s="14" t="s">
        <v>37</v>
      </c>
      <c r="E48" s="14" t="s">
        <v>39</v>
      </c>
      <c r="F48" s="14" t="str">
        <f>_xlfn.XLOOKUP(Actuals!$D48,$J$5:$J$13,$K$5:$K$13)</f>
        <v>Income</v>
      </c>
      <c r="G48" s="27">
        <v>258</v>
      </c>
    </row>
    <row r="49" spans="2:7" ht="15.75" x14ac:dyDescent="0.25">
      <c r="B49" s="26">
        <v>44682</v>
      </c>
      <c r="C49" s="14" t="str">
        <f>TEXT(Actuals!$B49,"MMMM")</f>
        <v>May</v>
      </c>
      <c r="D49" s="14" t="s">
        <v>8</v>
      </c>
      <c r="E49" s="14" t="s">
        <v>23</v>
      </c>
      <c r="F49" s="14" t="str">
        <f>_xlfn.XLOOKUP(Actuals!$D49,$J$5:$J$13,$K$5:$K$13)</f>
        <v>Expense</v>
      </c>
      <c r="G49" s="27">
        <v>850</v>
      </c>
    </row>
    <row r="50" spans="2:7" ht="15.75" x14ac:dyDescent="0.25">
      <c r="B50" s="26">
        <v>44682</v>
      </c>
      <c r="C50" s="14" t="str">
        <f>TEXT(Actuals!$B50,"MMMM")</f>
        <v>May</v>
      </c>
      <c r="D50" s="14" t="s">
        <v>11</v>
      </c>
      <c r="E50" s="14" t="s">
        <v>25</v>
      </c>
      <c r="F50" s="14" t="str">
        <f>_xlfn.XLOOKUP(Actuals!$D50,$J$5:$J$13,$K$5:$K$13)</f>
        <v>Expense</v>
      </c>
      <c r="G50" s="27">
        <v>155</v>
      </c>
    </row>
    <row r="51" spans="2:7" ht="15.75" x14ac:dyDescent="0.25">
      <c r="B51" s="26">
        <v>44682</v>
      </c>
      <c r="C51" s="14" t="str">
        <f>TEXT(Actuals!$B51,"MMMM")</f>
        <v>May</v>
      </c>
      <c r="D51" s="14" t="s">
        <v>9</v>
      </c>
      <c r="E51" s="14" t="s">
        <v>26</v>
      </c>
      <c r="F51" s="14" t="str">
        <f>_xlfn.XLOOKUP(Actuals!$D51,$J$5:$J$13,$K$5:$K$13)</f>
        <v>Expense</v>
      </c>
      <c r="G51" s="27">
        <v>55</v>
      </c>
    </row>
    <row r="52" spans="2:7" ht="15.75" x14ac:dyDescent="0.25">
      <c r="B52" s="26">
        <v>44689</v>
      </c>
      <c r="C52" s="14" t="str">
        <f>TEXT(Actuals!$B52,"MMMM")</f>
        <v>May</v>
      </c>
      <c r="D52" s="14" t="s">
        <v>27</v>
      </c>
      <c r="E52" s="14" t="s">
        <v>28</v>
      </c>
      <c r="F52" s="14" t="str">
        <f>_xlfn.XLOOKUP(Actuals!$D52,$J$5:$J$13,$K$5:$K$13)</f>
        <v>Expense</v>
      </c>
      <c r="G52" s="27">
        <v>449</v>
      </c>
    </row>
    <row r="53" spans="2:7" ht="15.75" x14ac:dyDescent="0.25">
      <c r="B53" s="26">
        <v>44692</v>
      </c>
      <c r="C53" s="14" t="str">
        <f>TEXT(Actuals!$B53,"MMMM")</f>
        <v>May</v>
      </c>
      <c r="D53" s="14" t="s">
        <v>12</v>
      </c>
      <c r="E53" s="14" t="s">
        <v>29</v>
      </c>
      <c r="F53" s="14" t="str">
        <f>_xlfn.XLOOKUP(Actuals!$D53,$J$5:$J$13,$K$5:$K$13)</f>
        <v>Expense</v>
      </c>
      <c r="G53" s="27">
        <v>245</v>
      </c>
    </row>
    <row r="54" spans="2:7" ht="15.75" x14ac:dyDescent="0.25">
      <c r="B54" s="26">
        <v>44693</v>
      </c>
      <c r="C54" s="14" t="str">
        <f>TEXT(Actuals!$B54,"MMMM")</f>
        <v>May</v>
      </c>
      <c r="D54" s="14" t="s">
        <v>12</v>
      </c>
      <c r="E54" s="14" t="s">
        <v>30</v>
      </c>
      <c r="F54" s="14" t="str">
        <f>_xlfn.XLOOKUP(Actuals!$D54,$J$5:$J$13,$K$5:$K$13)</f>
        <v>Expense</v>
      </c>
      <c r="G54" s="27">
        <v>168</v>
      </c>
    </row>
    <row r="55" spans="2:7" ht="15.75" x14ac:dyDescent="0.25">
      <c r="B55" s="26">
        <v>44693</v>
      </c>
      <c r="C55" s="14" t="str">
        <f>TEXT(Actuals!$B55,"MMMM")</f>
        <v>May</v>
      </c>
      <c r="D55" s="14" t="s">
        <v>12</v>
      </c>
      <c r="E55" s="14" t="s">
        <v>50</v>
      </c>
      <c r="F55" s="14" t="str">
        <f>_xlfn.XLOOKUP(Actuals!$D55,$J$5:$J$13,$K$5:$K$13)</f>
        <v>Expense</v>
      </c>
      <c r="G55" s="27">
        <v>233</v>
      </c>
    </row>
    <row r="56" spans="2:7" ht="15.75" x14ac:dyDescent="0.25">
      <c r="B56" s="26">
        <v>44695</v>
      </c>
      <c r="C56" s="14" t="str">
        <f>TEXT(Actuals!$B56,"MMMM")</f>
        <v>May</v>
      </c>
      <c r="D56" s="14" t="s">
        <v>13</v>
      </c>
      <c r="E56" s="14" t="s">
        <v>34</v>
      </c>
      <c r="F56" s="14" t="str">
        <f>_xlfn.XLOOKUP(Actuals!$D56,$J$5:$J$13,$K$5:$K$13)</f>
        <v>Expense</v>
      </c>
      <c r="G56" s="27">
        <v>249</v>
      </c>
    </row>
    <row r="57" spans="2:7" ht="15.75" x14ac:dyDescent="0.25">
      <c r="B57" s="26">
        <v>44709</v>
      </c>
      <c r="C57" s="14" t="str">
        <f>TEXT(Actuals!$B57,"MMMM")</f>
        <v>May</v>
      </c>
      <c r="D57" s="14" t="s">
        <v>32</v>
      </c>
      <c r="E57" s="14" t="s">
        <v>36</v>
      </c>
      <c r="F57" s="14" t="str">
        <f>_xlfn.XLOOKUP(Actuals!$D57,$J$5:$J$13,$K$5:$K$13)</f>
        <v>Income</v>
      </c>
      <c r="G57" s="27">
        <v>708</v>
      </c>
    </row>
    <row r="58" spans="2:7" ht="15.75" x14ac:dyDescent="0.25">
      <c r="B58" s="26">
        <v>44709</v>
      </c>
      <c r="C58" s="14" t="str">
        <f>TEXT(Actuals!$B58,"MMMM")</f>
        <v>May</v>
      </c>
      <c r="D58" s="14" t="s">
        <v>35</v>
      </c>
      <c r="E58" s="14" t="s">
        <v>38</v>
      </c>
      <c r="F58" s="14" t="str">
        <f>_xlfn.XLOOKUP(Actuals!$D58,$J$5:$J$13,$K$5:$K$13)</f>
        <v>Income</v>
      </c>
      <c r="G58" s="27">
        <v>3000</v>
      </c>
    </row>
    <row r="59" spans="2:7" ht="15.75" x14ac:dyDescent="0.25">
      <c r="B59" s="26">
        <v>44709</v>
      </c>
      <c r="C59" s="14" t="str">
        <f>TEXT(Actuals!$B59,"MMMM")</f>
        <v>May</v>
      </c>
      <c r="D59" s="14" t="s">
        <v>37</v>
      </c>
      <c r="E59" s="14" t="s">
        <v>39</v>
      </c>
      <c r="F59" s="14" t="str">
        <f>_xlfn.XLOOKUP(Actuals!$D59,$J$5:$J$13,$K$5:$K$13)</f>
        <v>Income</v>
      </c>
      <c r="G59" s="27">
        <v>366</v>
      </c>
    </row>
    <row r="60" spans="2:7" ht="15.75" x14ac:dyDescent="0.25">
      <c r="B60" s="26">
        <v>44710</v>
      </c>
      <c r="C60" s="14" t="str">
        <f>TEXT(Actuals!$B60,"MMMM")</f>
        <v>May</v>
      </c>
      <c r="D60" s="14" t="s">
        <v>37</v>
      </c>
      <c r="E60" s="14" t="s">
        <v>51</v>
      </c>
      <c r="F60" s="14" t="str">
        <f>_xlfn.XLOOKUP(Actuals!$D60,$J$5:$J$13,$K$5:$K$13)</f>
        <v>Income</v>
      </c>
      <c r="G60" s="27">
        <v>1000</v>
      </c>
    </row>
    <row r="61" spans="2:7" ht="15" customHeight="1" x14ac:dyDescent="0.25">
      <c r="B61" s="26">
        <v>44710</v>
      </c>
      <c r="C61" s="14" t="str">
        <f>TEXT(Actuals!$B61,"MMMM")</f>
        <v>May</v>
      </c>
      <c r="D61" s="14" t="s">
        <v>27</v>
      </c>
      <c r="E61" t="s">
        <v>28</v>
      </c>
      <c r="F61" t="s">
        <v>24</v>
      </c>
      <c r="G61" s="27">
        <v>25</v>
      </c>
    </row>
  </sheetData>
  <dataValidations count="2">
    <dataValidation type="list" allowBlank="1" showErrorMessage="1" sqref="D5:D61" xr:uid="{00000000-0002-0000-0300-000000000000}">
      <formula1>$J$5:$J$13</formula1>
    </dataValidation>
    <dataValidation type="list" allowBlank="1" showErrorMessage="1" sqref="F5:F60" xr:uid="{00000000-0002-0000-0300-000001000000}">
      <formula1>"Income,Expense"</formula1>
    </dataValidation>
  </dataValidations>
  <pageMargins left="0.7" right="0.7" top="0.75" bottom="0.75" header="0" footer="0"/>
  <pageSetup orientation="landscape"/>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E112"/>
  <sheetViews>
    <sheetView showGridLines="0" topLeftCell="A8" workbookViewId="0">
      <selection activeCell="C9" sqref="C9"/>
    </sheetView>
  </sheetViews>
  <sheetFormatPr defaultColWidth="11.25" defaultRowHeight="15" customHeight="1" x14ac:dyDescent="0.25"/>
  <cols>
    <col min="1" max="26" width="10.625" customWidth="1"/>
  </cols>
  <sheetData>
    <row r="1" spans="2:5" ht="15.75" x14ac:dyDescent="0.25"/>
    <row r="2" spans="2:5" ht="21" x14ac:dyDescent="0.35">
      <c r="B2" s="24" t="s">
        <v>52</v>
      </c>
      <c r="C2" s="24"/>
      <c r="D2" s="24"/>
      <c r="E2" s="24"/>
    </row>
    <row r="3" spans="2:5" ht="13.5" customHeight="1" x14ac:dyDescent="0.35">
      <c r="B3" s="29"/>
      <c r="C3" s="29"/>
      <c r="D3" s="29"/>
      <c r="E3" s="29"/>
    </row>
    <row r="4" spans="2:5" ht="15.75" x14ac:dyDescent="0.25">
      <c r="B4" s="30" t="s">
        <v>17</v>
      </c>
      <c r="C4" s="30" t="s">
        <v>18</v>
      </c>
      <c r="D4" s="30" t="s">
        <v>53</v>
      </c>
      <c r="E4" s="30" t="s">
        <v>22</v>
      </c>
    </row>
    <row r="5" spans="2:5" ht="15.75" x14ac:dyDescent="0.25">
      <c r="B5" s="14" t="s">
        <v>54</v>
      </c>
      <c r="C5" s="14" t="s">
        <v>8</v>
      </c>
      <c r="D5" s="31">
        <v>850</v>
      </c>
      <c r="E5" s="14" t="str">
        <f>_xlfn.XLOOKUP(Budget!$C5,Actuals!$J$5:$J$13,Actuals!$K$5:$K$13)</f>
        <v>Expense</v>
      </c>
    </row>
    <row r="6" spans="2:5" ht="15.75" x14ac:dyDescent="0.25">
      <c r="B6" s="14" t="s">
        <v>54</v>
      </c>
      <c r="C6" s="14" t="s">
        <v>11</v>
      </c>
      <c r="D6" s="31">
        <v>200</v>
      </c>
      <c r="E6" s="14" t="str">
        <f>_xlfn.XLOOKUP(Budget!$C6,Actuals!$J$5:$J$13,Actuals!$K$5:$K$13)</f>
        <v>Expense</v>
      </c>
    </row>
    <row r="7" spans="2:5" ht="15.75" x14ac:dyDescent="0.25">
      <c r="B7" s="14" t="s">
        <v>54</v>
      </c>
      <c r="C7" s="14" t="s">
        <v>9</v>
      </c>
      <c r="D7" s="31">
        <v>75</v>
      </c>
      <c r="E7" s="14" t="str">
        <f>_xlfn.XLOOKUP(Budget!$C7,Actuals!$J$5:$J$13,Actuals!$K$5:$K$13)</f>
        <v>Expense</v>
      </c>
    </row>
    <row r="8" spans="2:5" ht="15.75" x14ac:dyDescent="0.25">
      <c r="B8" s="14" t="s">
        <v>54</v>
      </c>
      <c r="C8" s="14" t="s">
        <v>27</v>
      </c>
      <c r="D8" s="31">
        <v>550</v>
      </c>
      <c r="E8" s="14" t="str">
        <f>_xlfn.XLOOKUP(Budget!$C8,Actuals!$J$5:$J$13,Actuals!$K$5:$K$13)</f>
        <v>Expense</v>
      </c>
    </row>
    <row r="9" spans="2:5" ht="15.75" x14ac:dyDescent="0.25">
      <c r="B9" s="14" t="s">
        <v>54</v>
      </c>
      <c r="C9" s="14" t="s">
        <v>12</v>
      </c>
      <c r="D9" s="31">
        <v>400</v>
      </c>
      <c r="E9" s="14" t="str">
        <f>_xlfn.XLOOKUP(Budget!$C9,Actuals!$J$5:$J$13,Actuals!$K$5:$K$13)</f>
        <v>Expense</v>
      </c>
    </row>
    <row r="10" spans="2:5" ht="15.75" x14ac:dyDescent="0.25">
      <c r="B10" s="14" t="s">
        <v>54</v>
      </c>
      <c r="C10" s="14" t="s">
        <v>13</v>
      </c>
      <c r="D10" s="31">
        <v>300</v>
      </c>
      <c r="E10" s="14" t="str">
        <f>_xlfn.XLOOKUP(Budget!$C10,Actuals!$J$5:$J$13,Actuals!$K$5:$K$13)</f>
        <v>Expense</v>
      </c>
    </row>
    <row r="11" spans="2:5" ht="15.75" x14ac:dyDescent="0.25">
      <c r="B11" s="14" t="s">
        <v>54</v>
      </c>
      <c r="C11" s="14" t="s">
        <v>32</v>
      </c>
      <c r="D11" s="31">
        <v>2200</v>
      </c>
      <c r="E11" s="14" t="str">
        <f>_xlfn.XLOOKUP(Budget!$C11,Actuals!$J$5:$J$13,Actuals!$K$5:$K$13)</f>
        <v>Income</v>
      </c>
    </row>
    <row r="12" spans="2:5" ht="15.75" x14ac:dyDescent="0.25">
      <c r="B12" s="14" t="s">
        <v>54</v>
      </c>
      <c r="C12" s="14" t="s">
        <v>35</v>
      </c>
      <c r="D12" s="31">
        <v>500</v>
      </c>
      <c r="E12" s="14" t="str">
        <f>_xlfn.XLOOKUP(Budget!$C12,Actuals!$J$5:$J$13,Actuals!$K$5:$K$13)</f>
        <v>Income</v>
      </c>
    </row>
    <row r="13" spans="2:5" ht="15.75" x14ac:dyDescent="0.25">
      <c r="B13" s="14" t="s">
        <v>54</v>
      </c>
      <c r="C13" s="14" t="s">
        <v>37</v>
      </c>
      <c r="D13" s="31">
        <v>100</v>
      </c>
      <c r="E13" s="14" t="str">
        <f>_xlfn.XLOOKUP(Budget!$C13,Actuals!$J$5:$J$13,Actuals!$K$5:$K$13)</f>
        <v>Income</v>
      </c>
    </row>
    <row r="14" spans="2:5" ht="15.75" x14ac:dyDescent="0.25">
      <c r="B14" s="14" t="s">
        <v>55</v>
      </c>
      <c r="C14" s="14" t="s">
        <v>8</v>
      </c>
      <c r="D14" s="31">
        <v>850</v>
      </c>
      <c r="E14" s="14" t="str">
        <f>_xlfn.XLOOKUP(Budget!$C14,Actuals!$J$5:$J$13,Actuals!$K$5:$K$13)</f>
        <v>Expense</v>
      </c>
    </row>
    <row r="15" spans="2:5" ht="15.75" x14ac:dyDescent="0.25">
      <c r="B15" s="14" t="s">
        <v>55</v>
      </c>
      <c r="C15" s="14" t="s">
        <v>11</v>
      </c>
      <c r="D15" s="31">
        <v>200</v>
      </c>
      <c r="E15" s="14" t="str">
        <f>_xlfn.XLOOKUP(Budget!$C15,Actuals!$J$5:$J$13,Actuals!$K$5:$K$13)</f>
        <v>Expense</v>
      </c>
    </row>
    <row r="16" spans="2:5" ht="15.75" x14ac:dyDescent="0.25">
      <c r="B16" s="14" t="s">
        <v>55</v>
      </c>
      <c r="C16" s="14" t="s">
        <v>9</v>
      </c>
      <c r="D16" s="31">
        <v>75</v>
      </c>
      <c r="E16" s="14" t="str">
        <f>_xlfn.XLOOKUP(Budget!$C16,Actuals!$J$5:$J$13,Actuals!$K$5:$K$13)</f>
        <v>Expense</v>
      </c>
    </row>
    <row r="17" spans="2:5" ht="15.75" x14ac:dyDescent="0.25">
      <c r="B17" s="14" t="s">
        <v>55</v>
      </c>
      <c r="C17" s="14" t="s">
        <v>27</v>
      </c>
      <c r="D17" s="31">
        <v>550</v>
      </c>
      <c r="E17" s="14" t="str">
        <f>_xlfn.XLOOKUP(Budget!$C17,Actuals!$J$5:$J$13,Actuals!$K$5:$K$13)</f>
        <v>Expense</v>
      </c>
    </row>
    <row r="18" spans="2:5" ht="15.75" x14ac:dyDescent="0.25">
      <c r="B18" s="14" t="s">
        <v>55</v>
      </c>
      <c r="C18" s="14" t="s">
        <v>12</v>
      </c>
      <c r="D18" s="31">
        <v>400</v>
      </c>
      <c r="E18" s="14" t="str">
        <f>_xlfn.XLOOKUP(Budget!$C18,Actuals!$J$5:$J$13,Actuals!$K$5:$K$13)</f>
        <v>Expense</v>
      </c>
    </row>
    <row r="19" spans="2:5" ht="15.75" x14ac:dyDescent="0.25">
      <c r="B19" s="14" t="s">
        <v>55</v>
      </c>
      <c r="C19" s="14" t="s">
        <v>13</v>
      </c>
      <c r="D19" s="31">
        <v>300</v>
      </c>
      <c r="E19" s="14" t="str">
        <f>_xlfn.XLOOKUP(Budget!$C19,Actuals!$J$5:$J$13,Actuals!$K$5:$K$13)</f>
        <v>Expense</v>
      </c>
    </row>
    <row r="20" spans="2:5" ht="15.75" x14ac:dyDescent="0.25">
      <c r="B20" s="14" t="s">
        <v>55</v>
      </c>
      <c r="C20" s="14" t="s">
        <v>32</v>
      </c>
      <c r="D20" s="31">
        <v>2200</v>
      </c>
      <c r="E20" s="14" t="str">
        <f>_xlfn.XLOOKUP(Budget!$C20,Actuals!$J$5:$J$13,Actuals!$K$5:$K$13)</f>
        <v>Income</v>
      </c>
    </row>
    <row r="21" spans="2:5" ht="15.75" x14ac:dyDescent="0.25">
      <c r="B21" s="14" t="s">
        <v>55</v>
      </c>
      <c r="C21" s="14" t="s">
        <v>35</v>
      </c>
      <c r="D21" s="31">
        <v>500</v>
      </c>
      <c r="E21" s="14" t="str">
        <f>_xlfn.XLOOKUP(Budget!$C21,Actuals!$J$5:$J$13,Actuals!$K$5:$K$13)</f>
        <v>Income</v>
      </c>
    </row>
    <row r="22" spans="2:5" ht="15.75" x14ac:dyDescent="0.25">
      <c r="B22" s="14" t="s">
        <v>55</v>
      </c>
      <c r="C22" s="14" t="s">
        <v>37</v>
      </c>
      <c r="D22" s="31">
        <v>100</v>
      </c>
      <c r="E22" s="14" t="str">
        <f>_xlfn.XLOOKUP(Budget!$C22,Actuals!$J$5:$J$13,Actuals!$K$5:$K$13)</f>
        <v>Income</v>
      </c>
    </row>
    <row r="23" spans="2:5" ht="15.75" x14ac:dyDescent="0.25">
      <c r="B23" s="14" t="s">
        <v>56</v>
      </c>
      <c r="C23" s="14" t="s">
        <v>8</v>
      </c>
      <c r="D23" s="31">
        <v>850</v>
      </c>
      <c r="E23" s="14" t="str">
        <f>_xlfn.XLOOKUP(Budget!$C23,Actuals!$J$5:$J$13,Actuals!$K$5:$K$13)</f>
        <v>Expense</v>
      </c>
    </row>
    <row r="24" spans="2:5" ht="15.75" x14ac:dyDescent="0.25">
      <c r="B24" s="14" t="s">
        <v>56</v>
      </c>
      <c r="C24" s="14" t="s">
        <v>11</v>
      </c>
      <c r="D24" s="31">
        <v>200</v>
      </c>
      <c r="E24" s="14" t="str">
        <f>_xlfn.XLOOKUP(Budget!$C24,Actuals!$J$5:$J$13,Actuals!$K$5:$K$13)</f>
        <v>Expense</v>
      </c>
    </row>
    <row r="25" spans="2:5" ht="15.75" x14ac:dyDescent="0.25">
      <c r="B25" s="14" t="s">
        <v>56</v>
      </c>
      <c r="C25" s="14" t="s">
        <v>9</v>
      </c>
      <c r="D25" s="31">
        <v>75</v>
      </c>
      <c r="E25" s="14" t="str">
        <f>_xlfn.XLOOKUP(Budget!$C25,Actuals!$J$5:$J$13,Actuals!$K$5:$K$13)</f>
        <v>Expense</v>
      </c>
    </row>
    <row r="26" spans="2:5" ht="15.75" x14ac:dyDescent="0.25">
      <c r="B26" s="14" t="s">
        <v>56</v>
      </c>
      <c r="C26" s="14" t="s">
        <v>27</v>
      </c>
      <c r="D26" s="31">
        <v>550</v>
      </c>
      <c r="E26" s="14" t="str">
        <f>_xlfn.XLOOKUP(Budget!$C26,Actuals!$J$5:$J$13,Actuals!$K$5:$K$13)</f>
        <v>Expense</v>
      </c>
    </row>
    <row r="27" spans="2:5" ht="15.75" x14ac:dyDescent="0.25">
      <c r="B27" s="14" t="s">
        <v>56</v>
      </c>
      <c r="C27" s="14" t="s">
        <v>12</v>
      </c>
      <c r="D27" s="31">
        <v>400</v>
      </c>
      <c r="E27" s="14" t="str">
        <f>_xlfn.XLOOKUP(Budget!$C27,Actuals!$J$5:$J$13,Actuals!$K$5:$K$13)</f>
        <v>Expense</v>
      </c>
    </row>
    <row r="28" spans="2:5" ht="15.75" x14ac:dyDescent="0.25">
      <c r="B28" s="14" t="s">
        <v>56</v>
      </c>
      <c r="C28" s="14" t="s">
        <v>13</v>
      </c>
      <c r="D28" s="31">
        <v>300</v>
      </c>
      <c r="E28" s="14" t="str">
        <f>_xlfn.XLOOKUP(Budget!$C28,Actuals!$J$5:$J$13,Actuals!$K$5:$K$13)</f>
        <v>Expense</v>
      </c>
    </row>
    <row r="29" spans="2:5" ht="15.75" x14ac:dyDescent="0.25">
      <c r="B29" s="14" t="s">
        <v>56</v>
      </c>
      <c r="C29" s="14" t="s">
        <v>32</v>
      </c>
      <c r="D29" s="31">
        <v>2200</v>
      </c>
      <c r="E29" s="14" t="str">
        <f>_xlfn.XLOOKUP(Budget!$C29,Actuals!$J$5:$J$13,Actuals!$K$5:$K$13)</f>
        <v>Income</v>
      </c>
    </row>
    <row r="30" spans="2:5" ht="15.75" x14ac:dyDescent="0.25">
      <c r="B30" s="14" t="s">
        <v>56</v>
      </c>
      <c r="C30" s="14" t="s">
        <v>35</v>
      </c>
      <c r="D30" s="31">
        <v>500</v>
      </c>
      <c r="E30" s="14" t="str">
        <f>_xlfn.XLOOKUP(Budget!$C30,Actuals!$J$5:$J$13,Actuals!$K$5:$K$13)</f>
        <v>Income</v>
      </c>
    </row>
    <row r="31" spans="2:5" ht="15.75" x14ac:dyDescent="0.25">
      <c r="B31" s="14" t="s">
        <v>56</v>
      </c>
      <c r="C31" s="14" t="s">
        <v>37</v>
      </c>
      <c r="D31" s="31">
        <v>100</v>
      </c>
      <c r="E31" s="14" t="str">
        <f>_xlfn.XLOOKUP(Budget!$C31,Actuals!$J$5:$J$13,Actuals!$K$5:$K$13)</f>
        <v>Income</v>
      </c>
    </row>
    <row r="32" spans="2:5" ht="15.75" x14ac:dyDescent="0.25">
      <c r="B32" s="14" t="s">
        <v>57</v>
      </c>
      <c r="C32" s="14" t="s">
        <v>8</v>
      </c>
      <c r="D32" s="31">
        <v>850</v>
      </c>
      <c r="E32" s="14" t="str">
        <f>_xlfn.XLOOKUP(Budget!$C32,Actuals!$J$5:$J$13,Actuals!$K$5:$K$13)</f>
        <v>Expense</v>
      </c>
    </row>
    <row r="33" spans="2:5" ht="15.75" x14ac:dyDescent="0.25">
      <c r="B33" s="14" t="s">
        <v>57</v>
      </c>
      <c r="C33" s="14" t="s">
        <v>11</v>
      </c>
      <c r="D33" s="31">
        <v>200</v>
      </c>
      <c r="E33" s="14" t="str">
        <f>_xlfn.XLOOKUP(Budget!$C33,Actuals!$J$5:$J$13,Actuals!$K$5:$K$13)</f>
        <v>Expense</v>
      </c>
    </row>
    <row r="34" spans="2:5" ht="15.75" x14ac:dyDescent="0.25">
      <c r="B34" s="14" t="s">
        <v>57</v>
      </c>
      <c r="C34" s="14" t="s">
        <v>9</v>
      </c>
      <c r="D34" s="31">
        <v>75</v>
      </c>
      <c r="E34" s="14" t="str">
        <f>_xlfn.XLOOKUP(Budget!$C34,Actuals!$J$5:$J$13,Actuals!$K$5:$K$13)</f>
        <v>Expense</v>
      </c>
    </row>
    <row r="35" spans="2:5" ht="15.75" x14ac:dyDescent="0.25">
      <c r="B35" s="14" t="s">
        <v>57</v>
      </c>
      <c r="C35" s="14" t="s">
        <v>27</v>
      </c>
      <c r="D35" s="31">
        <v>550</v>
      </c>
      <c r="E35" s="14" t="str">
        <f>_xlfn.XLOOKUP(Budget!$C35,Actuals!$J$5:$J$13,Actuals!$K$5:$K$13)</f>
        <v>Expense</v>
      </c>
    </row>
    <row r="36" spans="2:5" ht="15.75" x14ac:dyDescent="0.25">
      <c r="B36" s="14" t="s">
        <v>57</v>
      </c>
      <c r="C36" s="14" t="s">
        <v>12</v>
      </c>
      <c r="D36" s="31">
        <v>400</v>
      </c>
      <c r="E36" s="14" t="str">
        <f>_xlfn.XLOOKUP(Budget!$C36,Actuals!$J$5:$J$13,Actuals!$K$5:$K$13)</f>
        <v>Expense</v>
      </c>
    </row>
    <row r="37" spans="2:5" ht="15.75" x14ac:dyDescent="0.25">
      <c r="B37" s="14" t="s">
        <v>57</v>
      </c>
      <c r="C37" s="14" t="s">
        <v>13</v>
      </c>
      <c r="D37" s="31">
        <v>300</v>
      </c>
      <c r="E37" s="14" t="str">
        <f>_xlfn.XLOOKUP(Budget!$C37,Actuals!$J$5:$J$13,Actuals!$K$5:$K$13)</f>
        <v>Expense</v>
      </c>
    </row>
    <row r="38" spans="2:5" ht="15.75" x14ac:dyDescent="0.25">
      <c r="B38" s="14" t="s">
        <v>57</v>
      </c>
      <c r="C38" s="14" t="s">
        <v>32</v>
      </c>
      <c r="D38" s="31">
        <v>2200</v>
      </c>
      <c r="E38" s="14" t="str">
        <f>_xlfn.XLOOKUP(Budget!$C38,Actuals!$J$5:$J$13,Actuals!$K$5:$K$13)</f>
        <v>Income</v>
      </c>
    </row>
    <row r="39" spans="2:5" ht="15.75" x14ac:dyDescent="0.25">
      <c r="B39" s="14" t="s">
        <v>57</v>
      </c>
      <c r="C39" s="14" t="s">
        <v>35</v>
      </c>
      <c r="D39" s="31">
        <v>500</v>
      </c>
      <c r="E39" s="14" t="str">
        <f>_xlfn.XLOOKUP(Budget!$C39,Actuals!$J$5:$J$13,Actuals!$K$5:$K$13)</f>
        <v>Income</v>
      </c>
    </row>
    <row r="40" spans="2:5" ht="15.75" x14ac:dyDescent="0.25">
      <c r="B40" s="14" t="s">
        <v>57</v>
      </c>
      <c r="C40" s="14" t="s">
        <v>37</v>
      </c>
      <c r="D40" s="31">
        <v>100</v>
      </c>
      <c r="E40" s="14" t="str">
        <f>_xlfn.XLOOKUP(Budget!$C40,Actuals!$J$5:$J$13,Actuals!$K$5:$K$13)</f>
        <v>Income</v>
      </c>
    </row>
    <row r="41" spans="2:5" ht="15.75" x14ac:dyDescent="0.25">
      <c r="B41" s="14" t="s">
        <v>58</v>
      </c>
      <c r="C41" s="14" t="s">
        <v>8</v>
      </c>
      <c r="D41" s="31">
        <v>850</v>
      </c>
      <c r="E41" s="14" t="str">
        <f>_xlfn.XLOOKUP(Budget!$C41,Actuals!$J$5:$J$13,Actuals!$K$5:$K$13)</f>
        <v>Expense</v>
      </c>
    </row>
    <row r="42" spans="2:5" ht="15.75" x14ac:dyDescent="0.25">
      <c r="B42" s="14" t="s">
        <v>58</v>
      </c>
      <c r="C42" s="14" t="s">
        <v>11</v>
      </c>
      <c r="D42" s="31">
        <v>200</v>
      </c>
      <c r="E42" s="14" t="str">
        <f>_xlfn.XLOOKUP(Budget!$C42,Actuals!$J$5:$J$13,Actuals!$K$5:$K$13)</f>
        <v>Expense</v>
      </c>
    </row>
    <row r="43" spans="2:5" ht="15.75" x14ac:dyDescent="0.25">
      <c r="B43" s="14" t="s">
        <v>58</v>
      </c>
      <c r="C43" s="14" t="s">
        <v>9</v>
      </c>
      <c r="D43" s="31">
        <v>75</v>
      </c>
      <c r="E43" s="14" t="str">
        <f>_xlfn.XLOOKUP(Budget!$C43,Actuals!$J$5:$J$13,Actuals!$K$5:$K$13)</f>
        <v>Expense</v>
      </c>
    </row>
    <row r="44" spans="2:5" ht="15.75" x14ac:dyDescent="0.25">
      <c r="B44" s="14" t="s">
        <v>58</v>
      </c>
      <c r="C44" s="14" t="s">
        <v>27</v>
      </c>
      <c r="D44" s="31">
        <v>550</v>
      </c>
      <c r="E44" s="14" t="str">
        <f>_xlfn.XLOOKUP(Budget!$C44,Actuals!$J$5:$J$13,Actuals!$K$5:$K$13)</f>
        <v>Expense</v>
      </c>
    </row>
    <row r="45" spans="2:5" ht="15.75" x14ac:dyDescent="0.25">
      <c r="B45" s="14" t="s">
        <v>58</v>
      </c>
      <c r="C45" s="14" t="s">
        <v>12</v>
      </c>
      <c r="D45" s="31">
        <v>400</v>
      </c>
      <c r="E45" s="14" t="str">
        <f>_xlfn.XLOOKUP(Budget!$C45,Actuals!$J$5:$J$13,Actuals!$K$5:$K$13)</f>
        <v>Expense</v>
      </c>
    </row>
    <row r="46" spans="2:5" ht="15.75" x14ac:dyDescent="0.25">
      <c r="B46" s="14" t="s">
        <v>58</v>
      </c>
      <c r="C46" s="14" t="s">
        <v>13</v>
      </c>
      <c r="D46" s="31">
        <v>300</v>
      </c>
      <c r="E46" s="14" t="str">
        <f>_xlfn.XLOOKUP(Budget!$C46,Actuals!$J$5:$J$13,Actuals!$K$5:$K$13)</f>
        <v>Expense</v>
      </c>
    </row>
    <row r="47" spans="2:5" ht="15.75" x14ac:dyDescent="0.25">
      <c r="B47" s="14" t="s">
        <v>58</v>
      </c>
      <c r="C47" s="14" t="s">
        <v>32</v>
      </c>
      <c r="D47" s="31">
        <v>2200</v>
      </c>
      <c r="E47" s="14" t="str">
        <f>_xlfn.XLOOKUP(Budget!$C47,Actuals!$J$5:$J$13,Actuals!$K$5:$K$13)</f>
        <v>Income</v>
      </c>
    </row>
    <row r="48" spans="2:5" ht="15.75" x14ac:dyDescent="0.25">
      <c r="B48" s="14" t="s">
        <v>58</v>
      </c>
      <c r="C48" s="14" t="s">
        <v>35</v>
      </c>
      <c r="D48" s="31">
        <v>500</v>
      </c>
      <c r="E48" s="14" t="str">
        <f>_xlfn.XLOOKUP(Budget!$C48,Actuals!$J$5:$J$13,Actuals!$K$5:$K$13)</f>
        <v>Income</v>
      </c>
    </row>
    <row r="49" spans="2:5" ht="15.75" x14ac:dyDescent="0.25">
      <c r="B49" s="14" t="s">
        <v>58</v>
      </c>
      <c r="C49" s="14" t="s">
        <v>37</v>
      </c>
      <c r="D49" s="31">
        <v>100</v>
      </c>
      <c r="E49" s="14" t="str">
        <f>_xlfn.XLOOKUP(Budget!$C49,Actuals!$J$5:$J$13,Actuals!$K$5:$K$13)</f>
        <v>Income</v>
      </c>
    </row>
    <row r="50" spans="2:5" ht="15.75" x14ac:dyDescent="0.25">
      <c r="B50" s="14" t="s">
        <v>59</v>
      </c>
      <c r="C50" s="14" t="s">
        <v>8</v>
      </c>
      <c r="D50" s="31">
        <v>850</v>
      </c>
      <c r="E50" s="14" t="str">
        <f>_xlfn.XLOOKUP(Budget!$C50,Actuals!$J$5:$J$13,Actuals!$K$5:$K$13)</f>
        <v>Expense</v>
      </c>
    </row>
    <row r="51" spans="2:5" ht="15.75" x14ac:dyDescent="0.25">
      <c r="B51" s="14" t="s">
        <v>59</v>
      </c>
      <c r="C51" s="14" t="s">
        <v>11</v>
      </c>
      <c r="D51" s="31">
        <v>200</v>
      </c>
      <c r="E51" s="14" t="str">
        <f>_xlfn.XLOOKUP(Budget!$C51,Actuals!$J$5:$J$13,Actuals!$K$5:$K$13)</f>
        <v>Expense</v>
      </c>
    </row>
    <row r="52" spans="2:5" ht="15.75" x14ac:dyDescent="0.25">
      <c r="B52" s="14" t="s">
        <v>59</v>
      </c>
      <c r="C52" s="14" t="s">
        <v>9</v>
      </c>
      <c r="D52" s="31">
        <v>75</v>
      </c>
      <c r="E52" s="14" t="str">
        <f>_xlfn.XLOOKUP(Budget!$C52,Actuals!$J$5:$J$13,Actuals!$K$5:$K$13)</f>
        <v>Expense</v>
      </c>
    </row>
    <row r="53" spans="2:5" ht="15.75" x14ac:dyDescent="0.25">
      <c r="B53" s="14" t="s">
        <v>59</v>
      </c>
      <c r="C53" s="14" t="s">
        <v>27</v>
      </c>
      <c r="D53" s="31">
        <v>550</v>
      </c>
      <c r="E53" s="14" t="str">
        <f>_xlfn.XLOOKUP(Budget!$C53,Actuals!$J$5:$J$13,Actuals!$K$5:$K$13)</f>
        <v>Expense</v>
      </c>
    </row>
    <row r="54" spans="2:5" ht="15.75" x14ac:dyDescent="0.25">
      <c r="B54" s="14" t="s">
        <v>59</v>
      </c>
      <c r="C54" s="14" t="s">
        <v>12</v>
      </c>
      <c r="D54" s="31">
        <v>400</v>
      </c>
      <c r="E54" s="14" t="str">
        <f>_xlfn.XLOOKUP(Budget!$C54,Actuals!$J$5:$J$13,Actuals!$K$5:$K$13)</f>
        <v>Expense</v>
      </c>
    </row>
    <row r="55" spans="2:5" ht="15.75" x14ac:dyDescent="0.25">
      <c r="B55" s="14" t="s">
        <v>59</v>
      </c>
      <c r="C55" s="14" t="s">
        <v>13</v>
      </c>
      <c r="D55" s="31">
        <v>300</v>
      </c>
      <c r="E55" s="14" t="str">
        <f>_xlfn.XLOOKUP(Budget!$C55,Actuals!$J$5:$J$13,Actuals!$K$5:$K$13)</f>
        <v>Expense</v>
      </c>
    </row>
    <row r="56" spans="2:5" ht="15.75" x14ac:dyDescent="0.25">
      <c r="B56" s="14" t="s">
        <v>59</v>
      </c>
      <c r="C56" s="14" t="s">
        <v>32</v>
      </c>
      <c r="D56" s="31">
        <v>2200</v>
      </c>
      <c r="E56" s="14" t="str">
        <f>_xlfn.XLOOKUP(Budget!$C56,Actuals!$J$5:$J$13,Actuals!$K$5:$K$13)</f>
        <v>Income</v>
      </c>
    </row>
    <row r="57" spans="2:5" ht="15.75" x14ac:dyDescent="0.25">
      <c r="B57" s="14" t="s">
        <v>59</v>
      </c>
      <c r="C57" s="14" t="s">
        <v>35</v>
      </c>
      <c r="D57" s="31">
        <v>500</v>
      </c>
      <c r="E57" s="14" t="str">
        <f>_xlfn.XLOOKUP(Budget!$C57,Actuals!$J$5:$J$13,Actuals!$K$5:$K$13)</f>
        <v>Income</v>
      </c>
    </row>
    <row r="58" spans="2:5" ht="15.75" x14ac:dyDescent="0.25">
      <c r="B58" s="14" t="s">
        <v>59</v>
      </c>
      <c r="C58" s="14" t="s">
        <v>37</v>
      </c>
      <c r="D58" s="31">
        <v>100</v>
      </c>
      <c r="E58" s="14" t="str">
        <f>_xlfn.XLOOKUP(Budget!$C58,Actuals!$J$5:$J$13,Actuals!$K$5:$K$13)</f>
        <v>Income</v>
      </c>
    </row>
    <row r="59" spans="2:5" ht="15.75" x14ac:dyDescent="0.25">
      <c r="B59" s="14" t="s">
        <v>60</v>
      </c>
      <c r="C59" s="14" t="s">
        <v>8</v>
      </c>
      <c r="D59" s="31">
        <v>850</v>
      </c>
      <c r="E59" s="14" t="str">
        <f>_xlfn.XLOOKUP(Budget!$C59,Actuals!$J$5:$J$13,Actuals!$K$5:$K$13)</f>
        <v>Expense</v>
      </c>
    </row>
    <row r="60" spans="2:5" ht="15.75" x14ac:dyDescent="0.25">
      <c r="B60" s="14" t="s">
        <v>60</v>
      </c>
      <c r="C60" s="14" t="s">
        <v>11</v>
      </c>
      <c r="D60" s="31">
        <v>200</v>
      </c>
      <c r="E60" s="14" t="str">
        <f>_xlfn.XLOOKUP(Budget!$C60,Actuals!$J$5:$J$13,Actuals!$K$5:$K$13)</f>
        <v>Expense</v>
      </c>
    </row>
    <row r="61" spans="2:5" ht="15.75" x14ac:dyDescent="0.25">
      <c r="B61" s="14" t="s">
        <v>60</v>
      </c>
      <c r="C61" s="14" t="s">
        <v>9</v>
      </c>
      <c r="D61" s="31">
        <v>75</v>
      </c>
      <c r="E61" s="14" t="str">
        <f>_xlfn.XLOOKUP(Budget!$C61,Actuals!$J$5:$J$13,Actuals!$K$5:$K$13)</f>
        <v>Expense</v>
      </c>
    </row>
    <row r="62" spans="2:5" ht="15.75" x14ac:dyDescent="0.25">
      <c r="B62" s="14" t="s">
        <v>60</v>
      </c>
      <c r="C62" s="14" t="s">
        <v>27</v>
      </c>
      <c r="D62" s="31">
        <v>550</v>
      </c>
      <c r="E62" s="14" t="str">
        <f>_xlfn.XLOOKUP(Budget!$C62,Actuals!$J$5:$J$13,Actuals!$K$5:$K$13)</f>
        <v>Expense</v>
      </c>
    </row>
    <row r="63" spans="2:5" ht="15.75" x14ac:dyDescent="0.25">
      <c r="B63" s="14" t="s">
        <v>60</v>
      </c>
      <c r="C63" s="14" t="s">
        <v>12</v>
      </c>
      <c r="D63" s="31">
        <v>400</v>
      </c>
      <c r="E63" s="14" t="str">
        <f>_xlfn.XLOOKUP(Budget!$C63,Actuals!$J$5:$J$13,Actuals!$K$5:$K$13)</f>
        <v>Expense</v>
      </c>
    </row>
    <row r="64" spans="2:5" ht="15.75" x14ac:dyDescent="0.25">
      <c r="B64" s="14" t="s">
        <v>60</v>
      </c>
      <c r="C64" s="14" t="s">
        <v>13</v>
      </c>
      <c r="D64" s="31">
        <v>300</v>
      </c>
      <c r="E64" s="14" t="str">
        <f>_xlfn.XLOOKUP(Budget!$C64,Actuals!$J$5:$J$13,Actuals!$K$5:$K$13)</f>
        <v>Expense</v>
      </c>
    </row>
    <row r="65" spans="2:5" ht="15.75" x14ac:dyDescent="0.25">
      <c r="B65" s="14" t="s">
        <v>60</v>
      </c>
      <c r="C65" s="14" t="s">
        <v>32</v>
      </c>
      <c r="D65" s="31">
        <v>2200</v>
      </c>
      <c r="E65" s="14" t="str">
        <f>_xlfn.XLOOKUP(Budget!$C65,Actuals!$J$5:$J$13,Actuals!$K$5:$K$13)</f>
        <v>Income</v>
      </c>
    </row>
    <row r="66" spans="2:5" ht="15.75" x14ac:dyDescent="0.25">
      <c r="B66" s="14" t="s">
        <v>60</v>
      </c>
      <c r="C66" s="14" t="s">
        <v>35</v>
      </c>
      <c r="D66" s="31">
        <v>500</v>
      </c>
      <c r="E66" s="14" t="str">
        <f>_xlfn.XLOOKUP(Budget!$C66,Actuals!$J$5:$J$13,Actuals!$K$5:$K$13)</f>
        <v>Income</v>
      </c>
    </row>
    <row r="67" spans="2:5" ht="15.75" x14ac:dyDescent="0.25">
      <c r="B67" s="14" t="s">
        <v>60</v>
      </c>
      <c r="C67" s="14" t="s">
        <v>37</v>
      </c>
      <c r="D67" s="31">
        <v>100</v>
      </c>
      <c r="E67" s="14" t="str">
        <f>_xlfn.XLOOKUP(Budget!$C67,Actuals!$J$5:$J$13,Actuals!$K$5:$K$13)</f>
        <v>Income</v>
      </c>
    </row>
    <row r="68" spans="2:5" ht="15.75" x14ac:dyDescent="0.25">
      <c r="B68" s="14" t="s">
        <v>61</v>
      </c>
      <c r="C68" s="14" t="s">
        <v>8</v>
      </c>
      <c r="D68" s="31">
        <v>850</v>
      </c>
      <c r="E68" s="14" t="str">
        <f>_xlfn.XLOOKUP(Budget!$C68,Actuals!$J$5:$J$13,Actuals!$K$5:$K$13)</f>
        <v>Expense</v>
      </c>
    </row>
    <row r="69" spans="2:5" ht="15.75" x14ac:dyDescent="0.25">
      <c r="B69" s="14" t="s">
        <v>61</v>
      </c>
      <c r="C69" s="14" t="s">
        <v>11</v>
      </c>
      <c r="D69" s="31">
        <v>200</v>
      </c>
      <c r="E69" s="14" t="str">
        <f>_xlfn.XLOOKUP(Budget!$C69,Actuals!$J$5:$J$13,Actuals!$K$5:$K$13)</f>
        <v>Expense</v>
      </c>
    </row>
    <row r="70" spans="2:5" ht="15.75" x14ac:dyDescent="0.25">
      <c r="B70" s="14" t="s">
        <v>61</v>
      </c>
      <c r="C70" s="14" t="s">
        <v>9</v>
      </c>
      <c r="D70" s="31">
        <v>75</v>
      </c>
      <c r="E70" s="14" t="str">
        <f>_xlfn.XLOOKUP(Budget!$C70,Actuals!$J$5:$J$13,Actuals!$K$5:$K$13)</f>
        <v>Expense</v>
      </c>
    </row>
    <row r="71" spans="2:5" ht="15.75" x14ac:dyDescent="0.25">
      <c r="B71" s="14" t="s">
        <v>61</v>
      </c>
      <c r="C71" s="14" t="s">
        <v>27</v>
      </c>
      <c r="D71" s="31">
        <v>550</v>
      </c>
      <c r="E71" s="14" t="str">
        <f>_xlfn.XLOOKUP(Budget!$C71,Actuals!$J$5:$J$13,Actuals!$K$5:$K$13)</f>
        <v>Expense</v>
      </c>
    </row>
    <row r="72" spans="2:5" ht="15.75" x14ac:dyDescent="0.25">
      <c r="B72" s="14" t="s">
        <v>61</v>
      </c>
      <c r="C72" s="14" t="s">
        <v>12</v>
      </c>
      <c r="D72" s="31">
        <v>400</v>
      </c>
      <c r="E72" s="14" t="str">
        <f>_xlfn.XLOOKUP(Budget!$C72,Actuals!$J$5:$J$13,Actuals!$K$5:$K$13)</f>
        <v>Expense</v>
      </c>
    </row>
    <row r="73" spans="2:5" ht="15.75" x14ac:dyDescent="0.25">
      <c r="B73" s="14" t="s">
        <v>61</v>
      </c>
      <c r="C73" s="14" t="s">
        <v>13</v>
      </c>
      <c r="D73" s="31">
        <v>300</v>
      </c>
      <c r="E73" s="14" t="str">
        <f>_xlfn.XLOOKUP(Budget!$C73,Actuals!$J$5:$J$13,Actuals!$K$5:$K$13)</f>
        <v>Expense</v>
      </c>
    </row>
    <row r="74" spans="2:5" ht="15.75" x14ac:dyDescent="0.25">
      <c r="B74" s="14" t="s">
        <v>61</v>
      </c>
      <c r="C74" s="14" t="s">
        <v>32</v>
      </c>
      <c r="D74" s="31">
        <v>2200</v>
      </c>
      <c r="E74" s="14" t="str">
        <f>_xlfn.XLOOKUP(Budget!$C74,Actuals!$J$5:$J$13,Actuals!$K$5:$K$13)</f>
        <v>Income</v>
      </c>
    </row>
    <row r="75" spans="2:5" ht="15.75" x14ac:dyDescent="0.25">
      <c r="B75" s="14" t="s">
        <v>61</v>
      </c>
      <c r="C75" s="14" t="s">
        <v>35</v>
      </c>
      <c r="D75" s="31">
        <v>500</v>
      </c>
      <c r="E75" s="14" t="str">
        <f>_xlfn.XLOOKUP(Budget!$C75,Actuals!$J$5:$J$13,Actuals!$K$5:$K$13)</f>
        <v>Income</v>
      </c>
    </row>
    <row r="76" spans="2:5" ht="15.75" x14ac:dyDescent="0.25">
      <c r="B76" s="14" t="s">
        <v>61</v>
      </c>
      <c r="C76" s="14" t="s">
        <v>37</v>
      </c>
      <c r="D76" s="31">
        <v>100</v>
      </c>
      <c r="E76" s="14" t="str">
        <f>_xlfn.XLOOKUP(Budget!$C76,Actuals!$J$5:$J$13,Actuals!$K$5:$K$13)</f>
        <v>Income</v>
      </c>
    </row>
    <row r="77" spans="2:5" ht="15.75" x14ac:dyDescent="0.25">
      <c r="B77" s="14" t="s">
        <v>62</v>
      </c>
      <c r="C77" s="14" t="s">
        <v>8</v>
      </c>
      <c r="D77" s="31">
        <v>850</v>
      </c>
      <c r="E77" s="14" t="str">
        <f>_xlfn.XLOOKUP(Budget!$C77,Actuals!$J$5:$J$13,Actuals!$K$5:$K$13)</f>
        <v>Expense</v>
      </c>
    </row>
    <row r="78" spans="2:5" ht="15.75" x14ac:dyDescent="0.25">
      <c r="B78" s="14" t="s">
        <v>62</v>
      </c>
      <c r="C78" s="14" t="s">
        <v>11</v>
      </c>
      <c r="D78" s="31">
        <v>200</v>
      </c>
      <c r="E78" s="14" t="str">
        <f>_xlfn.XLOOKUP(Budget!$C78,Actuals!$J$5:$J$13,Actuals!$K$5:$K$13)</f>
        <v>Expense</v>
      </c>
    </row>
    <row r="79" spans="2:5" ht="15.75" x14ac:dyDescent="0.25">
      <c r="B79" s="14" t="s">
        <v>62</v>
      </c>
      <c r="C79" s="14" t="s">
        <v>9</v>
      </c>
      <c r="D79" s="31">
        <v>75</v>
      </c>
      <c r="E79" s="14" t="str">
        <f>_xlfn.XLOOKUP(Budget!$C79,Actuals!$J$5:$J$13,Actuals!$K$5:$K$13)</f>
        <v>Expense</v>
      </c>
    </row>
    <row r="80" spans="2:5" ht="15.75" x14ac:dyDescent="0.25">
      <c r="B80" s="14" t="s">
        <v>62</v>
      </c>
      <c r="C80" s="14" t="s">
        <v>27</v>
      </c>
      <c r="D80" s="31">
        <v>550</v>
      </c>
      <c r="E80" s="14" t="str">
        <f>_xlfn.XLOOKUP(Budget!$C80,Actuals!$J$5:$J$13,Actuals!$K$5:$K$13)</f>
        <v>Expense</v>
      </c>
    </row>
    <row r="81" spans="2:5" ht="15.75" x14ac:dyDescent="0.25">
      <c r="B81" s="14" t="s">
        <v>62</v>
      </c>
      <c r="C81" s="14" t="s">
        <v>12</v>
      </c>
      <c r="D81" s="31">
        <v>400</v>
      </c>
      <c r="E81" s="14" t="str">
        <f>_xlfn.XLOOKUP(Budget!$C81,Actuals!$J$5:$J$13,Actuals!$K$5:$K$13)</f>
        <v>Expense</v>
      </c>
    </row>
    <row r="82" spans="2:5" ht="15.75" x14ac:dyDescent="0.25">
      <c r="B82" s="14" t="s">
        <v>62</v>
      </c>
      <c r="C82" s="14" t="s">
        <v>13</v>
      </c>
      <c r="D82" s="31">
        <v>300</v>
      </c>
      <c r="E82" s="14" t="str">
        <f>_xlfn.XLOOKUP(Budget!$C82,Actuals!$J$5:$J$13,Actuals!$K$5:$K$13)</f>
        <v>Expense</v>
      </c>
    </row>
    <row r="83" spans="2:5" ht="15.75" x14ac:dyDescent="0.25">
      <c r="B83" s="14" t="s">
        <v>62</v>
      </c>
      <c r="C83" s="14" t="s">
        <v>32</v>
      </c>
      <c r="D83" s="31">
        <v>2200</v>
      </c>
      <c r="E83" s="14" t="str">
        <f>_xlfn.XLOOKUP(Budget!$C83,Actuals!$J$5:$J$13,Actuals!$K$5:$K$13)</f>
        <v>Income</v>
      </c>
    </row>
    <row r="84" spans="2:5" ht="15.75" x14ac:dyDescent="0.25">
      <c r="B84" s="14" t="s">
        <v>62</v>
      </c>
      <c r="C84" s="14" t="s">
        <v>35</v>
      </c>
      <c r="D84" s="31">
        <v>500</v>
      </c>
      <c r="E84" s="14" t="str">
        <f>_xlfn.XLOOKUP(Budget!$C84,Actuals!$J$5:$J$13,Actuals!$K$5:$K$13)</f>
        <v>Income</v>
      </c>
    </row>
    <row r="85" spans="2:5" ht="15.75" x14ac:dyDescent="0.25">
      <c r="B85" s="14" t="s">
        <v>62</v>
      </c>
      <c r="C85" s="14" t="s">
        <v>37</v>
      </c>
      <c r="D85" s="31">
        <v>100</v>
      </c>
      <c r="E85" s="14" t="str">
        <f>_xlfn.XLOOKUP(Budget!$C85,Actuals!$J$5:$J$13,Actuals!$K$5:$K$13)</f>
        <v>Income</v>
      </c>
    </row>
    <row r="86" spans="2:5" ht="15.75" x14ac:dyDescent="0.25">
      <c r="B86" s="14" t="s">
        <v>63</v>
      </c>
      <c r="C86" s="14" t="s">
        <v>8</v>
      </c>
      <c r="D86" s="31">
        <v>850</v>
      </c>
      <c r="E86" s="14" t="str">
        <f>_xlfn.XLOOKUP(Budget!$C86,Actuals!$J$5:$J$13,Actuals!$K$5:$K$13)</f>
        <v>Expense</v>
      </c>
    </row>
    <row r="87" spans="2:5" ht="15.75" x14ac:dyDescent="0.25">
      <c r="B87" s="14" t="s">
        <v>63</v>
      </c>
      <c r="C87" s="14" t="s">
        <v>11</v>
      </c>
      <c r="D87" s="31">
        <v>200</v>
      </c>
      <c r="E87" s="14" t="str">
        <f>_xlfn.XLOOKUP(Budget!$C87,Actuals!$J$5:$J$13,Actuals!$K$5:$K$13)</f>
        <v>Expense</v>
      </c>
    </row>
    <row r="88" spans="2:5" ht="15.75" x14ac:dyDescent="0.25">
      <c r="B88" s="14" t="s">
        <v>63</v>
      </c>
      <c r="C88" s="14" t="s">
        <v>9</v>
      </c>
      <c r="D88" s="31">
        <v>75</v>
      </c>
      <c r="E88" s="14" t="str">
        <f>_xlfn.XLOOKUP(Budget!$C88,Actuals!$J$5:$J$13,Actuals!$K$5:$K$13)</f>
        <v>Expense</v>
      </c>
    </row>
    <row r="89" spans="2:5" ht="15.75" x14ac:dyDescent="0.25">
      <c r="B89" s="14" t="s">
        <v>63</v>
      </c>
      <c r="C89" s="14" t="s">
        <v>27</v>
      </c>
      <c r="D89" s="31">
        <v>550</v>
      </c>
      <c r="E89" s="14" t="str">
        <f>_xlfn.XLOOKUP(Budget!$C89,Actuals!$J$5:$J$13,Actuals!$K$5:$K$13)</f>
        <v>Expense</v>
      </c>
    </row>
    <row r="90" spans="2:5" ht="15.75" x14ac:dyDescent="0.25">
      <c r="B90" s="14" t="s">
        <v>63</v>
      </c>
      <c r="C90" s="14" t="s">
        <v>12</v>
      </c>
      <c r="D90" s="31">
        <v>400</v>
      </c>
      <c r="E90" s="14" t="str">
        <f>_xlfn.XLOOKUP(Budget!$C90,Actuals!$J$5:$J$13,Actuals!$K$5:$K$13)</f>
        <v>Expense</v>
      </c>
    </row>
    <row r="91" spans="2:5" ht="15.75" x14ac:dyDescent="0.25">
      <c r="B91" s="14" t="s">
        <v>63</v>
      </c>
      <c r="C91" s="14" t="s">
        <v>13</v>
      </c>
      <c r="D91" s="31">
        <v>300</v>
      </c>
      <c r="E91" s="14" t="str">
        <f>_xlfn.XLOOKUP(Budget!$C91,Actuals!$J$5:$J$13,Actuals!$K$5:$K$13)</f>
        <v>Expense</v>
      </c>
    </row>
    <row r="92" spans="2:5" ht="15.75" x14ac:dyDescent="0.25">
      <c r="B92" s="14" t="s">
        <v>63</v>
      </c>
      <c r="C92" s="14" t="s">
        <v>32</v>
      </c>
      <c r="D92" s="31">
        <v>2200</v>
      </c>
      <c r="E92" s="14" t="str">
        <f>_xlfn.XLOOKUP(Budget!$C92,Actuals!$J$5:$J$13,Actuals!$K$5:$K$13)</f>
        <v>Income</v>
      </c>
    </row>
    <row r="93" spans="2:5" ht="15.75" x14ac:dyDescent="0.25">
      <c r="B93" s="14" t="s">
        <v>63</v>
      </c>
      <c r="C93" s="14" t="s">
        <v>35</v>
      </c>
      <c r="D93" s="31">
        <v>500</v>
      </c>
      <c r="E93" s="14" t="str">
        <f>_xlfn.XLOOKUP(Budget!$C93,Actuals!$J$5:$J$13,Actuals!$K$5:$K$13)</f>
        <v>Income</v>
      </c>
    </row>
    <row r="94" spans="2:5" ht="15.75" x14ac:dyDescent="0.25">
      <c r="B94" s="14" t="s">
        <v>63</v>
      </c>
      <c r="C94" s="14" t="s">
        <v>37</v>
      </c>
      <c r="D94" s="31">
        <v>100</v>
      </c>
      <c r="E94" s="14" t="str">
        <f>_xlfn.XLOOKUP(Budget!$C94,Actuals!$J$5:$J$13,Actuals!$K$5:$K$13)</f>
        <v>Income</v>
      </c>
    </row>
    <row r="95" spans="2:5" ht="15.75" x14ac:dyDescent="0.25">
      <c r="B95" s="14" t="s">
        <v>64</v>
      </c>
      <c r="C95" s="14" t="s">
        <v>8</v>
      </c>
      <c r="D95" s="31">
        <v>850</v>
      </c>
      <c r="E95" s="14" t="str">
        <f>_xlfn.XLOOKUP(Budget!$C95,Actuals!$J$5:$J$13,Actuals!$K$5:$K$13)</f>
        <v>Expense</v>
      </c>
    </row>
    <row r="96" spans="2:5" ht="15.75" x14ac:dyDescent="0.25">
      <c r="B96" s="14" t="s">
        <v>64</v>
      </c>
      <c r="C96" s="14" t="s">
        <v>11</v>
      </c>
      <c r="D96" s="31">
        <v>200</v>
      </c>
      <c r="E96" s="14" t="str">
        <f>_xlfn.XLOOKUP(Budget!$C96,Actuals!$J$5:$J$13,Actuals!$K$5:$K$13)</f>
        <v>Expense</v>
      </c>
    </row>
    <row r="97" spans="2:5" ht="15.75" x14ac:dyDescent="0.25">
      <c r="B97" s="14" t="s">
        <v>64</v>
      </c>
      <c r="C97" s="14" t="s">
        <v>9</v>
      </c>
      <c r="D97" s="31">
        <v>75</v>
      </c>
      <c r="E97" s="14" t="str">
        <f>_xlfn.XLOOKUP(Budget!$C97,Actuals!$J$5:$J$13,Actuals!$K$5:$K$13)</f>
        <v>Expense</v>
      </c>
    </row>
    <row r="98" spans="2:5" ht="15.75" x14ac:dyDescent="0.25">
      <c r="B98" s="14" t="s">
        <v>64</v>
      </c>
      <c r="C98" s="14" t="s">
        <v>27</v>
      </c>
      <c r="D98" s="31">
        <v>550</v>
      </c>
      <c r="E98" s="14" t="str">
        <f>_xlfn.XLOOKUP(Budget!$C98,Actuals!$J$5:$J$13,Actuals!$K$5:$K$13)</f>
        <v>Expense</v>
      </c>
    </row>
    <row r="99" spans="2:5" ht="15.75" x14ac:dyDescent="0.25">
      <c r="B99" s="14" t="s">
        <v>64</v>
      </c>
      <c r="C99" s="14" t="s">
        <v>12</v>
      </c>
      <c r="D99" s="31">
        <v>400</v>
      </c>
      <c r="E99" s="14" t="str">
        <f>_xlfn.XLOOKUP(Budget!$C99,Actuals!$J$5:$J$13,Actuals!$K$5:$K$13)</f>
        <v>Expense</v>
      </c>
    </row>
    <row r="100" spans="2:5" ht="15.75" x14ac:dyDescent="0.25">
      <c r="B100" s="14" t="s">
        <v>64</v>
      </c>
      <c r="C100" s="14" t="s">
        <v>13</v>
      </c>
      <c r="D100" s="31">
        <v>300</v>
      </c>
      <c r="E100" s="14" t="str">
        <f>_xlfn.XLOOKUP(Budget!$C100,Actuals!$J$5:$J$13,Actuals!$K$5:$K$13)</f>
        <v>Expense</v>
      </c>
    </row>
    <row r="101" spans="2:5" ht="15.75" x14ac:dyDescent="0.25">
      <c r="B101" s="14" t="s">
        <v>64</v>
      </c>
      <c r="C101" s="14" t="s">
        <v>32</v>
      </c>
      <c r="D101" s="31">
        <v>2200</v>
      </c>
      <c r="E101" s="14" t="str">
        <f>_xlfn.XLOOKUP(Budget!$C101,Actuals!$J$5:$J$13,Actuals!$K$5:$K$13)</f>
        <v>Income</v>
      </c>
    </row>
    <row r="102" spans="2:5" ht="15.75" x14ac:dyDescent="0.25">
      <c r="B102" s="14" t="s">
        <v>64</v>
      </c>
      <c r="C102" s="14" t="s">
        <v>35</v>
      </c>
      <c r="D102" s="31">
        <v>500</v>
      </c>
      <c r="E102" s="14" t="str">
        <f>_xlfn.XLOOKUP(Budget!$C102,Actuals!$J$5:$J$13,Actuals!$K$5:$K$13)</f>
        <v>Income</v>
      </c>
    </row>
    <row r="103" spans="2:5" ht="15.75" x14ac:dyDescent="0.25">
      <c r="B103" s="14" t="s">
        <v>64</v>
      </c>
      <c r="C103" s="14" t="s">
        <v>37</v>
      </c>
      <c r="D103" s="31">
        <v>100</v>
      </c>
      <c r="E103" s="14" t="str">
        <f>_xlfn.XLOOKUP(Budget!$C103,Actuals!$J$5:$J$13,Actuals!$K$5:$K$13)</f>
        <v>Income</v>
      </c>
    </row>
    <row r="104" spans="2:5" ht="15.75" x14ac:dyDescent="0.25">
      <c r="B104" s="14" t="s">
        <v>65</v>
      </c>
      <c r="C104" s="14" t="s">
        <v>8</v>
      </c>
      <c r="D104" s="31">
        <v>850</v>
      </c>
      <c r="E104" s="14" t="str">
        <f>_xlfn.XLOOKUP(Budget!$C104,Actuals!$J$5:$J$13,Actuals!$K$5:$K$13)</f>
        <v>Expense</v>
      </c>
    </row>
    <row r="105" spans="2:5" ht="15.75" x14ac:dyDescent="0.25">
      <c r="B105" s="14" t="s">
        <v>65</v>
      </c>
      <c r="C105" s="14" t="s">
        <v>11</v>
      </c>
      <c r="D105" s="31">
        <v>200</v>
      </c>
      <c r="E105" s="14" t="str">
        <f>_xlfn.XLOOKUP(Budget!$C105,Actuals!$J$5:$J$13,Actuals!$K$5:$K$13)</f>
        <v>Expense</v>
      </c>
    </row>
    <row r="106" spans="2:5" ht="15.75" x14ac:dyDescent="0.25">
      <c r="B106" s="14" t="s">
        <v>65</v>
      </c>
      <c r="C106" s="14" t="s">
        <v>9</v>
      </c>
      <c r="D106" s="31">
        <v>75</v>
      </c>
      <c r="E106" s="14" t="str">
        <f>_xlfn.XLOOKUP(Budget!$C106,Actuals!$J$5:$J$13,Actuals!$K$5:$K$13)</f>
        <v>Expense</v>
      </c>
    </row>
    <row r="107" spans="2:5" ht="15.75" x14ac:dyDescent="0.25">
      <c r="B107" s="14" t="s">
        <v>65</v>
      </c>
      <c r="C107" s="14" t="s">
        <v>27</v>
      </c>
      <c r="D107" s="31">
        <v>550</v>
      </c>
      <c r="E107" s="14" t="str">
        <f>_xlfn.XLOOKUP(Budget!$C107,Actuals!$J$5:$J$13,Actuals!$K$5:$K$13)</f>
        <v>Expense</v>
      </c>
    </row>
    <row r="108" spans="2:5" ht="15.75" x14ac:dyDescent="0.25">
      <c r="B108" s="14" t="s">
        <v>65</v>
      </c>
      <c r="C108" s="14" t="s">
        <v>12</v>
      </c>
      <c r="D108" s="31">
        <v>400</v>
      </c>
      <c r="E108" s="14" t="str">
        <f>_xlfn.XLOOKUP(Budget!$C108,Actuals!$J$5:$J$13,Actuals!$K$5:$K$13)</f>
        <v>Expense</v>
      </c>
    </row>
    <row r="109" spans="2:5" ht="15.75" x14ac:dyDescent="0.25">
      <c r="B109" s="14" t="s">
        <v>65</v>
      </c>
      <c r="C109" s="14" t="s">
        <v>13</v>
      </c>
      <c r="D109" s="31">
        <v>300</v>
      </c>
      <c r="E109" s="14" t="str">
        <f>_xlfn.XLOOKUP(Budget!$C109,Actuals!$J$5:$J$13,Actuals!$K$5:$K$13)</f>
        <v>Expense</v>
      </c>
    </row>
    <row r="110" spans="2:5" ht="15.75" x14ac:dyDescent="0.25">
      <c r="B110" s="14" t="s">
        <v>65</v>
      </c>
      <c r="C110" s="14" t="s">
        <v>32</v>
      </c>
      <c r="D110" s="31">
        <v>2200</v>
      </c>
      <c r="E110" s="14" t="str">
        <f>_xlfn.XLOOKUP(Budget!$C110,Actuals!$J$5:$J$13,Actuals!$K$5:$K$13)</f>
        <v>Income</v>
      </c>
    </row>
    <row r="111" spans="2:5" ht="15.75" x14ac:dyDescent="0.25">
      <c r="B111" s="14" t="s">
        <v>65</v>
      </c>
      <c r="C111" s="14" t="s">
        <v>35</v>
      </c>
      <c r="D111" s="31">
        <v>500</v>
      </c>
      <c r="E111" s="14" t="str">
        <f>_xlfn.XLOOKUP(Budget!$C111,Actuals!$J$5:$J$13,Actuals!$K$5:$K$13)</f>
        <v>Income</v>
      </c>
    </row>
    <row r="112" spans="2:5" ht="15.75" x14ac:dyDescent="0.25">
      <c r="B112" s="14" t="s">
        <v>65</v>
      </c>
      <c r="C112" s="14" t="s">
        <v>37</v>
      </c>
      <c r="D112" s="31">
        <v>100</v>
      </c>
      <c r="E112" s="14" t="str">
        <f>_xlfn.XLOOKUP(Budget!$C112,Actuals!$J$5:$J$13,Actuals!$K$5:$K$13)</f>
        <v>Income</v>
      </c>
    </row>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Dashboard</vt:lpstr>
      <vt:lpstr>Pivot Tables</vt:lpstr>
      <vt:lpstr>Actuals</vt:lpstr>
      <vt:lpstr>Budget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Moham</cp:lastModifiedBy>
  <dcterms:created xsi:type="dcterms:W3CDTF">2022-05-23T20:46:49Z</dcterms:created>
  <dcterms:modified xsi:type="dcterms:W3CDTF">2023-06-29T04:16:06Z</dcterms:modified>
</cp:coreProperties>
</file>