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3200" yWindow="1240" windowWidth="25600" windowHeight="1494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" i="1"/>
  <c r="Q3" i="1"/>
  <c r="A4" i="1"/>
  <c r="Q4" i="1"/>
  <c r="A5" i="1"/>
  <c r="Q5" i="1"/>
  <c r="A6" i="1"/>
  <c r="Q6" i="1"/>
  <c r="A7" i="1"/>
  <c r="Q7" i="1"/>
  <c r="A8" i="1"/>
  <c r="Q8" i="1"/>
  <c r="A9" i="1"/>
  <c r="Q9" i="1"/>
  <c r="A10" i="1"/>
  <c r="Q10" i="1"/>
  <c r="A13" i="1"/>
  <c r="Q13" i="1"/>
  <c r="A14" i="1"/>
  <c r="Q14" i="1"/>
  <c r="A15" i="1"/>
  <c r="Q15" i="1"/>
  <c r="A16" i="1"/>
  <c r="Q16" i="1"/>
  <c r="Q20" i="1"/>
  <c r="Q22" i="1"/>
  <c r="Q23" i="1"/>
  <c r="Q24" i="1"/>
  <c r="Q25" i="1"/>
  <c r="A28" i="1"/>
  <c r="Q28" i="1"/>
  <c r="A31" i="1"/>
  <c r="Q31" i="1"/>
  <c r="A32" i="1"/>
  <c r="Q32" i="1"/>
  <c r="A33" i="1"/>
  <c r="Q33" i="1"/>
  <c r="A34" i="1"/>
  <c r="Q34" i="1"/>
  <c r="Q35" i="1"/>
  <c r="Q36" i="1"/>
  <c r="A37" i="1"/>
  <c r="Q37" i="1"/>
  <c r="A38" i="1"/>
  <c r="Q38" i="1"/>
  <c r="Q41" i="1"/>
  <c r="Q42" i="1"/>
  <c r="Q43" i="1"/>
  <c r="Q44" i="1"/>
  <c r="Q45" i="1"/>
  <c r="Q47" i="1"/>
  <c r="Q50" i="1"/>
  <c r="Q52" i="1"/>
  <c r="Y44" i="1"/>
  <c r="X44" i="1"/>
  <c r="W44" i="1"/>
  <c r="V44" i="1"/>
  <c r="T44" i="1"/>
  <c r="S44" i="1"/>
  <c r="R4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41" i="1"/>
  <c r="T41" i="1"/>
  <c r="B42" i="1"/>
  <c r="T42" i="1"/>
  <c r="B43" i="1"/>
  <c r="T43" i="1"/>
  <c r="T45" i="1"/>
  <c r="T47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2" i="1"/>
  <c r="R3" i="1"/>
  <c r="R4" i="1"/>
  <c r="R5" i="1"/>
  <c r="R6" i="1"/>
  <c r="R7" i="1"/>
  <c r="R8" i="1"/>
  <c r="R9" i="1"/>
  <c r="R10" i="1"/>
  <c r="R13" i="1"/>
  <c r="R14" i="1"/>
  <c r="R15" i="1"/>
  <c r="R16" i="1"/>
  <c r="R47" i="1"/>
  <c r="R20" i="1"/>
  <c r="R50" i="1"/>
  <c r="R45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41" i="1"/>
  <c r="R42" i="1"/>
  <c r="R43" i="1"/>
  <c r="R52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5" i="1"/>
  <c r="W46" i="1"/>
  <c r="W4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49" i="1"/>
  <c r="W48" i="1"/>
  <c r="W2" i="1"/>
  <c r="V25" i="1"/>
  <c r="X25" i="1"/>
  <c r="S25" i="1"/>
  <c r="S47" i="1"/>
  <c r="S45" i="1"/>
  <c r="S41" i="1"/>
  <c r="S42" i="1"/>
  <c r="S43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52" i="1"/>
  <c r="X43" i="1"/>
  <c r="V43" i="1"/>
  <c r="X14" i="1"/>
  <c r="X15" i="1"/>
  <c r="X16" i="1"/>
  <c r="X13" i="1"/>
  <c r="X4" i="1"/>
  <c r="X5" i="1"/>
  <c r="X6" i="1"/>
  <c r="X7" i="1"/>
  <c r="X8" i="1"/>
  <c r="X9" i="1"/>
  <c r="X10" i="1"/>
  <c r="X3" i="1"/>
  <c r="X45" i="1"/>
  <c r="X42" i="1"/>
  <c r="X41" i="1"/>
  <c r="X32" i="1"/>
  <c r="X33" i="1"/>
  <c r="X34" i="1"/>
  <c r="X35" i="1"/>
  <c r="X36" i="1"/>
  <c r="X37" i="1"/>
  <c r="X38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5" i="1"/>
  <c r="V46" i="1"/>
  <c r="V47" i="1"/>
  <c r="V48" i="1"/>
  <c r="V49" i="1"/>
  <c r="V50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<sst xmlns="http://schemas.openxmlformats.org/spreadsheetml/2006/main" count="339" uniqueCount="264">
  <si>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</si>
  <si>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</si>
  <si>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</si>
  <si>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</si>
  <si>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</si>
  <si>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</si>
  <si>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</si>
  <si>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</si>
  <si>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</si>
  <si>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</si>
  <si>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</si>
  <si>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</si>
  <si>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</si>
  <si>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</si>
  <si>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</si>
  <si>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</si>
  <si>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</si>
  <si>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</si>
  <si>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</si>
  <si>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</si>
  <si>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</si>
  <si>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</si>
  <si>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</si>
  <si>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</si>
  <si>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</si>
  <si>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</si>
  <si>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</si>
  <si>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</si>
  <si>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</si>
  <si>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</si>
  <si>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</si>
  <si>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</si>
  <si>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</si>
  <si>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</si>
  <si>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</si>
  <si>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</si>
  <si>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</si>
  <si>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</si>
  <si>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</si>
  <si>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</si>
  <si>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</si>
  <si>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</si>
  <si>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</si>
  <si>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</si>
  <si>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</si>
  <si>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</si>
  <si>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</si>
  <si>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</si>
  <si>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</si>
  <si>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</si>
  <si>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</si>
  <si>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</si>
  <si>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</si>
  <si>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</si>
  <si>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</si>
  <si>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</si>
  <si>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</si>
  <si>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</si>
  <si>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</si>
  <si>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</si>
  <si>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</si>
  <si>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</si>
  <si>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</si>
  <si>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</si>
  <si>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</si>
  <si>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</si>
  <si>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</si>
  <si>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</si>
  <si>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</si>
  <si>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</si>
  <si>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</si>
  <si>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</si>
  <si>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</si>
  <si>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</si>
  <si>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</si>
  <si>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</si>
  <si>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</si>
  <si>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</si>
  <si>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</si>
  <si>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</si>
  <si>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</si>
  <si>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</si>
  <si>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</si>
  <si>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</si>
  <si>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</si>
  <si>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</si>
  <si>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</si>
  <si>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</si>
  <si>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</si>
  <si>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</si>
  <si>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</si>
  <si>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</si>
  <si>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</si>
  <si>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</si>
  <si>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</si>
  <si>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</si>
  <si>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</si>
  <si>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</si>
  <si>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</si>
  <si>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</si>
  <si>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</si>
  <si>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</si>
  <si>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</si>
  <si>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</si>
  <si>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</si>
  <si>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</si>
  <si>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</si>
  <si>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</si>
  <si>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</si>
  <si>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</si>
  <si>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</si>
  <si>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</si>
  <si>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</si>
  <si>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</si>
  <si>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</si>
  <si>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</si>
  <si>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</si>
  <si>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</si>
  <si>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</si>
  <si>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</si>
  <si>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</si>
  <si>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</si>
  <si>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</si>
  <si>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</si>
  <si>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</si>
  <si>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</si>
  <si>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</si>
  <si>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</si>
  <si>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</si>
  <si>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</si>
  <si>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</si>
  <si>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</si>
  <si>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</si>
  <si>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</si>
  <si>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</si>
  <si>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</si>
  <si>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</si>
  <si>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</si>
  <si>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</si>
  <si>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</si>
  <si>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</si>
  <si>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</si>
  <si>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</si>
  <si>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</si>
  <si>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</si>
  <si>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</si>
  <si>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</si>
  <si>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</si>
  <si>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</si>
  <si>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</si>
  <si>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</si>
  <si>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</si>
  <si>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</si>
  <si>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</si>
  <si>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</si>
  <si>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</si>
  <si>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</si>
  <si>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</si>
  <si>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</si>
  <si>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</si>
  <si>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</si>
  <si>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</si>
  <si>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</si>
  <si>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</si>
  <si>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</si>
  <si>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</si>
  <si>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</si>
  <si>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</si>
  <si>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</si>
  <si>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</si>
  <si>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</si>
  <si>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</si>
  <si>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</si>
  <si>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</si>
  <si>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</si>
  <si>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</si>
  <si>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</si>
  <si>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</si>
  <si>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</si>
  <si>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</si>
  <si>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</si>
  <si>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</si>
  <si>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</si>
  <si>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</si>
  <si>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</si>
  <si>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</si>
  <si>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</si>
  <si>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</si>
  <si>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</si>
  <si>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</si>
  <si>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</si>
  <si>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</si>
  <si>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</si>
  <si>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</si>
  <si>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</si>
  <si>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</si>
  <si>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</si>
  <si>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</si>
  <si>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</si>
  <si>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</si>
  <si>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</si>
  <si>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</si>
  <si>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</si>
  <si>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</si>
  <si>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</si>
  <si>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</si>
  <si>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</si>
  <si>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</si>
  <si>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</si>
  <si>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</si>
  <si>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</si>
  <si>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</si>
  <si>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</si>
  <si>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</si>
  <si>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</si>
  <si>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</si>
  <si>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</si>
  <si>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</si>
  <si>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</si>
  <si>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</si>
  <si>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</si>
  <si>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</si>
  <si>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</si>
  <si>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</si>
  <si>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</si>
  <si>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</si>
  <si>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</si>
  <si>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</si>
  <si>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</si>
  <si>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</si>
  <si>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</si>
  <si>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</si>
  <si>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</si>
  <si>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</si>
  <si>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</si>
  <si>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</si>
  <si>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</si>
  <si>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</si>
  <si>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</si>
  <si>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</si>
  <si>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</si>
  <si>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</si>
  <si>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R9,R12,R15,R18,R26,R28,R33,R34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</si>
  <si>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</si>
  <si>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</si>
  <si>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</si>
  <si>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</si>
  <si>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</si>
  <si>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</si>
  <si>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</si>
  <si>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</si>
  <si>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</si>
  <si>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</si>
  <si>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</si>
  <si>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</si>
  <si>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</si>
  <si>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R1,R3,R61</t>
  </si>
  <si>
    <t>R1,3,R61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</si>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</sst>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2"/>
  <sheetViews>
    <sheetView tabSelected="1" topLeftCell="A24" workbookViewId="0">
      <selection activeCell="D41" sqref="D41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170</v>
      </c>
      <c r="B1" s="16" t="s">
        <v>171</v>
      </c>
      <c r="C1" s="1" t="s">
        <v>172</v>
      </c>
      <c r="D1" s="1" t="s">
        <v>173</v>
      </c>
      <c r="E1" s="1" t="s">
        <v>0</v>
      </c>
      <c r="F1" s="1" t="s">
        <v>1</v>
      </c>
      <c r="G1" s="1" t="s">
        <v>2</v>
      </c>
      <c r="H1" s="1" t="s">
        <v>133</v>
      </c>
      <c r="I1" s="1" t="s">
        <v>3</v>
      </c>
      <c r="J1" s="1" t="s">
        <v>4</v>
      </c>
      <c r="K1" s="1" t="s">
        <v>167</v>
      </c>
      <c r="L1" s="1" t="s">
        <v>5</v>
      </c>
      <c r="M1" s="1" t="s">
        <v>6</v>
      </c>
      <c r="N1" s="1" t="s">
        <v>189</v>
      </c>
      <c r="O1" s="1" t="s">
        <v>190</v>
      </c>
      <c r="P1" s="1" t="s">
        <v>191</v>
      </c>
      <c r="Q1" s="1" t="s">
        <v>218</v>
      </c>
      <c r="R1" s="1" t="s">
        <v>219</v>
      </c>
      <c r="S1" s="1" t="s">
        <v>226</v>
      </c>
      <c r="T1" s="1" t="s">
        <v>227</v>
      </c>
      <c r="U1" s="1" t="s">
        <v>7</v>
      </c>
      <c r="V1" s="21" t="s">
        <v>186</v>
      </c>
      <c r="W1" s="21" t="s">
        <v>187</v>
      </c>
      <c r="X1" s="21" t="s">
        <v>125</v>
      </c>
      <c r="Y1" s="21" t="s">
        <v>188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77</v>
      </c>
      <c r="D3" s="4" t="s">
        <v>77</v>
      </c>
      <c r="E3" s="3" t="s">
        <v>8</v>
      </c>
      <c r="F3" s="3" t="s">
        <v>154</v>
      </c>
      <c r="G3" s="3" t="s">
        <v>9</v>
      </c>
      <c r="H3" s="3"/>
      <c r="I3" s="3">
        <v>4</v>
      </c>
      <c r="J3" s="3" t="s">
        <v>13</v>
      </c>
      <c r="K3" s="3" t="s">
        <v>168</v>
      </c>
      <c r="L3" s="3" t="s">
        <v>155</v>
      </c>
      <c r="M3" s="2" t="s">
        <v>156</v>
      </c>
      <c r="N3" s="2" t="s">
        <v>195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6</v>
      </c>
      <c r="B4" s="20">
        <f t="shared" si="1"/>
        <v>6</v>
      </c>
      <c r="C4" s="4" t="s">
        <v>260</v>
      </c>
      <c r="D4" s="4" t="s">
        <v>261</v>
      </c>
      <c r="E4" s="3" t="s">
        <v>11</v>
      </c>
      <c r="F4" s="2" t="s">
        <v>151</v>
      </c>
      <c r="G4" s="3" t="s">
        <v>12</v>
      </c>
      <c r="H4" s="3"/>
      <c r="I4" s="3">
        <v>15</v>
      </c>
      <c r="J4" s="3" t="s">
        <v>13</v>
      </c>
      <c r="K4" s="3" t="s">
        <v>168</v>
      </c>
      <c r="L4" s="3" t="s">
        <v>153</v>
      </c>
      <c r="M4" s="2" t="s">
        <v>152</v>
      </c>
      <c r="N4" s="2" t="s">
        <v>196</v>
      </c>
      <c r="O4" s="5">
        <v>0.66</v>
      </c>
      <c r="P4" s="5">
        <v>0.66</v>
      </c>
      <c r="Q4" s="6">
        <f t="shared" si="2"/>
        <v>3.96</v>
      </c>
      <c r="R4" s="6">
        <f t="shared" ref="R4:R50" si="4">P4*A4</f>
        <v>3.96</v>
      </c>
      <c r="S4" s="6">
        <f t="shared" si="3"/>
        <v>3.96</v>
      </c>
      <c r="T4" s="6">
        <f t="shared" ref="T4:T47" si="5">P4*B4</f>
        <v>3.96</v>
      </c>
      <c r="U4" s="4"/>
      <c r="V4" s="4" t="str">
        <f t="shared" si="0"/>
        <v>6,399-4353-ND</v>
      </c>
      <c r="W4" s="4" t="str">
        <f t="shared" ref="W4:W47" si="6">IF(NOT(M4=""),B4&amp;","&amp;M4,"")</f>
        <v>6,399-4353-ND</v>
      </c>
      <c r="X4" t="str">
        <f t="shared" ref="X4:X10" si="7">"Capacitor - " &amp;A4&amp;"x "&amp;E4</f>
        <v>Capacitor - 6x 0.22uF</v>
      </c>
      <c r="Y4" t="str">
        <f t="shared" ref="Y4:Y47" si="8">IF(NOT(N4=""),N4&amp;"|"&amp;A4,"")</f>
        <v>80-C322C224K5R|6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235</v>
      </c>
      <c r="D5" s="4" t="s">
        <v>89</v>
      </c>
      <c r="E5" s="3" t="s">
        <v>14</v>
      </c>
      <c r="F5" s="3" t="s">
        <v>148</v>
      </c>
      <c r="G5" s="3" t="s">
        <v>12</v>
      </c>
      <c r="H5" s="3"/>
      <c r="I5" s="3">
        <v>17</v>
      </c>
      <c r="J5" s="3" t="s">
        <v>13</v>
      </c>
      <c r="K5" s="3" t="s">
        <v>168</v>
      </c>
      <c r="L5" s="3" t="s">
        <v>149</v>
      </c>
      <c r="M5" s="2" t="s">
        <v>150</v>
      </c>
      <c r="N5" s="2" t="s">
        <v>197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78</v>
      </c>
      <c r="D6" s="4" t="s">
        <v>78</v>
      </c>
      <c r="E6" s="3" t="s">
        <v>15</v>
      </c>
      <c r="F6" s="3" t="s">
        <v>157</v>
      </c>
      <c r="G6" s="3" t="s">
        <v>9</v>
      </c>
      <c r="H6" s="3"/>
      <c r="I6" s="3">
        <v>2</v>
      </c>
      <c r="J6" s="3" t="s">
        <v>13</v>
      </c>
      <c r="K6" s="3" t="s">
        <v>168</v>
      </c>
      <c r="L6" s="3" t="s">
        <v>158</v>
      </c>
      <c r="M6" s="2" t="s">
        <v>159</v>
      </c>
      <c r="N6" s="2" t="s">
        <v>198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88</v>
      </c>
      <c r="D7" s="4" t="s">
        <v>88</v>
      </c>
      <c r="E7" s="3" t="s">
        <v>16</v>
      </c>
      <c r="F7" s="2" t="s">
        <v>162</v>
      </c>
      <c r="G7" s="3" t="s">
        <v>12</v>
      </c>
      <c r="H7" s="3"/>
      <c r="I7" s="3">
        <v>2</v>
      </c>
      <c r="J7" s="3" t="s">
        <v>10</v>
      </c>
      <c r="K7" s="3" t="s">
        <v>168</v>
      </c>
      <c r="L7" s="3" t="s">
        <v>160</v>
      </c>
      <c r="M7" s="2" t="s">
        <v>161</v>
      </c>
      <c r="N7" s="2" t="s">
        <v>199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2</v>
      </c>
      <c r="B8" s="20">
        <f t="shared" si="1"/>
        <v>2</v>
      </c>
      <c r="C8" s="4" t="s">
        <v>258</v>
      </c>
      <c r="D8" s="4" t="s">
        <v>258</v>
      </c>
      <c r="E8" s="3" t="s">
        <v>17</v>
      </c>
      <c r="F8" s="2" t="s">
        <v>163</v>
      </c>
      <c r="G8" s="3" t="s">
        <v>12</v>
      </c>
      <c r="H8" s="3"/>
      <c r="I8" s="3">
        <v>3</v>
      </c>
      <c r="J8" s="3" t="s">
        <v>13</v>
      </c>
      <c r="K8" s="3" t="s">
        <v>168</v>
      </c>
      <c r="L8" s="3" t="s">
        <v>164</v>
      </c>
      <c r="M8" s="2" t="s">
        <v>165</v>
      </c>
      <c r="N8" s="2" t="s">
        <v>200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236</v>
      </c>
      <c r="D9" s="25" t="s">
        <v>141</v>
      </c>
      <c r="E9" s="3" t="s">
        <v>18</v>
      </c>
      <c r="F9" s="3" t="s">
        <v>145</v>
      </c>
      <c r="G9" s="3" t="s">
        <v>12</v>
      </c>
      <c r="H9" s="3"/>
      <c r="I9" s="3">
        <v>4</v>
      </c>
      <c r="J9" s="3" t="s">
        <v>13</v>
      </c>
      <c r="K9" s="3" t="s">
        <v>168</v>
      </c>
      <c r="L9" s="3" t="s">
        <v>146</v>
      </c>
      <c r="M9" s="2" t="s">
        <v>147</v>
      </c>
      <c r="N9" s="2" t="s">
        <v>201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115</v>
      </c>
      <c r="D10" s="4" t="s">
        <v>115</v>
      </c>
      <c r="E10" s="3" t="s">
        <v>116</v>
      </c>
      <c r="F10" s="3" t="s">
        <v>119</v>
      </c>
      <c r="G10" s="3" t="s">
        <v>12</v>
      </c>
      <c r="H10" s="3"/>
      <c r="I10" s="3"/>
      <c r="J10" s="3" t="s">
        <v>13</v>
      </c>
      <c r="K10" s="3" t="s">
        <v>168</v>
      </c>
      <c r="L10" s="3" t="s">
        <v>118</v>
      </c>
      <c r="M10" s="2" t="s">
        <v>117</v>
      </c>
      <c r="N10" s="2" t="s">
        <v>202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79</v>
      </c>
      <c r="D13" s="4" t="s">
        <v>79</v>
      </c>
      <c r="E13" s="3" t="s">
        <v>127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168</v>
      </c>
      <c r="L13" s="7" t="s">
        <v>22</v>
      </c>
      <c r="M13" s="2" t="s">
        <v>23</v>
      </c>
      <c r="N13" s="2" t="s">
        <v>228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2</v>
      </c>
      <c r="B14" s="20">
        <f t="shared" si="10"/>
        <v>2</v>
      </c>
      <c r="C14" s="4" t="s">
        <v>237</v>
      </c>
      <c r="D14" s="4" t="s">
        <v>234</v>
      </c>
      <c r="E14" s="3" t="s">
        <v>128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169</v>
      </c>
      <c r="L14" s="3" t="s">
        <v>24</v>
      </c>
      <c r="M14" s="2" t="s">
        <v>27</v>
      </c>
      <c r="N14" s="2" t="s">
        <v>203</v>
      </c>
      <c r="O14" s="5">
        <v>0.39</v>
      </c>
      <c r="P14" s="5">
        <v>0.39</v>
      </c>
      <c r="Q14" s="6">
        <f>O14*A14</f>
        <v>0.78</v>
      </c>
      <c r="R14" s="6">
        <f t="shared" si="4"/>
        <v>0.78</v>
      </c>
      <c r="S14" s="6">
        <f>O14*B14</f>
        <v>0.78</v>
      </c>
      <c r="T14" s="6">
        <f t="shared" si="5"/>
        <v>0.78</v>
      </c>
      <c r="U14" s="4"/>
      <c r="V14" s="4" t="str">
        <f t="shared" si="0"/>
        <v>2,1N5818-TPCT-ND</v>
      </c>
      <c r="W14" s="4" t="str">
        <f t="shared" si="6"/>
        <v>2,1N5818-TPCT-ND</v>
      </c>
      <c r="X14" t="str">
        <f t="shared" ref="X14:X16" si="11">"Diode - " &amp;A14&amp;"x "&amp;E14</f>
        <v>Diode - 2x 1N5818-TP Schottky</v>
      </c>
      <c r="Y14" t="str">
        <f t="shared" si="8"/>
        <v>833-1N5818-TP|2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238</v>
      </c>
      <c r="D15" s="25" t="s">
        <v>136</v>
      </c>
      <c r="E15" s="3" t="s">
        <v>28</v>
      </c>
      <c r="F15" s="3" t="s">
        <v>100</v>
      </c>
      <c r="G15" s="3" t="s">
        <v>80</v>
      </c>
      <c r="H15" s="3"/>
      <c r="I15" s="3"/>
      <c r="J15" s="3"/>
      <c r="K15" s="3" t="s">
        <v>169</v>
      </c>
      <c r="L15" s="3" t="s">
        <v>248</v>
      </c>
      <c r="M15" s="2" t="s">
        <v>101</v>
      </c>
      <c r="N15" s="2" t="s">
        <v>220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239</v>
      </c>
      <c r="D16" s="25" t="s">
        <v>135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168</v>
      </c>
      <c r="L16" s="3" t="s">
        <v>31</v>
      </c>
      <c r="M16" s="2" t="s">
        <v>32</v>
      </c>
      <c r="N16" s="2" t="s">
        <v>204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5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99</v>
      </c>
      <c r="D20" s="4" t="s">
        <v>99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169</v>
      </c>
      <c r="L20" s="3" t="s">
        <v>37</v>
      </c>
      <c r="M20" s="2" t="s">
        <v>38</v>
      </c>
      <c r="N20" s="2" t="s">
        <v>205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240</v>
      </c>
      <c r="D22" s="4" t="s">
        <v>112</v>
      </c>
      <c r="E22" s="3" t="s">
        <v>120</v>
      </c>
      <c r="F22" s="3" t="s">
        <v>111</v>
      </c>
      <c r="G22" s="3"/>
      <c r="H22" s="3"/>
      <c r="I22" s="3"/>
      <c r="J22" s="3" t="s">
        <v>110</v>
      </c>
      <c r="K22" s="3" t="s">
        <v>169</v>
      </c>
      <c r="L22" s="3" t="s">
        <v>113</v>
      </c>
      <c r="M22" s="2" t="s">
        <v>109</v>
      </c>
      <c r="N22" s="2" t="s">
        <v>223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114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108</v>
      </c>
      <c r="D23" s="4" t="s">
        <v>108</v>
      </c>
      <c r="E23" s="3" t="s">
        <v>39</v>
      </c>
      <c r="F23" s="3" t="s">
        <v>94</v>
      </c>
      <c r="G23" s="3"/>
      <c r="H23" s="3"/>
      <c r="I23" s="3"/>
      <c r="J23" s="3"/>
      <c r="K23" s="3" t="s">
        <v>169</v>
      </c>
      <c r="L23" s="3" t="s">
        <v>209</v>
      </c>
      <c r="M23" s="2" t="s">
        <v>93</v>
      </c>
      <c r="N23" s="3" t="s">
        <v>208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4</v>
      </c>
      <c r="B24" s="20">
        <v>4</v>
      </c>
      <c r="C24" s="4" t="s">
        <v>98</v>
      </c>
      <c r="D24" s="4" t="s">
        <v>98</v>
      </c>
      <c r="E24" s="3" t="s">
        <v>121</v>
      </c>
      <c r="F24" s="3" t="s">
        <v>107</v>
      </c>
      <c r="G24" s="3"/>
      <c r="H24" s="3"/>
      <c r="I24" s="3">
        <v>1</v>
      </c>
      <c r="J24" s="3" t="s">
        <v>106</v>
      </c>
      <c r="K24" s="3" t="s">
        <v>169</v>
      </c>
      <c r="L24" s="3" t="s">
        <v>105</v>
      </c>
      <c r="M24" s="2" t="s">
        <v>104</v>
      </c>
      <c r="N24" s="28" t="s">
        <v>224</v>
      </c>
      <c r="O24" s="6">
        <v>0.56000000000000005</v>
      </c>
      <c r="P24" s="29">
        <v>2.95</v>
      </c>
      <c r="Q24" s="6">
        <f>O24*A24</f>
        <v>2.2400000000000002</v>
      </c>
      <c r="R24" s="6">
        <f t="shared" si="4"/>
        <v>11.8</v>
      </c>
      <c r="S24" s="6">
        <f t="shared" si="14"/>
        <v>2.2400000000000002</v>
      </c>
      <c r="T24" s="6">
        <f t="shared" si="5"/>
        <v>11.8</v>
      </c>
      <c r="U24" s="4" t="s">
        <v>225</v>
      </c>
      <c r="V24" s="4" t="str">
        <f t="shared" si="0"/>
        <v>4,S1012EC-40-ND</v>
      </c>
      <c r="W24" s="4" t="str">
        <f t="shared" si="6"/>
        <v>4,S1012EC-40-ND</v>
      </c>
      <c r="X24" t="str">
        <f t="shared" si="12"/>
        <v>4x 40 POS 0.100 Pin Header</v>
      </c>
      <c r="Y24" t="str">
        <f t="shared" si="8"/>
        <v>782-A000026|4</v>
      </c>
    </row>
    <row r="25" spans="1:25" ht="40" thickBot="1" x14ac:dyDescent="0.25">
      <c r="A25" s="20">
        <v>1</v>
      </c>
      <c r="B25" s="20">
        <v>1</v>
      </c>
      <c r="C25" s="3" t="s">
        <v>185</v>
      </c>
      <c r="D25" s="3" t="s">
        <v>185</v>
      </c>
      <c r="E25" s="3" t="s">
        <v>182</v>
      </c>
      <c r="F25" s="3" t="s">
        <v>181</v>
      </c>
      <c r="G25" s="3"/>
      <c r="H25" s="3"/>
      <c r="I25" s="3">
        <v>1</v>
      </c>
      <c r="J25" s="3" t="s">
        <v>183</v>
      </c>
      <c r="K25" s="3" t="s">
        <v>168</v>
      </c>
      <c r="L25" s="3" t="s">
        <v>184</v>
      </c>
      <c r="M25" s="15" t="s">
        <v>180</v>
      </c>
      <c r="N25" s="2" t="s">
        <v>210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3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241</v>
      </c>
      <c r="D28" s="25" t="s">
        <v>134</v>
      </c>
      <c r="E28" s="3" t="s">
        <v>122</v>
      </c>
      <c r="F28" s="3" t="s">
        <v>91</v>
      </c>
      <c r="G28" s="3" t="s">
        <v>67</v>
      </c>
      <c r="H28" s="3"/>
      <c r="I28" s="3">
        <v>8</v>
      </c>
      <c r="J28" s="3" t="s">
        <v>40</v>
      </c>
      <c r="K28" s="3" t="s">
        <v>168</v>
      </c>
      <c r="L28" s="3" t="s">
        <v>92</v>
      </c>
      <c r="M28" s="2" t="s">
        <v>90</v>
      </c>
      <c r="N28" s="2" t="s">
        <v>206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1</v>
      </c>
      <c r="B31" s="20">
        <f t="shared" ref="A31:B36" si="20">LEN(D31)-LEN(SUBSTITUTE(D31,",",""))+1</f>
        <v>1</v>
      </c>
      <c r="C31" s="4" t="s">
        <v>259</v>
      </c>
      <c r="D31" s="4" t="s">
        <v>259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168</v>
      </c>
      <c r="L31" s="3" t="s">
        <v>250</v>
      </c>
      <c r="M31" s="2" t="s">
        <v>44</v>
      </c>
      <c r="N31" s="2" t="s">
        <v>211</v>
      </c>
      <c r="O31" s="5">
        <v>0.08</v>
      </c>
      <c r="P31" s="5">
        <v>0.11</v>
      </c>
      <c r="Q31" s="6">
        <f t="shared" ref="Q31:Q38" si="21">O31*A31</f>
        <v>0.08</v>
      </c>
      <c r="R31" s="6">
        <f t="shared" si="4"/>
        <v>0.11</v>
      </c>
      <c r="S31" s="6">
        <f t="shared" ref="S31:S38" si="22">O31*B31</f>
        <v>0.08</v>
      </c>
      <c r="T31" s="6">
        <f t="shared" si="5"/>
        <v>0.11</v>
      </c>
      <c r="U31" s="4"/>
      <c r="V31" s="4" t="str">
        <f t="shared" si="18"/>
        <v>1,10.0KXBK-ND</v>
      </c>
      <c r="W31" s="4" t="str">
        <f t="shared" si="6"/>
        <v>1,10.0KXBK-ND</v>
      </c>
      <c r="X31" t="str">
        <f>"Resistor - " &amp; A31&amp;"x "&amp;E31</f>
        <v>Resistor - 1x 10k</v>
      </c>
      <c r="Y31" t="str">
        <f t="shared" si="8"/>
        <v>71-RN60D-F-10K|1</v>
      </c>
    </row>
    <row r="32" spans="1:25" ht="27" thickBot="1" x14ac:dyDescent="0.25">
      <c r="A32" s="20">
        <f>LEN(C32)-LEN(SUBSTITUTE(C32,",",""))+1</f>
        <v>17</v>
      </c>
      <c r="B32" s="20">
        <f t="shared" si="20"/>
        <v>13</v>
      </c>
      <c r="C32" s="4" t="s">
        <v>262</v>
      </c>
      <c r="D32" s="25" t="s">
        <v>263</v>
      </c>
      <c r="E32" s="3" t="s">
        <v>45</v>
      </c>
      <c r="F32" s="3" t="s">
        <v>46</v>
      </c>
      <c r="G32" s="3"/>
      <c r="H32" s="3"/>
      <c r="I32" s="3">
        <v>32</v>
      </c>
      <c r="J32" s="3" t="s">
        <v>43</v>
      </c>
      <c r="K32" s="3" t="s">
        <v>168</v>
      </c>
      <c r="L32" s="3" t="s">
        <v>249</v>
      </c>
      <c r="M32" s="2" t="s">
        <v>47</v>
      </c>
      <c r="N32" s="2" t="s">
        <v>212</v>
      </c>
      <c r="O32" s="5">
        <v>0.06</v>
      </c>
      <c r="P32" s="5">
        <v>0.11</v>
      </c>
      <c r="Q32" s="6">
        <f t="shared" si="21"/>
        <v>1.02</v>
      </c>
      <c r="R32" s="6">
        <f t="shared" si="4"/>
        <v>1.87</v>
      </c>
      <c r="S32" s="6">
        <f t="shared" si="22"/>
        <v>0.78</v>
      </c>
      <c r="T32" s="6">
        <f t="shared" si="5"/>
        <v>1.43</v>
      </c>
      <c r="U32" s="4"/>
      <c r="V32" s="4" t="str">
        <f t="shared" si="18"/>
        <v>17,1.00KXBK-ND</v>
      </c>
      <c r="W32" s="4" t="str">
        <f t="shared" si="6"/>
        <v>13,1.00KXBK-ND</v>
      </c>
      <c r="X32" t="str">
        <f t="shared" ref="X32:X38" si="23">"Resistor - " &amp; A32&amp;"x "&amp;E32</f>
        <v>Resistor - 17x 1k</v>
      </c>
      <c r="Y32" t="str">
        <f t="shared" si="8"/>
        <v>71-RN60D-F-1.0K|17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242</v>
      </c>
      <c r="D33" s="26" t="s">
        <v>140</v>
      </c>
      <c r="E33" s="13">
        <v>680</v>
      </c>
      <c r="F33" s="7" t="s">
        <v>143</v>
      </c>
      <c r="G33" s="3"/>
      <c r="H33" s="13"/>
      <c r="I33" s="13"/>
      <c r="J33" s="13" t="s">
        <v>144</v>
      </c>
      <c r="K33" s="13" t="s">
        <v>168</v>
      </c>
      <c r="L33" s="7" t="s">
        <v>247</v>
      </c>
      <c r="M33" s="2" t="s">
        <v>142</v>
      </c>
      <c r="N33" s="2" t="s">
        <v>213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103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243</v>
      </c>
      <c r="D34" s="4" t="s">
        <v>166</v>
      </c>
      <c r="E34" s="3">
        <v>470</v>
      </c>
      <c r="F34" s="3" t="s">
        <v>48</v>
      </c>
      <c r="G34" s="3"/>
      <c r="H34" s="3"/>
      <c r="I34" s="3">
        <v>9</v>
      </c>
      <c r="J34" s="3" t="s">
        <v>49</v>
      </c>
      <c r="K34" s="3" t="s">
        <v>168</v>
      </c>
      <c r="L34" s="7" t="s">
        <v>50</v>
      </c>
      <c r="M34" s="2" t="s">
        <v>51</v>
      </c>
      <c r="N34" s="2" t="s">
        <v>214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f t="shared" si="20"/>
        <v>3</v>
      </c>
      <c r="B35" s="20">
        <f t="shared" si="20"/>
        <v>3</v>
      </c>
      <c r="C35" s="4" t="s">
        <v>256</v>
      </c>
      <c r="D35" s="4" t="s">
        <v>257</v>
      </c>
      <c r="E35" s="3" t="s">
        <v>252</v>
      </c>
      <c r="F35" s="3" t="s">
        <v>253</v>
      </c>
      <c r="G35" s="3" t="s">
        <v>52</v>
      </c>
      <c r="H35" s="3"/>
      <c r="I35" s="3">
        <v>3</v>
      </c>
      <c r="J35" s="3" t="s">
        <v>43</v>
      </c>
      <c r="K35" s="3" t="s">
        <v>168</v>
      </c>
      <c r="L35" s="3" t="s">
        <v>254</v>
      </c>
      <c r="M35" s="2" t="s">
        <v>251</v>
      </c>
      <c r="N35" s="2" t="s">
        <v>255</v>
      </c>
      <c r="O35" s="5">
        <v>0.14000000000000001</v>
      </c>
      <c r="P35" s="5">
        <v>0.16</v>
      </c>
      <c r="Q35" s="6">
        <f t="shared" si="21"/>
        <v>0.42000000000000004</v>
      </c>
      <c r="R35" s="6">
        <f t="shared" si="4"/>
        <v>0.48</v>
      </c>
      <c r="S35" s="6">
        <f t="shared" si="22"/>
        <v>0.42000000000000004</v>
      </c>
      <c r="T35" s="6">
        <f t="shared" si="5"/>
        <v>0.48</v>
      </c>
      <c r="U35" s="4"/>
      <c r="V35" s="4" t="str">
        <f t="shared" si="18"/>
        <v>3,2.49KXBK-ND</v>
      </c>
      <c r="W35" s="4" t="str">
        <f t="shared" si="6"/>
        <v>3,2.49KXBK-ND</v>
      </c>
      <c r="X35" t="str">
        <f t="shared" si="23"/>
        <v>Resistor - 3x 1% 2.49k</v>
      </c>
      <c r="Y35" t="str">
        <f t="shared" si="8"/>
        <v>603-MFR-25FBF52-2K49|3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76</v>
      </c>
      <c r="D36" s="4" t="s">
        <v>76</v>
      </c>
      <c r="E36" s="3" t="s">
        <v>126</v>
      </c>
      <c r="F36" s="3" t="s">
        <v>53</v>
      </c>
      <c r="G36" s="3"/>
      <c r="H36" s="3"/>
      <c r="I36" s="3">
        <v>1</v>
      </c>
      <c r="J36" s="3" t="s">
        <v>43</v>
      </c>
      <c r="K36" s="3" t="s">
        <v>168</v>
      </c>
      <c r="L36" s="3" t="s">
        <v>54</v>
      </c>
      <c r="M36" s="2" t="s">
        <v>55</v>
      </c>
      <c r="N36" s="2" t="s">
        <v>215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102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f t="shared" ref="A37:A38" si="24">LEN(C37)-LEN(SUBSTITUTE(C37,",",""))+1</f>
        <v>12</v>
      </c>
      <c r="B37" s="20">
        <f>LEN(D37)-LEN(SUBSTITUTE(D37,",",""))+1</f>
        <v>8</v>
      </c>
      <c r="C37" s="4" t="s">
        <v>244</v>
      </c>
      <c r="D37" s="25" t="s">
        <v>139</v>
      </c>
      <c r="E37" s="3" t="s">
        <v>56</v>
      </c>
      <c r="F37" s="3" t="s">
        <v>57</v>
      </c>
      <c r="G37" s="3"/>
      <c r="H37" s="3"/>
      <c r="I37" s="3">
        <v>17</v>
      </c>
      <c r="J37" s="3" t="s">
        <v>43</v>
      </c>
      <c r="K37" s="3" t="s">
        <v>168</v>
      </c>
      <c r="L37" s="3" t="s">
        <v>58</v>
      </c>
      <c r="M37" s="2" t="s">
        <v>59</v>
      </c>
      <c r="N37" s="2" t="s">
        <v>216</v>
      </c>
      <c r="O37" s="5">
        <v>0.1</v>
      </c>
      <c r="P37" s="5">
        <v>0.1</v>
      </c>
      <c r="Q37" s="6">
        <f t="shared" si="21"/>
        <v>1.2000000000000002</v>
      </c>
      <c r="R37" s="6">
        <f t="shared" si="4"/>
        <v>1.2000000000000002</v>
      </c>
      <c r="S37" s="6">
        <f t="shared" si="22"/>
        <v>0.8</v>
      </c>
      <c r="T37" s="6">
        <f t="shared" si="5"/>
        <v>0.8</v>
      </c>
      <c r="U37" s="4"/>
      <c r="V37" s="4" t="str">
        <f t="shared" si="18"/>
        <v>12,100KXBK-ND</v>
      </c>
      <c r="W37" s="4" t="str">
        <f t="shared" si="6"/>
        <v>8,100KXBK-ND</v>
      </c>
      <c r="X37" t="str">
        <f t="shared" si="23"/>
        <v>Resistor - 12x 100k</v>
      </c>
      <c r="Y37" t="str">
        <f t="shared" si="8"/>
        <v>603-MFR-25FBF52-100K|12</v>
      </c>
    </row>
    <row r="38" spans="1:25" ht="17" thickBot="1" x14ac:dyDescent="0.25">
      <c r="A38" s="20">
        <f t="shared" si="24"/>
        <v>4</v>
      </c>
      <c r="B38" s="20">
        <f>LEN(D38)-LEN(SUBSTITUTE(D38,",",""))+1</f>
        <v>2</v>
      </c>
      <c r="C38" s="4" t="s">
        <v>245</v>
      </c>
      <c r="D38" s="25" t="s">
        <v>137</v>
      </c>
      <c r="E38" s="3">
        <v>160</v>
      </c>
      <c r="F38" s="3" t="s">
        <v>60</v>
      </c>
      <c r="G38" s="3"/>
      <c r="H38" s="3"/>
      <c r="I38" s="3">
        <v>4</v>
      </c>
      <c r="J38" s="3" t="s">
        <v>43</v>
      </c>
      <c r="K38" s="3" t="s">
        <v>168</v>
      </c>
      <c r="L38" s="3" t="s">
        <v>61</v>
      </c>
      <c r="M38" s="2" t="s">
        <v>62</v>
      </c>
      <c r="N38" s="2" t="s">
        <v>217</v>
      </c>
      <c r="O38" s="5">
        <v>0.27</v>
      </c>
      <c r="P38" s="5">
        <v>0.23</v>
      </c>
      <c r="Q38" s="6">
        <f t="shared" si="21"/>
        <v>1.08</v>
      </c>
      <c r="R38" s="6">
        <f t="shared" si="4"/>
        <v>0.92</v>
      </c>
      <c r="S38" s="6">
        <f t="shared" si="22"/>
        <v>0.54</v>
      </c>
      <c r="T38" s="6">
        <f t="shared" si="5"/>
        <v>0.46</v>
      </c>
      <c r="U38" s="4"/>
      <c r="V38" s="4" t="str">
        <f t="shared" si="18"/>
        <v>4,160YCT-ND</v>
      </c>
      <c r="W38" s="4" t="str">
        <f t="shared" si="6"/>
        <v>2,160YCT-ND</v>
      </c>
      <c r="X38" t="str">
        <f t="shared" si="23"/>
        <v>Resistor - 4x 160</v>
      </c>
      <c r="Y38" t="str">
        <f t="shared" si="8"/>
        <v>594-5083NW160R0J|4</v>
      </c>
    </row>
    <row r="39" spans="1:25" ht="17" thickBot="1" x14ac:dyDescent="0.25">
      <c r="A39" s="17"/>
      <c r="B39" s="17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6"/>
      <c r="T39" s="6"/>
      <c r="U39" s="4"/>
      <c r="V39" s="4" t="str">
        <f t="shared" si="18"/>
        <v/>
      </c>
      <c r="W39" s="4" t="str">
        <f t="shared" si="6"/>
        <v/>
      </c>
      <c r="Y39" t="str">
        <f t="shared" si="8"/>
        <v/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27" thickBot="1" x14ac:dyDescent="0.25">
      <c r="A41" s="20">
        <v>1</v>
      </c>
      <c r="B41" s="20">
        <f t="shared" ref="B41:B43" si="25">LEN(D41)-LEN(SUBSTITUTE(D41,",",""))+1</f>
        <v>1</v>
      </c>
      <c r="C41" s="4" t="s">
        <v>63</v>
      </c>
      <c r="D41" s="4" t="s">
        <v>63</v>
      </c>
      <c r="E41" s="3" t="s">
        <v>65</v>
      </c>
      <c r="F41" s="3" t="s">
        <v>66</v>
      </c>
      <c r="G41" s="3" t="s">
        <v>67</v>
      </c>
      <c r="H41" s="3"/>
      <c r="I41" s="3">
        <v>2</v>
      </c>
      <c r="J41" s="3" t="s">
        <v>68</v>
      </c>
      <c r="K41" s="3" t="s">
        <v>168</v>
      </c>
      <c r="L41" s="3" t="s">
        <v>65</v>
      </c>
      <c r="M41" s="2" t="s">
        <v>65</v>
      </c>
      <c r="N41" s="2" t="s">
        <v>207</v>
      </c>
      <c r="O41" s="5">
        <v>1.68</v>
      </c>
      <c r="P41" s="5">
        <v>1.67</v>
      </c>
      <c r="Q41" s="6">
        <f>O41*A41</f>
        <v>1.68</v>
      </c>
      <c r="R41" s="6">
        <f t="shared" si="4"/>
        <v>1.67</v>
      </c>
      <c r="S41" s="6">
        <f>O41*B41</f>
        <v>1.68</v>
      </c>
      <c r="T41" s="6">
        <f t="shared" si="5"/>
        <v>1.67</v>
      </c>
      <c r="U41" s="4"/>
      <c r="V41" s="4" t="str">
        <f t="shared" si="18"/>
        <v>1,LM2940T-5.0/NOPB</v>
      </c>
      <c r="W41" s="4" t="str">
        <f t="shared" si="6"/>
        <v>1,LM2940T-5.0/NOPB</v>
      </c>
      <c r="X41" t="str">
        <f t="shared" si="12"/>
        <v>1x LM2940T-5.0/NOPB</v>
      </c>
      <c r="Y41" t="str">
        <f t="shared" si="8"/>
        <v>926-LM2940T-5.0/NOPB|1</v>
      </c>
    </row>
    <row r="42" spans="1:25" ht="27" thickBot="1" x14ac:dyDescent="0.25">
      <c r="A42" s="20">
        <v>1</v>
      </c>
      <c r="B42" s="20">
        <f t="shared" si="25"/>
        <v>1</v>
      </c>
      <c r="C42" s="4" t="s">
        <v>84</v>
      </c>
      <c r="D42" s="4" t="s">
        <v>84</v>
      </c>
      <c r="E42" s="3" t="s">
        <v>123</v>
      </c>
      <c r="F42" s="3" t="s">
        <v>83</v>
      </c>
      <c r="G42" s="3" t="s">
        <v>82</v>
      </c>
      <c r="H42" s="3"/>
      <c r="I42" s="3">
        <v>1</v>
      </c>
      <c r="J42" s="3" t="s">
        <v>64</v>
      </c>
      <c r="K42" s="3"/>
      <c r="L42" s="3" t="s">
        <v>192</v>
      </c>
      <c r="M42" s="2" t="s">
        <v>81</v>
      </c>
      <c r="N42" s="2" t="s">
        <v>193</v>
      </c>
      <c r="O42" s="6">
        <v>15.41</v>
      </c>
      <c r="P42" s="6">
        <v>15.37</v>
      </c>
      <c r="Q42" s="6">
        <f>O42*A42</f>
        <v>15.41</v>
      </c>
      <c r="R42" s="6">
        <f t="shared" si="4"/>
        <v>15.37</v>
      </c>
      <c r="S42" s="6">
        <f>O42*B42</f>
        <v>15.41</v>
      </c>
      <c r="T42" s="6">
        <f t="shared" si="5"/>
        <v>15.37</v>
      </c>
      <c r="U42" s="4"/>
      <c r="V42" s="4" t="str">
        <f t="shared" si="18"/>
        <v>1,MPX4250AP-ND</v>
      </c>
      <c r="W42" s="4" t="str">
        <f t="shared" si="6"/>
        <v>1,MPX4250AP-ND</v>
      </c>
      <c r="X42" t="str">
        <f t="shared" si="12"/>
        <v>1x 1-Bar MAP sensor</v>
      </c>
      <c r="Y42" t="str">
        <f t="shared" si="8"/>
        <v>841-MPX4250AP|1</v>
      </c>
    </row>
    <row r="43" spans="1:25" ht="27" thickBot="1" x14ac:dyDescent="0.25">
      <c r="A43" s="22">
        <v>2</v>
      </c>
      <c r="B43" s="20">
        <f t="shared" si="25"/>
        <v>1</v>
      </c>
      <c r="C43" s="12" t="s">
        <v>246</v>
      </c>
      <c r="D43" s="12" t="s">
        <v>138</v>
      </c>
      <c r="E43" s="13" t="s">
        <v>129</v>
      </c>
      <c r="F43" s="13" t="s">
        <v>130</v>
      </c>
      <c r="G43" s="3" t="s">
        <v>131</v>
      </c>
      <c r="H43" s="13"/>
      <c r="I43" s="13">
        <v>2</v>
      </c>
      <c r="J43" s="13" t="s">
        <v>69</v>
      </c>
      <c r="K43" s="13" t="s">
        <v>168</v>
      </c>
      <c r="L43" s="13" t="s">
        <v>129</v>
      </c>
      <c r="M43" s="13" t="s">
        <v>132</v>
      </c>
      <c r="N43" s="13" t="s">
        <v>194</v>
      </c>
      <c r="O43" s="23">
        <v>2.92</v>
      </c>
      <c r="P43" s="23">
        <v>2.92</v>
      </c>
      <c r="Q43" s="6">
        <f>O43*A43</f>
        <v>5.84</v>
      </c>
      <c r="R43" s="6">
        <f t="shared" si="4"/>
        <v>5.84</v>
      </c>
      <c r="S43" s="6">
        <f>O43*B43</f>
        <v>2.92</v>
      </c>
      <c r="T43" s="6">
        <f t="shared" si="5"/>
        <v>2.92</v>
      </c>
      <c r="U43" s="12"/>
      <c r="V43" s="4" t="str">
        <f t="shared" si="18"/>
        <v>2,TC4424EPA-ND</v>
      </c>
      <c r="W43" s="4" t="str">
        <f t="shared" si="6"/>
        <v>1,TC4424EPA-ND</v>
      </c>
      <c r="X43" t="str">
        <f t="shared" si="12"/>
        <v>2x TC4424EPA</v>
      </c>
      <c r="Y43" t="str">
        <f t="shared" si="8"/>
        <v>579-TC4424EPA|2</v>
      </c>
    </row>
    <row r="44" spans="1:25" ht="17" thickBot="1" x14ac:dyDescent="0.25">
      <c r="A44" s="20">
        <v>1</v>
      </c>
      <c r="B44" s="31">
        <v>1</v>
      </c>
      <c r="C44" s="12" t="s">
        <v>177</v>
      </c>
      <c r="D44" s="12" t="s">
        <v>177</v>
      </c>
      <c r="E44" s="13" t="s">
        <v>229</v>
      </c>
      <c r="F44" s="3" t="s">
        <v>230</v>
      </c>
      <c r="G44" s="3" t="s">
        <v>131</v>
      </c>
      <c r="H44" s="13"/>
      <c r="I44" s="13">
        <v>1</v>
      </c>
      <c r="J44" s="13" t="s">
        <v>231</v>
      </c>
      <c r="K44" s="30" t="s">
        <v>168</v>
      </c>
      <c r="L44" s="13" t="s">
        <v>229</v>
      </c>
      <c r="M44" s="13" t="s">
        <v>232</v>
      </c>
      <c r="N44" s="2" t="s">
        <v>233</v>
      </c>
      <c r="O44" s="6">
        <v>2.4</v>
      </c>
      <c r="P44" s="6">
        <v>2.4</v>
      </c>
      <c r="Q44" s="6">
        <f>O44*A44</f>
        <v>2.4</v>
      </c>
      <c r="R44" s="6">
        <f t="shared" ref="R44" si="26">P44*A44</f>
        <v>2.4</v>
      </c>
      <c r="S44" s="6">
        <f>O44*B44</f>
        <v>2.4</v>
      </c>
      <c r="T44" s="6">
        <f t="shared" ref="T44" si="27">P44*B44</f>
        <v>2.4</v>
      </c>
      <c r="U44" s="4"/>
      <c r="V44" s="4" t="str">
        <f t="shared" ref="V44" si="28">IF(NOT(M44=""),A44&amp;","&amp;M44,"")</f>
        <v>1,F2720-ND</v>
      </c>
      <c r="W44" s="4" t="str">
        <f t="shared" ref="W44" si="29">IF(NOT(M44=""),B44&amp;","&amp;M44,"")</f>
        <v>1,F2720-ND</v>
      </c>
      <c r="X44" t="str">
        <f t="shared" ref="X44" si="30">A44&amp;"x "&amp;E44</f>
        <v>1x SP721APP</v>
      </c>
      <c r="Y44" t="str">
        <f t="shared" ref="Y44" si="31">IF(NOT(N44=""),N44&amp;"|"&amp;A44,"")</f>
        <v>576-SP721APP|1</v>
      </c>
    </row>
    <row r="45" spans="1:25" ht="17" thickBot="1" x14ac:dyDescent="0.25">
      <c r="A45" s="20">
        <v>3</v>
      </c>
      <c r="B45" s="20">
        <v>2</v>
      </c>
      <c r="C45" s="15" t="s">
        <v>87</v>
      </c>
      <c r="D45" s="15" t="s">
        <v>87</v>
      </c>
      <c r="E45" s="3" t="s">
        <v>124</v>
      </c>
      <c r="F45" s="3"/>
      <c r="G45" s="3"/>
      <c r="H45" s="3"/>
      <c r="I45" s="3"/>
      <c r="J45" s="3"/>
      <c r="K45" s="3" t="s">
        <v>168</v>
      </c>
      <c r="L45" s="3" t="s">
        <v>86</v>
      </c>
      <c r="M45" s="2" t="s">
        <v>85</v>
      </c>
      <c r="N45" s="2" t="s">
        <v>222</v>
      </c>
      <c r="O45" s="6">
        <v>0.5</v>
      </c>
      <c r="P45" s="6">
        <v>0.1</v>
      </c>
      <c r="Q45" s="6">
        <f>O45*A45</f>
        <v>1.5</v>
      </c>
      <c r="R45" s="6">
        <f t="shared" si="4"/>
        <v>0.30000000000000004</v>
      </c>
      <c r="S45" s="6">
        <f>O45*B45</f>
        <v>1</v>
      </c>
      <c r="T45" s="6">
        <f t="shared" si="5"/>
        <v>0.2</v>
      </c>
      <c r="U45" s="4"/>
      <c r="V45" s="4" t="str">
        <f t="shared" ref="V45:V50" si="32">IF(NOT(M45=""),A45&amp;","&amp;M45,"")</f>
        <v>3,AE10011-ND</v>
      </c>
      <c r="W45" s="4" t="str">
        <f t="shared" si="6"/>
        <v>2,AE10011-ND</v>
      </c>
      <c r="X45" t="str">
        <f t="shared" si="12"/>
        <v>3x IC Socket</v>
      </c>
      <c r="Y45" t="str">
        <f t="shared" si="8"/>
        <v>571-1-2199298-2|3</v>
      </c>
    </row>
    <row r="46" spans="1:25" ht="17" thickBot="1" x14ac:dyDescent="0.25">
      <c r="A46" s="17"/>
      <c r="B46" s="17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6"/>
      <c r="U46" s="10"/>
      <c r="V46" s="4" t="str">
        <f t="shared" si="32"/>
        <v/>
      </c>
      <c r="W46" s="4" t="str">
        <f t="shared" si="6"/>
        <v/>
      </c>
      <c r="Y46" t="str">
        <f t="shared" si="8"/>
        <v/>
      </c>
    </row>
    <row r="47" spans="1:25" ht="27" thickBot="1" x14ac:dyDescent="0.25">
      <c r="A47" s="17">
        <v>1</v>
      </c>
      <c r="B47" s="17">
        <v>1</v>
      </c>
      <c r="C47" s="4" t="s">
        <v>178</v>
      </c>
      <c r="D47" s="4" t="s">
        <v>178</v>
      </c>
      <c r="E47" s="3"/>
      <c r="F47" s="3"/>
      <c r="G47" s="3"/>
      <c r="H47" s="3"/>
      <c r="I47" s="3">
        <v>1</v>
      </c>
      <c r="J47" s="3" t="s">
        <v>176</v>
      </c>
      <c r="K47" s="3"/>
      <c r="L47" s="3" t="s">
        <v>175</v>
      </c>
      <c r="M47" s="13" t="s">
        <v>174</v>
      </c>
      <c r="N47" s="13" t="s">
        <v>221</v>
      </c>
      <c r="O47" s="6">
        <v>15.33</v>
      </c>
      <c r="P47" s="6">
        <v>15.33</v>
      </c>
      <c r="Q47" s="6">
        <f>O47*A47</f>
        <v>15.33</v>
      </c>
      <c r="R47" s="6">
        <f>P47*A47</f>
        <v>15.33</v>
      </c>
      <c r="S47" s="6">
        <f>O47*B47</f>
        <v>15.33</v>
      </c>
      <c r="T47" s="6">
        <f t="shared" si="5"/>
        <v>15.33</v>
      </c>
      <c r="U47" s="10"/>
      <c r="V47" s="4" t="str">
        <f t="shared" si="32"/>
        <v>1,HM975-ND</v>
      </c>
      <c r="W47" s="4" t="str">
        <f t="shared" si="6"/>
        <v>1,HM975-ND</v>
      </c>
      <c r="Y47" t="str">
        <f t="shared" si="8"/>
        <v>546-1455N1202|1</v>
      </c>
    </row>
    <row r="48" spans="1:25" ht="17" thickBot="1" x14ac:dyDescent="0.25">
      <c r="A48" s="17"/>
      <c r="B48" s="17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10"/>
      <c r="U48" s="10"/>
      <c r="V48" s="4" t="str">
        <f t="shared" si="32"/>
        <v/>
      </c>
      <c r="W48" s="4" t="str">
        <f>IF(NOT(O48=""),B48&amp;","&amp;O48,"")</f>
        <v/>
      </c>
    </row>
    <row r="49" spans="1:23" ht="17" thickBot="1" x14ac:dyDescent="0.25">
      <c r="A49" s="17"/>
      <c r="B49" s="17"/>
      <c r="C49" s="4" t="s">
        <v>72</v>
      </c>
      <c r="D49" s="4" t="s">
        <v>72</v>
      </c>
      <c r="E49" s="3"/>
      <c r="F49" s="3"/>
      <c r="G49" s="3"/>
      <c r="H49" s="24"/>
      <c r="I49" s="8"/>
      <c r="J49" s="4"/>
      <c r="K49" s="8"/>
      <c r="L49" s="4"/>
      <c r="M49" s="3"/>
      <c r="N49" s="3"/>
      <c r="O49" s="4"/>
      <c r="P49" s="4"/>
      <c r="Q49" s="3"/>
      <c r="R49" s="6"/>
      <c r="S49" s="3"/>
      <c r="T49" s="3"/>
      <c r="U49" s="4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>
        <v>1</v>
      </c>
      <c r="B50" s="17"/>
      <c r="C50" s="4" t="s">
        <v>179</v>
      </c>
      <c r="D50" s="4" t="s">
        <v>179</v>
      </c>
      <c r="E50" s="3" t="s">
        <v>73</v>
      </c>
      <c r="F50" s="3"/>
      <c r="G50" s="3"/>
      <c r="H50" s="3"/>
      <c r="I50" s="3">
        <v>1</v>
      </c>
      <c r="J50" s="3" t="s">
        <v>74</v>
      </c>
      <c r="K50" s="3"/>
      <c r="L50" s="3" t="s">
        <v>74</v>
      </c>
      <c r="M50" s="3"/>
      <c r="N50" s="3"/>
      <c r="O50" s="6">
        <v>15</v>
      </c>
      <c r="P50" s="6">
        <v>15</v>
      </c>
      <c r="Q50" s="6">
        <f>O50*A50</f>
        <v>15</v>
      </c>
      <c r="R50" s="6">
        <f t="shared" si="4"/>
        <v>15</v>
      </c>
      <c r="S50" s="6"/>
      <c r="T50" s="6"/>
      <c r="U50" s="4"/>
      <c r="V50" s="4" t="str">
        <f t="shared" si="32"/>
        <v/>
      </c>
      <c r="W50" s="4"/>
    </row>
    <row r="51" spans="1:23" ht="17" thickBot="1" x14ac:dyDescent="0.25">
      <c r="A51" s="17">
        <v>1</v>
      </c>
      <c r="B51" s="17"/>
      <c r="C51" s="4" t="s">
        <v>96</v>
      </c>
      <c r="D51" s="4" t="s">
        <v>96</v>
      </c>
      <c r="E51" s="3"/>
      <c r="F51" s="3"/>
      <c r="G51" s="3"/>
      <c r="H51" s="3"/>
      <c r="I51" s="3"/>
      <c r="J51" s="3"/>
      <c r="K51" s="3"/>
      <c r="L51" s="3"/>
      <c r="M51" s="3" t="s">
        <v>95</v>
      </c>
      <c r="N51" s="3"/>
      <c r="O51" s="3">
        <v>61.65</v>
      </c>
      <c r="P51" s="3"/>
      <c r="Q51" s="6"/>
      <c r="R51" s="6"/>
      <c r="S51" s="6"/>
      <c r="T51" s="6"/>
      <c r="U51" s="4" t="s">
        <v>97</v>
      </c>
    </row>
    <row r="52" spans="1:23" ht="17" thickBot="1" x14ac:dyDescent="0.25">
      <c r="A52" s="17"/>
      <c r="B52" s="17"/>
      <c r="C52" s="4"/>
      <c r="D52" s="4"/>
      <c r="E52" s="3"/>
      <c r="F52" s="3"/>
      <c r="G52" s="3"/>
      <c r="H52" s="24"/>
      <c r="I52" s="8"/>
      <c r="J52" s="4"/>
      <c r="K52" s="8"/>
      <c r="L52" s="32" t="s">
        <v>75</v>
      </c>
      <c r="M52" s="33"/>
      <c r="N52" s="27"/>
      <c r="O52" s="1" t="s">
        <v>70</v>
      </c>
      <c r="P52" s="1"/>
      <c r="Q52" s="11">
        <f>SUM(Q2:Q51)</f>
        <v>99.032000000000011</v>
      </c>
      <c r="R52" s="11">
        <f>SUM(R2:R51)</f>
        <v>106.36000000000001</v>
      </c>
      <c r="S52" s="11">
        <f>SUM(S2:S51)</f>
        <v>72.772000000000006</v>
      </c>
      <c r="T52" s="11">
        <f>SUM(T2:T51)</f>
        <v>82.14</v>
      </c>
      <c r="U52" s="10" t="s">
        <v>71</v>
      </c>
    </row>
  </sheetData>
  <mergeCells count="1">
    <mergeCell ref="L52:M52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 display="985-1047-1-ND"/>
    <hyperlink ref="M36" r:id="rId6"/>
    <hyperlink ref="M37" r:id="rId7"/>
    <hyperlink ref="M42" r:id="rId8"/>
    <hyperlink ref="M3" r:id="rId9" display="478-1842-ND"/>
    <hyperlink ref="M7" r:id="rId10" display="445-5312-ND"/>
    <hyperlink ref="M8" r:id="rId11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2017-01-06T22:47:25Z</dcterms:modified>
</cp:coreProperties>
</file>