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820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<sst xmlns="http://schemas.openxmlformats.org/spreadsheetml/2006/main" count="396" uniqueCount="67">
  <si>
    <t>第一组</t>
  </si>
  <si>
    <t>第二组</t>
  </si>
  <si>
    <t>第三组</t>
  </si>
  <si>
    <t>第四组</t>
  </si>
  <si>
    <t>第五组</t>
  </si>
  <si>
    <t>第六组</t>
  </si>
  <si>
    <r>
      <rPr>
        <sz val="10.5"/>
        <color theme="1"/>
        <rFont val="Times New Roman"/>
        <charset val="134"/>
      </rPr>
      <t>Na</t>
    </r>
    <r>
      <rPr>
        <vertAlign val="subscript"/>
        <sz val="10.5"/>
        <color theme="1"/>
        <rFont val="Times New Roman"/>
        <charset val="134"/>
      </rPr>
      <t>2</t>
    </r>
    <r>
      <rPr>
        <sz val="10.5"/>
        <color theme="1"/>
        <rFont val="Times New Roman"/>
        <charset val="134"/>
      </rPr>
      <t>S</t>
    </r>
    <r>
      <rPr>
        <vertAlign val="subscript"/>
        <sz val="10.5"/>
        <color theme="1"/>
        <rFont val="Times New Roman"/>
        <charset val="134"/>
      </rPr>
      <t>2</t>
    </r>
    <r>
      <rPr>
        <sz val="10.5"/>
        <color theme="1"/>
        <rFont val="Times New Roman"/>
        <charset val="134"/>
      </rPr>
      <t>O</t>
    </r>
    <r>
      <rPr>
        <vertAlign val="subscript"/>
        <sz val="10.5"/>
        <color theme="1"/>
        <rFont val="Times New Roman"/>
        <charset val="134"/>
      </rPr>
      <t>3</t>
    </r>
    <r>
      <rPr>
        <sz val="10.5"/>
        <color theme="1"/>
        <rFont val="宋体"/>
        <charset val="134"/>
      </rPr>
      <t>溶液的</t>
    </r>
    <r>
      <rPr>
        <sz val="10.5"/>
        <color theme="1"/>
        <rFont val="宋体"/>
        <charset val="134"/>
      </rPr>
      <t>标定</t>
    </r>
  </si>
  <si>
    <r>
      <rPr>
        <sz val="10.5"/>
        <color rgb="FF000000"/>
        <rFont val="Times New Roman"/>
        <charset val="134"/>
      </rPr>
      <t>K</t>
    </r>
    <r>
      <rPr>
        <sz val="10.5"/>
        <color theme="1"/>
        <rFont val="Times New Roman"/>
        <charset val="134"/>
      </rPr>
      <t>IO</t>
    </r>
    <r>
      <rPr>
        <vertAlign val="subscript"/>
        <sz val="10.5"/>
        <color theme="1"/>
        <rFont val="Times New Roman"/>
        <charset val="134"/>
      </rPr>
      <t>3</t>
    </r>
    <r>
      <rPr>
        <sz val="10.5"/>
        <color theme="1"/>
        <rFont val="宋体"/>
        <charset val="134"/>
      </rPr>
      <t>（</t>
    </r>
    <r>
      <rPr>
        <sz val="10.5"/>
        <color theme="1"/>
        <rFont val="Times New Roman"/>
        <charset val="134"/>
      </rPr>
      <t>g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</si>
  <si>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Times New Roman"/>
        <charset val="134"/>
      </rPr>
      <t>Na</t>
    </r>
    <r>
      <rPr>
        <vertAlign val="subscript"/>
        <sz val="10.5"/>
        <color theme="1"/>
        <rFont val="Times New Roman"/>
        <charset val="134"/>
      </rPr>
      <t>2</t>
    </r>
    <r>
      <rPr>
        <sz val="10.5"/>
        <color theme="1"/>
        <rFont val="Times New Roman"/>
        <charset val="134"/>
      </rPr>
      <t>S</t>
    </r>
    <r>
      <rPr>
        <vertAlign val="subscript"/>
        <sz val="10.5"/>
        <color theme="1"/>
        <rFont val="Times New Roman"/>
        <charset val="134"/>
      </rPr>
      <t>2</t>
    </r>
    <r>
      <rPr>
        <sz val="10.5"/>
        <color theme="1"/>
        <rFont val="Times New Roman"/>
        <charset val="134"/>
      </rPr>
      <t>O</t>
    </r>
    <r>
      <rPr>
        <vertAlign val="subscript"/>
        <sz val="10.5"/>
        <color theme="1"/>
        <rFont val="Times New Roman"/>
        <charset val="134"/>
      </rPr>
      <t>3</t>
    </r>
    <r>
      <rPr>
        <sz val="10.5"/>
        <color theme="1"/>
        <rFont val="宋体"/>
        <charset val="134"/>
      </rPr>
      <t>溶液体积（mL）</t>
    </r>
  </si>
  <si>
    <t>始读数</t>
  </si>
  <si>
    <t>终读数</t>
  </si>
  <si>
    <t>消耗体积</t>
  </si>
  <si>
    <r>
      <rPr>
        <sz val="10.5"/>
        <color theme="1"/>
        <rFont val="Times New Roman"/>
        <charset val="134"/>
      </rPr>
      <t>Na</t>
    </r>
    <r>
      <rPr>
        <vertAlign val="subscript"/>
        <sz val="10.5"/>
        <color theme="1"/>
        <rFont val="Times New Roman"/>
        <charset val="134"/>
      </rPr>
      <t>2</t>
    </r>
    <r>
      <rPr>
        <sz val="10.5"/>
        <color theme="1"/>
        <rFont val="Times New Roman"/>
        <charset val="134"/>
      </rPr>
      <t>S</t>
    </r>
    <r>
      <rPr>
        <vertAlign val="subscript"/>
        <sz val="10.5"/>
        <color theme="1"/>
        <rFont val="Times New Roman"/>
        <charset val="134"/>
      </rPr>
      <t>2</t>
    </r>
    <r>
      <rPr>
        <sz val="10.5"/>
        <color theme="1"/>
        <rFont val="Times New Roman"/>
        <charset val="134"/>
      </rPr>
      <t>O</t>
    </r>
    <r>
      <rPr>
        <vertAlign val="subscript"/>
        <sz val="10.5"/>
        <color theme="1"/>
        <rFont val="Times New Roman"/>
        <charset val="134"/>
      </rPr>
      <t>3</t>
    </r>
    <r>
      <rPr>
        <sz val="10.5"/>
        <color theme="1"/>
        <rFont val="宋体"/>
        <charset val="134"/>
      </rPr>
      <t>标准溶液浓度（</t>
    </r>
    <r>
      <rPr>
        <sz val="10.5"/>
        <color theme="1"/>
        <rFont val="Times New Roman"/>
        <charset val="134"/>
      </rPr>
      <t>mol·L</t>
    </r>
    <r>
      <rPr>
        <vertAlign val="superscript"/>
        <sz val="10.5"/>
        <color theme="1"/>
        <rFont val="Times New Roman"/>
        <charset val="134"/>
      </rPr>
      <t>-1</t>
    </r>
    <r>
      <rPr>
        <sz val="10.5"/>
        <color theme="1"/>
        <rFont val="Times New Roman"/>
        <charset val="134"/>
      </rPr>
      <t>)</t>
    </r>
  </si>
  <si>
    <r>
      <rPr>
        <sz val="10.5"/>
        <color theme="1"/>
        <rFont val="Times New Roman"/>
        <charset val="134"/>
      </rPr>
      <t>Na</t>
    </r>
    <r>
      <rPr>
        <vertAlign val="subscript"/>
        <sz val="10.5"/>
        <color theme="1"/>
        <rFont val="Times New Roman"/>
        <charset val="134"/>
      </rPr>
      <t>2</t>
    </r>
    <r>
      <rPr>
        <sz val="10.5"/>
        <color theme="1"/>
        <rFont val="Times New Roman"/>
        <charset val="134"/>
      </rPr>
      <t>S</t>
    </r>
    <r>
      <rPr>
        <vertAlign val="subscript"/>
        <sz val="10.5"/>
        <color theme="1"/>
        <rFont val="Times New Roman"/>
        <charset val="134"/>
      </rPr>
      <t>2</t>
    </r>
    <r>
      <rPr>
        <sz val="10.5"/>
        <color theme="1"/>
        <rFont val="Times New Roman"/>
        <charset val="134"/>
      </rPr>
      <t>O</t>
    </r>
    <r>
      <rPr>
        <vertAlign val="subscript"/>
        <sz val="10.5"/>
        <color theme="1"/>
        <rFont val="Times New Roman"/>
        <charset val="134"/>
      </rPr>
      <t>3</t>
    </r>
    <r>
      <rPr>
        <sz val="10.5"/>
        <color theme="1"/>
        <rFont val="宋体"/>
        <charset val="134"/>
      </rPr>
      <t>浓度平均值</t>
    </r>
    <r>
      <rPr>
        <sz val="10.5"/>
        <color theme="1"/>
        <rFont val="Times New Roman"/>
        <charset val="134"/>
      </rPr>
      <t>(mol·L</t>
    </r>
    <r>
      <rPr>
        <vertAlign val="superscript"/>
        <sz val="10.5"/>
        <color theme="1"/>
        <rFont val="Times New Roman"/>
        <charset val="134"/>
      </rPr>
      <t>-1</t>
    </r>
    <r>
      <rPr>
        <sz val="10.5"/>
        <color theme="1"/>
        <rFont val="Times New Roman"/>
        <charset val="134"/>
      </rPr>
      <t>)</t>
    </r>
  </si>
  <si>
    <t>平均偏差</t>
  </si>
  <si>
    <r>
      <rPr>
        <sz val="10.5"/>
        <color theme="1"/>
        <rFont val="宋体"/>
        <charset val="134"/>
      </rPr>
      <t>相对平均偏差</t>
    </r>
    <r>
      <rPr>
        <sz val="10.5"/>
        <color theme="1"/>
        <rFont val="Times New Roman"/>
        <charset val="134"/>
      </rPr>
      <t>/%</t>
    </r>
  </si>
  <si>
    <r>
      <rPr>
        <sz val="10.5"/>
        <color theme="1"/>
        <rFont val="Times New Roman"/>
        <charset val="134"/>
      </rPr>
      <t>IO</t>
    </r>
    <r>
      <rPr>
        <vertAlign val="subscript"/>
        <sz val="10.5"/>
        <color theme="1"/>
        <rFont val="Times New Roman"/>
        <charset val="134"/>
      </rPr>
      <t>3</t>
    </r>
    <r>
      <rPr>
        <vertAlign val="superscript"/>
        <sz val="10.5"/>
        <color theme="1"/>
        <rFont val="Times New Roman"/>
        <charset val="134"/>
      </rPr>
      <t>-</t>
    </r>
    <r>
      <rPr>
        <sz val="10.5"/>
        <color theme="1"/>
        <rFont val="宋体"/>
        <charset val="134"/>
      </rPr>
      <t>浓度的</t>
    </r>
    <r>
      <rPr>
        <sz val="10.5"/>
        <color theme="1"/>
        <rFont val="宋体"/>
        <charset val="134"/>
      </rPr>
      <t>测定</t>
    </r>
  </si>
  <si>
    <r>
      <rPr>
        <sz val="12"/>
        <color theme="1"/>
        <rFont val="Times New Roman"/>
        <charset val="134"/>
      </rPr>
      <t>IO</t>
    </r>
    <r>
      <rPr>
        <vertAlign val="subscript"/>
        <sz val="12"/>
        <color theme="1"/>
        <rFont val="Times New Roman"/>
        <charset val="134"/>
      </rPr>
      <t>3</t>
    </r>
    <r>
      <rPr>
        <vertAlign val="superscript"/>
        <sz val="12"/>
        <color theme="1"/>
        <rFont val="Times New Roman"/>
        <charset val="134"/>
      </rPr>
      <t>-</t>
    </r>
    <r>
      <rPr>
        <sz val="10.5"/>
        <color theme="1"/>
        <rFont val="宋体"/>
        <charset val="134"/>
      </rPr>
      <t>浓度（</t>
    </r>
    <r>
      <rPr>
        <sz val="10.5"/>
        <color theme="1"/>
        <rFont val="Times New Roman"/>
        <charset val="134"/>
      </rPr>
      <t>mol·L</t>
    </r>
    <r>
      <rPr>
        <vertAlign val="superscript"/>
        <sz val="10.5"/>
        <color theme="1"/>
        <rFont val="Times New Roman"/>
        <charset val="134"/>
      </rPr>
      <t>-1</t>
    </r>
    <r>
      <rPr>
        <sz val="10.5"/>
        <color theme="1"/>
        <rFont val="Times New Roman"/>
        <charset val="134"/>
      </rPr>
      <t>)</t>
    </r>
  </si>
  <si>
    <r>
      <rPr>
        <sz val="12"/>
        <color theme="1"/>
        <rFont val="Times New Roman"/>
        <charset val="134"/>
      </rPr>
      <t>IO</t>
    </r>
    <r>
      <rPr>
        <vertAlign val="subscript"/>
        <sz val="12"/>
        <color theme="1"/>
        <rFont val="Times New Roman"/>
        <charset val="134"/>
      </rPr>
      <t>3</t>
    </r>
    <r>
      <rPr>
        <vertAlign val="superscript"/>
        <sz val="12"/>
        <color theme="1"/>
        <rFont val="Times New Roman"/>
        <charset val="134"/>
      </rPr>
      <t>-</t>
    </r>
    <r>
      <rPr>
        <sz val="10.5"/>
        <color theme="1"/>
        <rFont val="宋体"/>
        <charset val="134"/>
      </rPr>
      <t>浓度平均值</t>
    </r>
    <r>
      <rPr>
        <sz val="10.5"/>
        <color theme="1"/>
        <rFont val="Times New Roman"/>
        <charset val="134"/>
      </rPr>
      <t>(mol·L</t>
    </r>
    <r>
      <rPr>
        <vertAlign val="superscript"/>
        <sz val="10.5"/>
        <color theme="1"/>
        <rFont val="Times New Roman"/>
        <charset val="134"/>
      </rPr>
      <t>-1</t>
    </r>
    <r>
      <rPr>
        <sz val="10.5"/>
        <color theme="1"/>
        <rFont val="Times New Roman"/>
        <charset val="134"/>
      </rPr>
      <t>)</t>
    </r>
  </si>
  <si>
    <t>ksp</t>
  </si>
  <si>
    <t>第七组</t>
  </si>
  <si>
    <t>第八组</t>
  </si>
  <si>
    <t>第九组（新25）</t>
  </si>
  <si>
    <t>第十组（新25）</t>
  </si>
  <si>
    <t>第十一组</t>
  </si>
  <si>
    <t>第十二组（新25）</t>
  </si>
  <si>
    <t>吸光度</t>
  </si>
  <si>
    <t>标样（氨水）</t>
  </si>
  <si>
    <t>浓度</t>
  </si>
  <si>
    <t>abs</t>
  </si>
  <si>
    <t>样品</t>
  </si>
  <si>
    <t>mol</t>
  </si>
  <si>
    <t>标样（甘氨酸）</t>
  </si>
  <si>
    <t>甘氨酸</t>
  </si>
  <si>
    <t>碘量法</t>
  </si>
  <si>
    <t>氨水</t>
  </si>
  <si>
    <r>
      <rPr>
        <sz val="11"/>
        <color theme="1"/>
        <rFont val="宋体"/>
        <charset val="134"/>
        <scheme val="minor"/>
      </rPr>
      <t>4.9651</t>
    </r>
    <r>
      <rPr>
        <sz val="11"/>
        <color theme="1"/>
        <rFont val="Microsoft YaHei"/>
        <charset val="134"/>
      </rPr>
      <t>×</t>
    </r>
    <r>
      <rPr>
        <sz val="11"/>
        <color theme="1"/>
        <rFont val="宋体"/>
        <charset val="134"/>
        <scheme val="minor"/>
      </rPr>
      <t>10</t>
    </r>
    <r>
      <rPr>
        <vertAlign val="superscript"/>
        <sz val="11"/>
        <color theme="1"/>
        <rFont val="宋体"/>
        <charset val="134"/>
        <scheme val="minor"/>
      </rPr>
      <t>-7</t>
    </r>
  </si>
  <si>
    <r>
      <rPr>
        <sz val="11"/>
        <color rgb="FFFF0000"/>
        <rFont val="宋体"/>
        <charset val="134"/>
        <scheme val="minor"/>
      </rPr>
      <t>6.3729×10</t>
    </r>
    <r>
      <rPr>
        <vertAlign val="superscript"/>
        <sz val="11"/>
        <color rgb="FFFF0000"/>
        <rFont val="宋体"/>
        <charset val="134"/>
        <scheme val="minor"/>
      </rPr>
      <t>-7</t>
    </r>
  </si>
  <si>
    <r>
      <rPr>
        <sz val="11"/>
        <color theme="1"/>
        <rFont val="宋体"/>
        <charset val="134"/>
        <scheme val="minor"/>
      </rPr>
      <t>4.3140×10</t>
    </r>
    <r>
      <rPr>
        <vertAlign val="superscript"/>
        <sz val="11"/>
        <color theme="1"/>
        <rFont val="宋体"/>
        <charset val="134"/>
        <scheme val="minor"/>
      </rPr>
      <t>-7</t>
    </r>
  </si>
  <si>
    <r>
      <rPr>
        <sz val="11"/>
        <color theme="1"/>
        <rFont val="宋体"/>
        <charset val="134"/>
        <scheme val="minor"/>
      </rPr>
      <t>5.0804×10</t>
    </r>
    <r>
      <rPr>
        <vertAlign val="superscript"/>
        <sz val="11"/>
        <color theme="1"/>
        <rFont val="宋体"/>
        <charset val="134"/>
        <scheme val="minor"/>
      </rPr>
      <t>-7</t>
    </r>
  </si>
  <si>
    <r>
      <rPr>
        <sz val="11"/>
        <color rgb="FFFF0000"/>
        <rFont val="宋体"/>
        <charset val="134"/>
        <scheme val="minor"/>
      </rPr>
      <t>6.3428×10</t>
    </r>
    <r>
      <rPr>
        <vertAlign val="superscript"/>
        <sz val="11"/>
        <color rgb="FFFF0000"/>
        <rFont val="宋体"/>
        <charset val="134"/>
        <scheme val="minor"/>
      </rPr>
      <t>-7</t>
    </r>
  </si>
  <si>
    <r>
      <rPr>
        <sz val="11"/>
        <color theme="1"/>
        <rFont val="宋体"/>
        <charset val="134"/>
        <scheme val="minor"/>
      </rPr>
      <t>4.8515×10</t>
    </r>
    <r>
      <rPr>
        <vertAlign val="superscript"/>
        <sz val="11"/>
        <color theme="1"/>
        <rFont val="宋体"/>
        <charset val="134"/>
        <scheme val="minor"/>
      </rPr>
      <t>-7</t>
    </r>
  </si>
  <si>
    <r>
      <rPr>
        <sz val="11"/>
        <color rgb="FFFF0000"/>
        <rFont val="宋体"/>
        <charset val="134"/>
        <scheme val="minor"/>
      </rPr>
      <t>6.4658×10</t>
    </r>
    <r>
      <rPr>
        <vertAlign val="superscript"/>
        <sz val="11"/>
        <color rgb="FFFF0000"/>
        <rFont val="宋体"/>
        <charset val="134"/>
        <scheme val="minor"/>
      </rPr>
      <t>-7</t>
    </r>
  </si>
  <si>
    <r>
      <rPr>
        <sz val="11"/>
        <color theme="1"/>
        <rFont val="宋体"/>
        <charset val="134"/>
        <scheme val="minor"/>
      </rPr>
      <t>4.3961×10</t>
    </r>
    <r>
      <rPr>
        <vertAlign val="superscript"/>
        <sz val="11"/>
        <color theme="1"/>
        <rFont val="宋体"/>
        <charset val="134"/>
        <scheme val="minor"/>
      </rPr>
      <t>-7</t>
    </r>
  </si>
  <si>
    <r>
      <rPr>
        <sz val="11"/>
        <color theme="1"/>
        <rFont val="宋体"/>
        <charset val="134"/>
        <scheme val="minor"/>
      </rPr>
      <t>4.9650×10</t>
    </r>
    <r>
      <rPr>
        <vertAlign val="superscript"/>
        <sz val="11"/>
        <color theme="1"/>
        <rFont val="宋体"/>
        <charset val="134"/>
        <scheme val="minor"/>
      </rPr>
      <t>-7</t>
    </r>
  </si>
  <si>
    <r>
      <rPr>
        <sz val="11"/>
        <color rgb="FFFF0000"/>
        <rFont val="宋体"/>
        <charset val="134"/>
        <scheme val="minor"/>
      </rPr>
      <t>6.4480×10</t>
    </r>
    <r>
      <rPr>
        <vertAlign val="superscript"/>
        <sz val="11"/>
        <color rgb="FFFF0000"/>
        <rFont val="宋体"/>
        <charset val="134"/>
        <scheme val="minor"/>
      </rPr>
      <t>-7</t>
    </r>
  </si>
  <si>
    <r>
      <rPr>
        <sz val="11"/>
        <color theme="1"/>
        <rFont val="宋体"/>
        <charset val="134"/>
        <scheme val="minor"/>
      </rPr>
      <t>4.0739×10</t>
    </r>
    <r>
      <rPr>
        <vertAlign val="superscript"/>
        <sz val="11"/>
        <color theme="1"/>
        <rFont val="宋体"/>
        <charset val="134"/>
        <scheme val="minor"/>
      </rPr>
      <t>-7</t>
    </r>
  </si>
  <si>
    <r>
      <rPr>
        <sz val="11"/>
        <color rgb="FFFF0000"/>
        <rFont val="宋体"/>
        <charset val="134"/>
        <scheme val="minor"/>
      </rPr>
      <t>6.3188×10</t>
    </r>
    <r>
      <rPr>
        <vertAlign val="superscript"/>
        <sz val="11"/>
        <color rgb="FFFF0000"/>
        <rFont val="宋体"/>
        <charset val="134"/>
        <scheme val="minor"/>
      </rPr>
      <t>-7</t>
    </r>
  </si>
  <si>
    <r>
      <rPr>
        <sz val="11"/>
        <color theme="1"/>
        <rFont val="宋体"/>
        <charset val="134"/>
        <scheme val="minor"/>
      </rPr>
      <t>4.8711×10</t>
    </r>
    <r>
      <rPr>
        <vertAlign val="superscript"/>
        <sz val="11"/>
        <color theme="1"/>
        <rFont val="宋体"/>
        <charset val="134"/>
        <scheme val="minor"/>
      </rPr>
      <t>-7</t>
    </r>
  </si>
  <si>
    <r>
      <rPr>
        <sz val="11"/>
        <color rgb="FFFF0000"/>
        <rFont val="宋体"/>
        <charset val="134"/>
        <scheme val="minor"/>
      </rPr>
      <t>6.0145×10</t>
    </r>
    <r>
      <rPr>
        <vertAlign val="superscript"/>
        <sz val="11"/>
        <color rgb="FFFF0000"/>
        <rFont val="宋体"/>
        <charset val="134"/>
        <scheme val="minor"/>
      </rPr>
      <t>-7</t>
    </r>
  </si>
  <si>
    <r>
      <rPr>
        <sz val="11"/>
        <color theme="1"/>
        <rFont val="宋体"/>
        <charset val="134"/>
        <scheme val="minor"/>
      </rPr>
      <t>4.1309×10</t>
    </r>
    <r>
      <rPr>
        <vertAlign val="superscript"/>
        <sz val="11"/>
        <color theme="1"/>
        <rFont val="宋体"/>
        <charset val="134"/>
        <scheme val="minor"/>
      </rPr>
      <t>-7</t>
    </r>
  </si>
  <si>
    <r>
      <rPr>
        <sz val="11"/>
        <color theme="1"/>
        <rFont val="宋体"/>
        <charset val="134"/>
        <scheme val="minor"/>
      </rPr>
      <t>4.5212×10</t>
    </r>
    <r>
      <rPr>
        <vertAlign val="superscript"/>
        <sz val="11"/>
        <color theme="1"/>
        <rFont val="宋体"/>
        <charset val="134"/>
        <scheme val="minor"/>
      </rPr>
      <t>-7</t>
    </r>
  </si>
  <si>
    <r>
      <rPr>
        <sz val="11"/>
        <color rgb="FFFF0000"/>
        <rFont val="宋体"/>
        <charset val="134"/>
        <scheme val="minor"/>
      </rPr>
      <t>5.9197×10</t>
    </r>
    <r>
      <rPr>
        <vertAlign val="superscript"/>
        <sz val="11"/>
        <color rgb="FFFF0000"/>
        <rFont val="宋体"/>
        <charset val="134"/>
        <scheme val="minor"/>
      </rPr>
      <t>-7</t>
    </r>
  </si>
  <si>
    <r>
      <rPr>
        <sz val="11"/>
        <color rgb="FFFF0000"/>
        <rFont val="宋体"/>
        <charset val="134"/>
        <scheme val="minor"/>
      </rPr>
      <t>5.6831×10</t>
    </r>
    <r>
      <rPr>
        <vertAlign val="superscript"/>
        <sz val="11"/>
        <color rgb="FFFF0000"/>
        <rFont val="宋体"/>
        <charset val="134"/>
        <scheme val="minor"/>
      </rPr>
      <t>-7</t>
    </r>
  </si>
  <si>
    <r>
      <rPr>
        <sz val="11"/>
        <color theme="1"/>
        <rFont val="宋体"/>
        <charset val="134"/>
        <scheme val="minor"/>
      </rPr>
      <t>3.9189×10</t>
    </r>
    <r>
      <rPr>
        <vertAlign val="superscript"/>
        <sz val="11"/>
        <color theme="1"/>
        <rFont val="宋体"/>
        <charset val="134"/>
        <scheme val="minor"/>
      </rPr>
      <t>-7</t>
    </r>
  </si>
  <si>
    <r>
      <rPr>
        <sz val="11"/>
        <color theme="1"/>
        <rFont val="宋体"/>
        <charset val="134"/>
        <scheme val="minor"/>
      </rPr>
      <t>4.6295×10</t>
    </r>
    <r>
      <rPr>
        <vertAlign val="superscript"/>
        <sz val="11"/>
        <color theme="1"/>
        <rFont val="宋体"/>
        <charset val="134"/>
        <scheme val="minor"/>
      </rPr>
      <t>-7</t>
    </r>
  </si>
  <si>
    <r>
      <rPr>
        <sz val="11"/>
        <color rgb="FFFF0000"/>
        <rFont val="宋体"/>
        <charset val="134"/>
        <scheme val="minor"/>
      </rPr>
      <t>5.9291×10</t>
    </r>
    <r>
      <rPr>
        <vertAlign val="superscript"/>
        <sz val="11"/>
        <color rgb="FFFF0000"/>
        <rFont val="宋体"/>
        <charset val="134"/>
        <scheme val="minor"/>
      </rPr>
      <t>-7</t>
    </r>
  </si>
  <si>
    <r>
      <rPr>
        <sz val="11"/>
        <color rgb="FFFF0000"/>
        <rFont val="宋体"/>
        <charset val="134"/>
        <scheme val="minor"/>
      </rPr>
      <t>5.9407×10</t>
    </r>
    <r>
      <rPr>
        <vertAlign val="superscript"/>
        <sz val="11"/>
        <color rgb="FFFF0000"/>
        <rFont val="宋体"/>
        <charset val="134"/>
        <scheme val="minor"/>
      </rPr>
      <t>-7</t>
    </r>
  </si>
  <si>
    <r>
      <rPr>
        <sz val="11"/>
        <color rgb="FFFF0000"/>
        <rFont val="宋体"/>
        <charset val="134"/>
        <scheme val="minor"/>
      </rPr>
      <t>5.4287×10</t>
    </r>
    <r>
      <rPr>
        <vertAlign val="superscript"/>
        <sz val="11"/>
        <color rgb="FFFF0000"/>
        <rFont val="宋体"/>
        <charset val="134"/>
        <scheme val="minor"/>
      </rPr>
      <t>-7</t>
    </r>
  </si>
  <si>
    <r>
      <rPr>
        <sz val="11"/>
        <color theme="1"/>
        <rFont val="宋体"/>
        <charset val="134"/>
        <scheme val="minor"/>
      </rPr>
      <t>4.2106×10</t>
    </r>
    <r>
      <rPr>
        <vertAlign val="superscript"/>
        <sz val="11"/>
        <color theme="1"/>
        <rFont val="宋体"/>
        <charset val="134"/>
        <scheme val="minor"/>
      </rPr>
      <t>-7</t>
    </r>
  </si>
  <si>
    <r>
      <rPr>
        <sz val="11"/>
        <color rgb="FFFF0000"/>
        <rFont val="宋体"/>
        <charset val="134"/>
        <scheme val="minor"/>
      </rPr>
      <t>5.4057×10</t>
    </r>
    <r>
      <rPr>
        <vertAlign val="superscript"/>
        <sz val="11"/>
        <color rgb="FFFF0000"/>
        <rFont val="宋体"/>
        <charset val="134"/>
        <scheme val="minor"/>
      </rPr>
      <t>-7</t>
    </r>
  </si>
  <si>
    <r>
      <rPr>
        <sz val="11"/>
        <color theme="1"/>
        <rFont val="宋体"/>
        <charset val="134"/>
        <scheme val="minor"/>
      </rPr>
      <t>4.5634×10</t>
    </r>
    <r>
      <rPr>
        <vertAlign val="superscript"/>
        <sz val="11"/>
        <color theme="1"/>
        <rFont val="宋体"/>
        <charset val="134"/>
        <scheme val="minor"/>
      </rPr>
      <t>-7</t>
    </r>
  </si>
  <si>
    <r>
      <rPr>
        <sz val="11"/>
        <color theme="1"/>
        <rFont val="宋体"/>
        <charset val="134"/>
        <scheme val="minor"/>
      </rPr>
      <t>6.0225×10</t>
    </r>
    <r>
      <rPr>
        <vertAlign val="superscript"/>
        <sz val="11"/>
        <color theme="1"/>
        <rFont val="宋体"/>
        <charset val="134"/>
        <scheme val="minor"/>
      </rPr>
      <t>-7</t>
    </r>
  </si>
  <si>
    <r>
      <rPr>
        <sz val="11"/>
        <color theme="1"/>
        <rFont val="宋体"/>
        <charset val="134"/>
        <scheme val="minor"/>
      </rPr>
      <t>4.2308×10</t>
    </r>
    <r>
      <rPr>
        <vertAlign val="superscript"/>
        <sz val="11"/>
        <color theme="1"/>
        <rFont val="宋体"/>
        <charset val="134"/>
        <scheme val="minor"/>
      </rPr>
      <t>-7</t>
    </r>
  </si>
  <si>
    <r>
      <rPr>
        <sz val="11"/>
        <color theme="1"/>
        <rFont val="宋体"/>
        <charset val="134"/>
        <scheme val="minor"/>
      </rPr>
      <t>1.5656×10</t>
    </r>
    <r>
      <rPr>
        <vertAlign val="superscript"/>
        <sz val="11"/>
        <color theme="1"/>
        <rFont val="宋体"/>
        <charset val="134"/>
        <scheme val="minor"/>
      </rPr>
      <t>-8</t>
    </r>
  </si>
  <si>
    <r>
      <rPr>
        <sz val="11"/>
        <color theme="1"/>
        <rFont val="宋体"/>
        <charset val="134"/>
        <scheme val="minor"/>
      </rPr>
      <t>3.0597×10</t>
    </r>
    <r>
      <rPr>
        <vertAlign val="superscript"/>
        <sz val="11"/>
        <color theme="1"/>
        <rFont val="宋体"/>
        <charset val="134"/>
        <scheme val="minor"/>
      </rPr>
      <t>-8</t>
    </r>
  </si>
  <si>
    <r>
      <rPr>
        <sz val="11"/>
        <color theme="1"/>
        <rFont val="宋体"/>
        <charset val="134"/>
        <scheme val="minor"/>
      </rPr>
      <t>1.47375×10</t>
    </r>
    <r>
      <rPr>
        <vertAlign val="superscript"/>
        <sz val="11"/>
        <color theme="1"/>
        <rFont val="宋体"/>
        <charset val="134"/>
        <scheme val="minor"/>
      </rPr>
      <t>-8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</si>
</sst>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00_);[Red]\(0.0000\)"/>
    <numFmt numFmtId="178" formatCode="0.0000000000_);[Red]\(0.0000000000\)"/>
    <numFmt numFmtId="179" formatCode="0.0000_ "/>
    <numFmt numFmtId="180" formatCode="0.0000E+00"/>
    <numFmt numFmtId="181" formatCode="0.0000000000_ "/>
    <numFmt numFmtId="182" formatCode="0.000_ "/>
    <numFmt numFmtId="183" formatCode="0.000000_);[Red]\(0.000000\)"/>
    <numFmt numFmtId="184" formatCode="0.000_);[Red]\(0.000\)"/>
    <numFmt numFmtId="185" formatCode="0.0_ "/>
    <numFmt numFmtId="186" formatCode="0.00_ "/>
  </numFmts>
  <fonts count="35">
    <font>
      <sz val="11"/>
      <color theme="1"/>
      <name val="宋体"/>
      <charset val="134"/>
      <scheme val="minor"/>
    </font>
    <font>
      <sz val="10.5"/>
      <color theme="1"/>
      <name val="Times New Roman"/>
      <charset val="134"/>
    </font>
    <font>
      <sz val="12"/>
      <color theme="1"/>
      <name val="Times New Roman"/>
      <charset val="134"/>
    </font>
    <font>
      <sz val="10.5"/>
      <color rgb="FF000000"/>
      <name val="Times New Roman"/>
      <charset val="134"/>
    </font>
    <font>
      <sz val="10.5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"/>
      <color theme="1"/>
      <name val="Times New Roman"/>
      <charset val="134"/>
    </font>
    <font>
      <b/>
      <sz val="10"/>
      <color rgb="FFFF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bscript"/>
      <sz val="10.5"/>
      <color theme="1"/>
      <name val="Times New Roman"/>
      <charset val="134"/>
    </font>
    <font>
      <vertAlign val="superscript"/>
      <sz val="10.5"/>
      <color theme="1"/>
      <name val="Times New Roman"/>
      <charset val="134"/>
    </font>
    <font>
      <vertAlign val="subscript"/>
      <sz val="12"/>
      <color theme="1"/>
      <name val="Times New Roman"/>
      <charset val="134"/>
    </font>
    <font>
      <vertAlign val="superscript"/>
      <sz val="12"/>
      <color theme="1"/>
      <name val="Times New Roman"/>
      <charset val="134"/>
    </font>
    <font>
      <sz val="11"/>
      <color theme="1"/>
      <name val="Microsoft YaHei"/>
      <charset val="134"/>
    </font>
    <font>
      <vertAlign val="superscript"/>
      <sz val="11"/>
      <color theme="1"/>
      <name val="宋体"/>
      <charset val="134"/>
      <scheme val="minor"/>
    </font>
    <font>
      <vertAlign val="superscript"/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1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18" applyNumberFormat="0" applyAlignment="0" applyProtection="0">
      <alignment vertical="center"/>
    </xf>
    <xf numFmtId="0" fontId="18" fillId="5" borderId="19" applyNumberFormat="0" applyAlignment="0" applyProtection="0">
      <alignment vertical="center"/>
    </xf>
    <xf numFmtId="0" fontId="19" fillId="5" borderId="18" applyNumberFormat="0" applyAlignment="0" applyProtection="0">
      <alignment vertical="center"/>
    </xf>
    <xf numFmtId="0" fontId="20" fillId="6" borderId="20" applyNumberFormat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3" fillId="0" borderId="11" xfId="0" applyNumberFormat="1" applyFont="1" applyFill="1" applyBorder="1" applyAlignment="1">
      <alignment horizontal="center" vertical="center" wrapText="1"/>
    </xf>
    <xf numFmtId="177" fontId="1" fillId="0" borderId="12" xfId="0" applyNumberFormat="1" applyFont="1" applyFill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 wrapText="1"/>
    </xf>
    <xf numFmtId="176" fontId="1" fillId="0" borderId="13" xfId="0" applyNumberFormat="1" applyFont="1" applyFill="1" applyBorder="1" applyAlignment="1">
      <alignment horizontal="center" vertical="center" wrapText="1"/>
    </xf>
    <xf numFmtId="176" fontId="4" fillId="0" borderId="12" xfId="0" applyNumberFormat="1" applyFont="1" applyFill="1" applyBorder="1" applyAlignment="1">
      <alignment horizontal="center" vertical="center" wrapText="1"/>
    </xf>
    <xf numFmtId="176" fontId="1" fillId="0" borderId="10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 wrapText="1"/>
    </xf>
    <xf numFmtId="176" fontId="4" fillId="0" borderId="12" xfId="0" applyNumberFormat="1" applyFont="1" applyBorder="1" applyAlignment="1">
      <alignment horizontal="center" vertical="center" wrapText="1"/>
    </xf>
    <xf numFmtId="176" fontId="1" fillId="0" borderId="12" xfId="0" applyNumberFormat="1" applyFont="1" applyFill="1" applyBorder="1" applyAlignment="1">
      <alignment horizontal="center" vertical="center" wrapText="1"/>
    </xf>
    <xf numFmtId="176" fontId="1" fillId="0" borderId="11" xfId="0" applyNumberFormat="1" applyFont="1" applyFill="1" applyBorder="1" applyAlignment="1">
      <alignment horizontal="center" vertical="center" wrapText="1"/>
    </xf>
    <xf numFmtId="176" fontId="1" fillId="0" borderId="11" xfId="0" applyNumberFormat="1" applyFont="1" applyBorder="1" applyAlignment="1">
      <alignment horizontal="center" vertical="center" wrapText="1"/>
    </xf>
    <xf numFmtId="179" fontId="1" fillId="0" borderId="12" xfId="0" applyNumberFormat="1" applyFont="1" applyFill="1" applyBorder="1" applyAlignment="1">
      <alignment horizontal="center" vertical="center" wrapText="1"/>
    </xf>
    <xf numFmtId="176" fontId="4" fillId="0" borderId="11" xfId="0" applyNumberFormat="1" applyFont="1" applyFill="1" applyBorder="1" applyAlignment="1">
      <alignment horizontal="center" vertical="center" wrapText="1"/>
    </xf>
    <xf numFmtId="11" fontId="1" fillId="0" borderId="12" xfId="0" applyNumberFormat="1" applyFont="1" applyFill="1" applyBorder="1" applyAlignment="1">
      <alignment horizontal="center" vertical="center" wrapText="1"/>
    </xf>
    <xf numFmtId="176" fontId="4" fillId="0" borderId="11" xfId="0" applyNumberFormat="1" applyFont="1" applyBorder="1" applyAlignment="1">
      <alignment horizontal="center" vertical="center" wrapText="1"/>
    </xf>
    <xf numFmtId="176" fontId="0" fillId="0" borderId="7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1" fillId="0" borderId="7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0" borderId="8" xfId="0" applyNumberFormat="1" applyFont="1" applyFill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center" vertical="center" wrapText="1"/>
    </xf>
    <xf numFmtId="176" fontId="2" fillId="0" borderId="11" xfId="0" applyNumberFormat="1" applyFont="1" applyBorder="1" applyAlignment="1">
      <alignment horizontal="center" vertical="center" wrapText="1"/>
    </xf>
    <xf numFmtId="176" fontId="4" fillId="0" borderId="11" xfId="0" applyNumberFormat="1" applyFont="1" applyFill="1" applyBorder="1" applyAlignment="1">
      <alignment horizontal="center" vertical="center" wrapText="1"/>
    </xf>
    <xf numFmtId="11" fontId="1" fillId="0" borderId="12" xfId="0" applyNumberFormat="1" applyFont="1" applyFill="1" applyBorder="1" applyAlignment="1">
      <alignment horizontal="center" vertical="center" wrapText="1"/>
    </xf>
    <xf numFmtId="176" fontId="1" fillId="0" borderId="12" xfId="0" applyNumberFormat="1" applyFont="1" applyBorder="1" applyAlignment="1">
      <alignment horizontal="center" vertical="center" wrapText="1"/>
    </xf>
    <xf numFmtId="18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 wrapText="1"/>
    </xf>
    <xf numFmtId="177" fontId="1" fillId="0" borderId="12" xfId="0" applyNumberFormat="1" applyFont="1" applyBorder="1" applyAlignment="1">
      <alignment horizontal="center" vertical="center" wrapText="1"/>
    </xf>
    <xf numFmtId="176" fontId="1" fillId="0" borderId="10" xfId="0" applyNumberFormat="1" applyFont="1" applyBorder="1" applyAlignment="1">
      <alignment horizontal="center" vertical="center" wrapText="1"/>
    </xf>
    <xf numFmtId="179" fontId="1" fillId="0" borderId="12" xfId="0" applyNumberFormat="1" applyFont="1" applyBorder="1" applyAlignment="1">
      <alignment horizontal="center" vertical="center" wrapText="1"/>
    </xf>
    <xf numFmtId="11" fontId="1" fillId="0" borderId="12" xfId="0" applyNumberFormat="1" applyFont="1" applyBorder="1" applyAlignment="1">
      <alignment horizontal="center" vertical="center" wrapText="1"/>
    </xf>
    <xf numFmtId="176" fontId="0" fillId="0" borderId="8" xfId="0" applyNumberForma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1" fillId="0" borderId="12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181" fontId="0" fillId="0" borderId="0" xfId="0" applyNumberFormat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2" borderId="0" xfId="0" applyFill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2" borderId="8" xfId="0" applyNumberFormat="1" applyFill="1" applyBorder="1" applyAlignment="1">
      <alignment horizontal="center" vertical="center"/>
    </xf>
    <xf numFmtId="176" fontId="1" fillId="2" borderId="7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2" borderId="8" xfId="0" applyNumberFormat="1" applyFont="1" applyFill="1" applyBorder="1" applyAlignment="1">
      <alignment horizontal="center" vertical="center"/>
    </xf>
    <xf numFmtId="176" fontId="0" fillId="2" borderId="9" xfId="0" applyNumberForma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 wrapText="1"/>
    </xf>
    <xf numFmtId="176" fontId="3" fillId="2" borderId="11" xfId="0" applyNumberFormat="1" applyFont="1" applyFill="1" applyBorder="1" applyAlignment="1">
      <alignment horizontal="center" vertical="center" wrapText="1"/>
    </xf>
    <xf numFmtId="177" fontId="1" fillId="2" borderId="1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2" borderId="14" xfId="0" applyFill="1" applyBorder="1">
      <alignment vertical="center"/>
    </xf>
    <xf numFmtId="182" fontId="0" fillId="2" borderId="14" xfId="0" applyNumberFormat="1" applyFill="1" applyBorder="1">
      <alignment vertical="center"/>
    </xf>
    <xf numFmtId="183" fontId="0" fillId="2" borderId="14" xfId="0" applyNumberFormat="1" applyFill="1" applyBorder="1">
      <alignment vertical="center"/>
    </xf>
    <xf numFmtId="182" fontId="0" fillId="2" borderId="14" xfId="0" applyNumberFormat="1" applyFont="1" applyFill="1" applyBorder="1">
      <alignment vertical="center"/>
    </xf>
    <xf numFmtId="183" fontId="0" fillId="2" borderId="14" xfId="0" applyNumberFormat="1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0" fillId="2" borderId="14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0" fillId="0" borderId="14" xfId="0" applyFont="1" applyBorder="1">
      <alignment vertical="center"/>
    </xf>
    <xf numFmtId="182" fontId="5" fillId="0" borderId="0" xfId="0" applyNumberFormat="1" applyFont="1">
      <alignment vertical="center"/>
    </xf>
    <xf numFmtId="184" fontId="0" fillId="2" borderId="14" xfId="0" applyNumberFormat="1" applyFill="1" applyBorder="1">
      <alignment vertical="center"/>
    </xf>
    <xf numFmtId="180" fontId="0" fillId="0" borderId="0" xfId="0" applyNumberFormat="1">
      <alignment vertical="center"/>
    </xf>
    <xf numFmtId="180" fontId="0" fillId="2" borderId="14" xfId="0" applyNumberFormat="1" applyFill="1" applyBorder="1">
      <alignment vertical="center"/>
    </xf>
    <xf numFmtId="0" fontId="6" fillId="0" borderId="0" xfId="0" applyFont="1">
      <alignment vertical="center"/>
    </xf>
    <xf numFmtId="11" fontId="0" fillId="2" borderId="14" xfId="0" applyNumberFormat="1" applyFont="1" applyFill="1" applyBorder="1">
      <alignment vertical="center"/>
    </xf>
    <xf numFmtId="179" fontId="0" fillId="0" borderId="0" xfId="0" applyNumberFormat="1">
      <alignment vertical="center"/>
    </xf>
    <xf numFmtId="180" fontId="0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1" fillId="2" borderId="13" xfId="0" applyNumberFormat="1" applyFont="1" applyFill="1" applyBorder="1" applyAlignment="1">
      <alignment horizontal="center" vertical="center" wrapText="1"/>
    </xf>
    <xf numFmtId="176" fontId="4" fillId="2" borderId="12" xfId="0" applyNumberFormat="1" applyFont="1" applyFill="1" applyBorder="1" applyAlignment="1">
      <alignment horizontal="center" vertical="center" wrapText="1"/>
    </xf>
    <xf numFmtId="176" fontId="1" fillId="2" borderId="10" xfId="0" applyNumberFormat="1" applyFont="1" applyFill="1" applyBorder="1" applyAlignment="1">
      <alignment horizontal="center" vertical="center" wrapText="1"/>
    </xf>
    <xf numFmtId="176" fontId="1" fillId="2" borderId="12" xfId="0" applyNumberFormat="1" applyFont="1" applyFill="1" applyBorder="1" applyAlignment="1">
      <alignment horizontal="center" vertical="center" wrapText="1"/>
    </xf>
    <xf numFmtId="176" fontId="1" fillId="2" borderId="11" xfId="0" applyNumberFormat="1" applyFont="1" applyFill="1" applyBorder="1" applyAlignment="1">
      <alignment horizontal="center" vertical="center" wrapText="1"/>
    </xf>
    <xf numFmtId="179" fontId="1" fillId="2" borderId="12" xfId="0" applyNumberFormat="1" applyFont="1" applyFill="1" applyBorder="1" applyAlignment="1">
      <alignment horizontal="center" vertical="center" wrapText="1"/>
    </xf>
    <xf numFmtId="176" fontId="4" fillId="2" borderId="11" xfId="0" applyNumberFormat="1" applyFont="1" applyFill="1" applyBorder="1" applyAlignment="1">
      <alignment horizontal="center" vertical="center" wrapText="1"/>
    </xf>
    <xf numFmtId="11" fontId="1" fillId="2" borderId="12" xfId="0" applyNumberFormat="1" applyFont="1" applyFill="1" applyBorder="1" applyAlignment="1">
      <alignment horizontal="center" vertical="center" wrapText="1"/>
    </xf>
    <xf numFmtId="176" fontId="2" fillId="2" borderId="11" xfId="0" applyNumberFormat="1" applyFont="1" applyFill="1" applyBorder="1" applyAlignment="1">
      <alignment horizontal="center" vertical="center" wrapText="1"/>
    </xf>
    <xf numFmtId="178" fontId="0" fillId="0" borderId="0" xfId="0" applyNumberFormat="1" applyFill="1" applyAlignment="1">
      <alignment horizontal="center" vertical="center"/>
    </xf>
    <xf numFmtId="0" fontId="7" fillId="0" borderId="0" xfId="0" applyFont="1" applyBorder="1" applyAlignment="1">
      <alignment horizontal="justify" vertical="top" wrapText="1"/>
    </xf>
    <xf numFmtId="0" fontId="8" fillId="0" borderId="0" xfId="0" applyFont="1" applyBorder="1" applyAlignment="1">
      <alignment horizontal="justify" vertical="top" wrapText="1"/>
    </xf>
    <xf numFmtId="185" fontId="8" fillId="0" borderId="0" xfId="0" applyNumberFormat="1" applyFont="1" applyBorder="1" applyAlignment="1">
      <alignment horizontal="justify" vertical="top" wrapText="1"/>
    </xf>
    <xf numFmtId="176" fontId="1" fillId="0" borderId="13" xfId="0" applyNumberFormat="1" applyFont="1" applyFill="1" applyBorder="1" applyAlignment="1">
      <alignment horizontal="center" vertical="center" wrapText="1"/>
    </xf>
    <xf numFmtId="176" fontId="4" fillId="0" borderId="12" xfId="0" applyNumberFormat="1" applyFont="1" applyFill="1" applyBorder="1" applyAlignment="1">
      <alignment horizontal="center" vertical="center" wrapText="1"/>
    </xf>
    <xf numFmtId="176" fontId="1" fillId="0" borderId="11" xfId="0" applyNumberFormat="1" applyFont="1" applyFill="1" applyBorder="1" applyAlignment="1">
      <alignment horizontal="center" vertical="center" wrapText="1"/>
    </xf>
    <xf numFmtId="176" fontId="2" fillId="0" borderId="11" xfId="0" applyNumberFormat="1" applyFont="1" applyFill="1" applyBorder="1" applyAlignment="1">
      <alignment horizontal="center" vertical="center" wrapText="1"/>
    </xf>
    <xf numFmtId="177" fontId="1" fillId="0" borderId="12" xfId="0" applyNumberFormat="1" applyFont="1" applyFill="1" applyBorder="1" applyAlignment="1">
      <alignment horizontal="center" vertical="center" wrapText="1"/>
    </xf>
    <xf numFmtId="176" fontId="1" fillId="0" borderId="10" xfId="0" applyNumberFormat="1" applyFont="1" applyFill="1" applyBorder="1" applyAlignment="1">
      <alignment horizontal="center" vertical="center" wrapText="1"/>
    </xf>
    <xf numFmtId="186" fontId="7" fillId="0" borderId="0" xfId="0" applyNumberFormat="1" applyFont="1" applyBorder="1" applyAlignment="1">
      <alignment horizontal="justify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/>
              <a:t>甘氨酸为指示剂的标准溶液吸光度-浓度曲线</a:t>
            </a:r>
            <a:endParaRPr sz="1600"/>
          </a:p>
        </c:rich>
      </c:tx>
      <c:layout>
        <c:manualLayout>
          <c:xMode val="edge"/>
          <c:yMode val="edge"/>
          <c:x val="0.116479723899914"/>
          <c:y val="0.034451352080057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Sheet1!$B$90:$B$94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Sheet1!$C$90:$C$94</c:f>
              <c:numCache>
                <c:formatCode>General</c:formatCode>
                <c:ptCount val="5"/>
                <c:pt idx="0">
                  <c:v>0.046</c:v>
                </c:pt>
                <c:pt idx="1">
                  <c:v>0.093</c:v>
                </c:pt>
                <c:pt idx="2">
                  <c:v>0.132</c:v>
                </c:pt>
                <c:pt idx="3">
                  <c:v>0.174</c:v>
                </c:pt>
                <c:pt idx="4">
                  <c:v>0.213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089602"/>
        <c:axId val="848533224"/>
      </c:scatterChart>
      <c:valAx>
        <c:axId val="98608960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/>
                  <a:t>浓度（</a:t>
                </a:r>
                <a:r>
                  <a:rPr lang="en-US" altLang="zh-CN" sz="1400"/>
                  <a:t>mM</a:t>
                </a:r>
                <a:r>
                  <a:rPr sz="1400"/>
                  <a:t>）</a:t>
                </a:r>
                <a:endParaRPr sz="1400"/>
              </a:p>
            </c:rich>
          </c:tx>
          <c:layout>
            <c:manualLayout>
              <c:xMode val="edge"/>
              <c:yMode val="edge"/>
              <c:x val="0.476760655737705"/>
              <c:y val="0.887452640962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533224"/>
        <c:crosses val="autoZero"/>
        <c:crossBetween val="midCat"/>
      </c:valAx>
      <c:valAx>
        <c:axId val="84853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sz="1200"/>
                  <a:t>吸光度</a:t>
                </a:r>
                <a:r>
                  <a:rPr lang="en-US" altLang="zh-CN" sz="1200"/>
                  <a:t>ABS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608960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/>
              <a:t>不同方法测量的碘酸铜的溶度积</a:t>
            </a:r>
            <a:endParaRPr sz="1800"/>
          </a:p>
        </c:rich>
      </c:tx>
      <c:layout>
        <c:manualLayout>
          <c:xMode val="edge"/>
          <c:yMode val="edge"/>
          <c:x val="0.279925586331588"/>
          <c:y val="0.03527017229619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70352801539"/>
          <c:y val="0.152300144413445"/>
          <c:w val="0.834793210165995"/>
          <c:h val="0.6514737362094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"甘氨酸"</c:f>
              <c:strCache>
                <c:ptCount val="1"/>
                <c:pt idx="0">
                  <c:v>甘氨酸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Sheet1!$E$90:$E$101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Sheet1!$I$90:$I$101</c:f>
              <c:numCache>
                <c:formatCode>0.0000E+00</c:formatCode>
                <c:ptCount val="12"/>
                <c:pt idx="0">
                  <c:v>4.96508160314815e-7</c:v>
                </c:pt>
                <c:pt idx="1">
                  <c:v>5.08042742518519e-7</c:v>
                </c:pt>
                <c:pt idx="2">
                  <c:v>4.851495e-7</c:v>
                </c:pt>
                <c:pt idx="3">
                  <c:v>4.96508160314815e-7</c:v>
                </c:pt>
                <c:pt idx="4">
                  <c:v>4.851495e-7</c:v>
                </c:pt>
                <c:pt idx="5">
                  <c:v>4.87112341185185e-7</c:v>
                </c:pt>
                <c:pt idx="6">
                  <c:v>4.521155315e-7</c:v>
                </c:pt>
                <c:pt idx="7">
                  <c:v>4.521155315e-7</c:v>
                </c:pt>
                <c:pt idx="8">
                  <c:v>4.62954537481481e-7</c:v>
                </c:pt>
                <c:pt idx="9">
                  <c:v>4.62954537481481e-7</c:v>
                </c:pt>
                <c:pt idx="10">
                  <c:v>4.96508160314815e-7</c:v>
                </c:pt>
                <c:pt idx="11">
                  <c:v>4.87112341185185e-7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"碘量法"</c:f>
              <c:strCache>
                <c:ptCount val="1"/>
                <c:pt idx="0">
                  <c:v>碘量法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88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Sheet1!$E$90:$E$101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Sheet1!$L$90:$L$101</c:f>
              <c:numCache>
                <c:formatCode>0.0000E+00</c:formatCode>
                <c:ptCount val="12"/>
                <c:pt idx="0">
                  <c:v>6.3729e-7</c:v>
                </c:pt>
                <c:pt idx="1">
                  <c:v>6.3428e-7</c:v>
                </c:pt>
                <c:pt idx="2">
                  <c:v>6.4658e-7</c:v>
                </c:pt>
                <c:pt idx="3">
                  <c:v>6.448e-7</c:v>
                </c:pt>
                <c:pt idx="4">
                  <c:v>6.3188e-7</c:v>
                </c:pt>
                <c:pt idx="5">
                  <c:v>6.01450016557281e-7</c:v>
                </c:pt>
                <c:pt idx="6">
                  <c:v>5.9197e-7</c:v>
                </c:pt>
                <c:pt idx="7">
                  <c:v>5.68314264753279e-7</c:v>
                </c:pt>
                <c:pt idx="8">
                  <c:v>5.92909859718727e-7</c:v>
                </c:pt>
                <c:pt idx="9">
                  <c:v>5.94074347684403e-7</c:v>
                </c:pt>
                <c:pt idx="10">
                  <c:v>5.4287e-7</c:v>
                </c:pt>
                <c:pt idx="11">
                  <c:v>5.4057e-7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"氨水"</c:f>
              <c:strCache>
                <c:ptCount val="1"/>
                <c:pt idx="0">
                  <c:v>氨水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Sheet1!$E$90:$E$101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Sheet1!$O$90:$O$101</c:f>
              <c:numCache>
                <c:formatCode>0.0000E+00</c:formatCode>
                <c:ptCount val="12"/>
                <c:pt idx="0">
                  <c:v>4.31400704e-7</c:v>
                </c:pt>
                <c:pt idx="1">
                  <c:v>4.31400704e-7</c:v>
                </c:pt>
                <c:pt idx="2">
                  <c:v>4.39608956e-7</c:v>
                </c:pt>
                <c:pt idx="3">
                  <c:v>4.07390252e-7</c:v>
                </c:pt>
                <c:pt idx="4">
                  <c:v>4.31400704e-7</c:v>
                </c:pt>
                <c:pt idx="5">
                  <c:v>4.13086914351853e-7</c:v>
                </c:pt>
                <c:pt idx="6">
                  <c:v>4.07390252e-7</c:v>
                </c:pt>
                <c:pt idx="7">
                  <c:v>3.91888724e-7</c:v>
                </c:pt>
                <c:pt idx="8">
                  <c:v>4.39608956e-7</c:v>
                </c:pt>
                <c:pt idx="9">
                  <c:v>4.39608956e-7</c:v>
                </c:pt>
                <c:pt idx="10">
                  <c:v>4.21061917351853e-7</c:v>
                </c:pt>
                <c:pt idx="11">
                  <c:v>4.563365e-7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32956"/>
        <c:axId val="245407394"/>
      </c:scatterChart>
      <c:valAx>
        <c:axId val="429132956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/>
                  <a:t>样品</a:t>
                </a:r>
                <a:endParaRPr sz="1400"/>
              </a:p>
            </c:rich>
          </c:tx>
          <c:layout>
            <c:manualLayout>
              <c:xMode val="edge"/>
              <c:yMode val="edge"/>
              <c:x val="0.514649761894907"/>
              <c:y val="0.8431674262928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5407394"/>
        <c:crosses val="autoZero"/>
        <c:crossBetween val="midCat"/>
      </c:valAx>
      <c:valAx>
        <c:axId val="245407394"/>
        <c:scaling>
          <c:orientation val="minMax"/>
          <c:min val="3e-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sz="1400"/>
                  <a:t>溶度积</a:t>
                </a:r>
                <a:endParaRPr lang="en-US" altLang="en-US" sz="1400"/>
              </a:p>
            </c:rich>
          </c:tx>
          <c:layout>
            <c:manualLayout>
              <c:xMode val="edge"/>
              <c:yMode val="edge"/>
              <c:x val="0.0084600533636338"/>
              <c:y val="0.4412990049481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13295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67821486850726"/>
          <c:y val="0.136315640994332"/>
          <c:w val="0.413886806596702"/>
          <c:h val="0.1510908498860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92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920"/>
              <a:t>不同方法测量的碘酸铜的溶度积</a:t>
            </a:r>
            <a:endParaRPr sz="1920"/>
          </a:p>
          <a:p>
            <a:pPr defTabSz="914400">
              <a:defRPr lang="zh-CN" sz="192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sz="1920"/>
          </a:p>
        </c:rich>
      </c:tx>
      <c:layout>
        <c:manualLayout>
          <c:xMode val="edge"/>
          <c:yMode val="edge"/>
          <c:x val="0.311661794962444"/>
          <c:y val="0.05736162684887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"甘氨酸"</c:f>
              <c:strCache>
                <c:ptCount val="1"/>
                <c:pt idx="0">
                  <c:v>甘氨酸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Sheet1!$E$90:$E$101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Sheet1!$K$90:$K$101</c:f>
              <c:numCache>
                <c:formatCode>General</c:formatCode>
                <c:ptCount val="12"/>
                <c:pt idx="0">
                  <c:v>4.5212</c:v>
                </c:pt>
                <c:pt idx="1">
                  <c:v>4.5212</c:v>
                </c:pt>
                <c:pt idx="2">
                  <c:v>4.6295</c:v>
                </c:pt>
                <c:pt idx="3">
                  <c:v>4.6259</c:v>
                </c:pt>
                <c:pt idx="4" c:formatCode="0.0000_ ">
                  <c:v>4.965</c:v>
                </c:pt>
                <c:pt idx="5">
                  <c:v>4.8711</c:v>
                </c:pt>
                <c:pt idx="6">
                  <c:v>4.9651</c:v>
                </c:pt>
                <c:pt idx="7">
                  <c:v>5.0804</c:v>
                </c:pt>
                <c:pt idx="8">
                  <c:v>4.8515</c:v>
                </c:pt>
                <c:pt idx="9" c:formatCode="0.0000_ ">
                  <c:v>4.965</c:v>
                </c:pt>
                <c:pt idx="10">
                  <c:v>4.8515</c:v>
                </c:pt>
                <c:pt idx="11">
                  <c:v>4.8711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"碘量法"</c:f>
              <c:strCache>
                <c:ptCount val="1"/>
                <c:pt idx="0">
                  <c:v>碘量法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Sheet1!$E$90:$E$101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Sheet1!$N$90:$N$101</c:f>
              <c:numCache>
                <c:formatCode>General</c:formatCode>
                <c:ptCount val="12"/>
                <c:pt idx="0">
                  <c:v>5.4057</c:v>
                </c:pt>
                <c:pt idx="1">
                  <c:v>5.4287</c:v>
                </c:pt>
                <c:pt idx="2">
                  <c:v>5.9407</c:v>
                </c:pt>
                <c:pt idx="3">
                  <c:v>5.9291</c:v>
                </c:pt>
                <c:pt idx="4">
                  <c:v>5.6831</c:v>
                </c:pt>
                <c:pt idx="5">
                  <c:v>5.9197</c:v>
                </c:pt>
                <c:pt idx="6">
                  <c:v>6.0145</c:v>
                </c:pt>
                <c:pt idx="7">
                  <c:v>6.3188</c:v>
                </c:pt>
                <c:pt idx="8" c:formatCode="0.0000_ ">
                  <c:v>6.448</c:v>
                </c:pt>
                <c:pt idx="9">
                  <c:v>6.4658</c:v>
                </c:pt>
                <c:pt idx="10">
                  <c:v>6.3428</c:v>
                </c:pt>
                <c:pt idx="11">
                  <c:v>6.3729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"氨水"</c:f>
              <c:strCache>
                <c:ptCount val="1"/>
                <c:pt idx="0">
                  <c:v>氨水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Sheet1!$E$90:$E$101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Sheet1!$Q$90:$Q$101</c:f>
              <c:numCache>
                <c:formatCode>General</c:formatCode>
                <c:ptCount val="12"/>
                <c:pt idx="0">
                  <c:v>4.0739</c:v>
                </c:pt>
                <c:pt idx="1">
                  <c:v>3.9189</c:v>
                </c:pt>
                <c:pt idx="2">
                  <c:v>4.3961</c:v>
                </c:pt>
                <c:pt idx="3">
                  <c:v>4.3961</c:v>
                </c:pt>
                <c:pt idx="4">
                  <c:v>4.2106</c:v>
                </c:pt>
                <c:pt idx="5">
                  <c:v>4.5634</c:v>
                </c:pt>
                <c:pt idx="6" c:formatCode="0.0000_ ">
                  <c:v>4.314</c:v>
                </c:pt>
                <c:pt idx="7" c:formatCode="0.0000_ ">
                  <c:v>4.314</c:v>
                </c:pt>
                <c:pt idx="8">
                  <c:v>4.3961</c:v>
                </c:pt>
                <c:pt idx="9">
                  <c:v>4.0739</c:v>
                </c:pt>
                <c:pt idx="10" c:formatCode="0.0000_ ">
                  <c:v>4.314</c:v>
                </c:pt>
                <c:pt idx="11">
                  <c:v>4.1309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2419"/>
        <c:axId val="809651348"/>
      </c:scatterChart>
      <c:valAx>
        <c:axId val="1795524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600"/>
                  <a:t>样品（组）</a:t>
                </a:r>
                <a:endParaRPr sz="1600"/>
              </a:p>
            </c:rich>
          </c:tx>
          <c:layout>
            <c:manualLayout>
              <c:xMode val="edge"/>
              <c:yMode val="edge"/>
              <c:x val="0.476110227108347"/>
              <c:y val="0.8118973244601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651348"/>
        <c:crosses val="autoZero"/>
        <c:crossBetween val="midCat"/>
      </c:valAx>
      <c:valAx>
        <c:axId val="809651348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sz="1600"/>
                  <a:t>溶度积（×10</a:t>
                </a:r>
                <a:r>
                  <a:rPr altLang="en-US" sz="1600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-7</a:t>
                </a:r>
                <a:r>
                  <a:rPr altLang="en-US" sz="1600"/>
                  <a:t>）</a:t>
                </a:r>
                <a:endParaRPr lang="en-US" altLang="zh-CN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55241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71283029784493"/>
          <c:y val="0.19643293663791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8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80"/>
              <a:t>氨水为指示剂的标准溶液吸光度</a:t>
            </a:r>
            <a:r>
              <a:rPr lang="en-US" altLang="zh-CN" sz="1680"/>
              <a:t>-</a:t>
            </a:r>
            <a:r>
              <a:rPr altLang="en-US" sz="1680"/>
              <a:t>浓度曲线</a:t>
            </a:r>
            <a:endParaRPr lang="en-US" altLang="en-US" sz="1680"/>
          </a:p>
        </c:rich>
      </c:tx>
      <c:layout>
        <c:manualLayout>
          <c:xMode val="edge"/>
          <c:yMode val="edge"/>
          <c:x val="0.195227163925282"/>
          <c:y val="0.040029136158484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323951751867"/>
          <c:y val="0.161756427097016"/>
          <c:w val="0.859896611143021"/>
          <c:h val="0.6508538187277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3447800620191"/>
                  <c:y val="0.019584733050148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Sheet1!$B$70:$B$74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Sheet1!$C$70:$C$74</c:f>
              <c:numCache>
                <c:formatCode>General</c:formatCode>
                <c:ptCount val="5"/>
                <c:pt idx="0">
                  <c:v>0.057</c:v>
                </c:pt>
                <c:pt idx="1">
                  <c:v>0.113</c:v>
                </c:pt>
                <c:pt idx="2">
                  <c:v>0.167</c:v>
                </c:pt>
                <c:pt idx="3">
                  <c:v>0.222</c:v>
                </c:pt>
                <c:pt idx="4">
                  <c:v>0.278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88411"/>
        <c:axId val="240037535"/>
      </c:scatterChart>
      <c:valAx>
        <c:axId val="9896884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/>
                  <a:t>浓度（</a:t>
                </a:r>
                <a:r>
                  <a:rPr lang="en-US" altLang="zh-CN" sz="1400"/>
                  <a:t>mM</a:t>
                </a:r>
                <a:r>
                  <a:rPr sz="1400"/>
                  <a:t>）</a:t>
                </a:r>
                <a:endParaRPr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037535"/>
        <c:crosses val="autoZero"/>
        <c:crossBetween val="midCat"/>
      </c:valAx>
      <c:valAx>
        <c:axId val="2400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ABS</a:t>
                </a:r>
                <a:r>
                  <a:rPr altLang="en-US" sz="1400"/>
                  <a:t>吸光度</a:t>
                </a:r>
                <a:endParaRPr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68841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92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920"/>
              <a:t>学生实验测得的碘酸铜溶度积数值</a:t>
            </a:r>
            <a:endParaRPr sz="1920"/>
          </a:p>
        </c:rich>
      </c:tx>
      <c:layout>
        <c:manualLayout>
          <c:xMode val="edge"/>
          <c:yMode val="edge"/>
          <c:x val="0.288931249048433"/>
          <c:y val="0.02798361740829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"碘酸铜测量的溶度积"</c:f>
              <c:strCache>
                <c:ptCount val="1"/>
                <c:pt idx="0">
                  <c:v>碘酸铜测量的溶度积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Sheet1!$R$119:$R$136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Sheet1!$T$119:$T$136</c:f>
              <c:numCache>
                <c:formatCode>General</c:formatCode>
                <c:ptCount val="18"/>
                <c:pt idx="0">
                  <c:v>5.37</c:v>
                </c:pt>
                <c:pt idx="1">
                  <c:v>3.93</c:v>
                </c:pt>
                <c:pt idx="2">
                  <c:v>0.25</c:v>
                </c:pt>
                <c:pt idx="3">
                  <c:v>4.04</c:v>
                </c:pt>
                <c:pt idx="4">
                  <c:v>3.66</c:v>
                </c:pt>
                <c:pt idx="5">
                  <c:v>3.55</c:v>
                </c:pt>
                <c:pt idx="6">
                  <c:v>6.74</c:v>
                </c:pt>
                <c:pt idx="7">
                  <c:v>4.66</c:v>
                </c:pt>
                <c:pt idx="8">
                  <c:v>7.3</c:v>
                </c:pt>
                <c:pt idx="9" c:formatCode="0.0_ ">
                  <c:v>12</c:v>
                </c:pt>
                <c:pt idx="10">
                  <c:v>2.47</c:v>
                </c:pt>
                <c:pt idx="11" c:formatCode="0.00_ ">
                  <c:v>3.2</c:v>
                </c:pt>
                <c:pt idx="12">
                  <c:v>0.58</c:v>
                </c:pt>
                <c:pt idx="13">
                  <c:v>5.12</c:v>
                </c:pt>
                <c:pt idx="14">
                  <c:v>3.98</c:v>
                </c:pt>
                <c:pt idx="15">
                  <c:v>0.13</c:v>
                </c:pt>
                <c:pt idx="16">
                  <c:v>3.08</c:v>
                </c:pt>
                <c:pt idx="17">
                  <c:v>0.05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94245"/>
        <c:axId val="904867357"/>
      </c:scatterChart>
      <c:valAx>
        <c:axId val="4986942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600"/>
                  <a:t>样品（组）</a:t>
                </a:r>
                <a:endParaRPr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4867357"/>
        <c:crosses val="autoZero"/>
        <c:crossBetween val="midCat"/>
      </c:valAx>
      <c:valAx>
        <c:axId val="9048673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600"/>
                  <a:t>溶度积（</a:t>
                </a:r>
                <a:r>
                  <a:rPr lang="en-US" altLang="zh-CN" sz="1600"/>
                  <a:t>10×10</a:t>
                </a:r>
                <a:r>
                  <a:rPr lang="en-US" altLang="zh-CN" sz="1600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-7</a:t>
                </a:r>
                <a:r>
                  <a:rPr sz="1600"/>
                  <a:t>）</a:t>
                </a:r>
                <a:endParaRPr sz="1600"/>
              </a:p>
            </c:rich>
          </c:tx>
          <c:layout>
            <c:manualLayout>
              <c:xMode val="edge"/>
              <c:yMode val="edge"/>
              <c:x val="0.0153118040089087"/>
              <c:y val="0.3274217042971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69424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32792903028449"/>
          <c:y val="0.319862793439811"/>
          <c:w val="0.27488528602019"/>
          <c:h val="0.10944367027548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745490</xdr:colOff>
      <xdr:row>103</xdr:row>
      <xdr:rowOff>104775</xdr:rowOff>
    </xdr:from>
    <xdr:to>
      <xdr:col>7</xdr:col>
      <xdr:colOff>109855</xdr:colOff>
      <xdr:row>122</xdr:row>
      <xdr:rowOff>153035</xdr:rowOff>
    </xdr:to>
    <xdr:graphicFrame>
      <xdr:nvGraphicFramePr>
        <xdr:cNvPr id="3" name="图表 2"/>
        <xdr:cNvGraphicFramePr/>
      </xdr:nvGraphicFramePr>
      <xdr:xfrm>
        <a:off x="745490" y="22965410"/>
        <a:ext cx="5686425" cy="3409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449580</xdr:colOff>
      <xdr:row>124</xdr:row>
      <xdr:rowOff>100965</xdr:rowOff>
    </xdr:from>
    <xdr:to>
      <xdr:col>8</xdr:col>
      <xdr:colOff>687070</xdr:colOff>
      <xdr:row>148</xdr:row>
      <xdr:rowOff>22225</xdr:rowOff>
    </xdr:to>
    <xdr:graphicFrame>
      <xdr:nvGraphicFramePr>
        <xdr:cNvPr id="9" name="图表 8"/>
        <xdr:cNvGraphicFramePr/>
      </xdr:nvGraphicFramePr>
      <xdr:xfrm>
        <a:off x="449580" y="26666190"/>
        <a:ext cx="7477760" cy="403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829945</xdr:colOff>
      <xdr:row>114</xdr:row>
      <xdr:rowOff>115570</xdr:rowOff>
    </xdr:from>
    <xdr:to>
      <xdr:col>15</xdr:col>
      <xdr:colOff>774065</xdr:colOff>
      <xdr:row>136</xdr:row>
      <xdr:rowOff>29210</xdr:rowOff>
    </xdr:to>
    <xdr:graphicFrame>
      <xdr:nvGraphicFramePr>
        <xdr:cNvPr id="7" name="图表 6"/>
        <xdr:cNvGraphicFramePr/>
      </xdr:nvGraphicFramePr>
      <xdr:xfrm>
        <a:off x="8070215" y="24966295"/>
        <a:ext cx="6762750" cy="3685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92710</xdr:colOff>
      <xdr:row>61</xdr:row>
      <xdr:rowOff>141605</xdr:rowOff>
    </xdr:from>
    <xdr:to>
      <xdr:col>17</xdr:col>
      <xdr:colOff>338455</xdr:colOff>
      <xdr:row>81</xdr:row>
      <xdr:rowOff>122555</xdr:rowOff>
    </xdr:to>
    <xdr:graphicFrame>
      <xdr:nvGraphicFramePr>
        <xdr:cNvPr id="2" name="图表 1"/>
        <xdr:cNvGraphicFramePr/>
      </xdr:nvGraphicFramePr>
      <xdr:xfrm>
        <a:off x="9402445" y="14944090"/>
        <a:ext cx="6979285" cy="3714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169545</xdr:colOff>
      <xdr:row>126</xdr:row>
      <xdr:rowOff>39370</xdr:rowOff>
    </xdr:from>
    <xdr:to>
      <xdr:col>34</xdr:col>
      <xdr:colOff>96520</xdr:colOff>
      <xdr:row>157</xdr:row>
      <xdr:rowOff>52705</xdr:rowOff>
    </xdr:to>
    <xdr:graphicFrame>
      <xdr:nvGraphicFramePr>
        <xdr:cNvPr id="4" name="图表 3"/>
        <xdr:cNvGraphicFramePr/>
      </xdr:nvGraphicFramePr>
      <xdr:xfrm>
        <a:off x="19914235" y="26947495"/>
        <a:ext cx="10559415" cy="5328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36"/>
  <sheetViews>
    <sheetView tabSelected="1" zoomScale="25" zoomScaleNormal="25" workbookViewId="0">
      <selection activeCell="I68" sqref="I68"/>
    </sheetView>
  </sheetViews>
  <sheetFormatPr defaultColWidth="9" defaultRowHeight="13.5"/>
  <cols>
    <col min="1" max="1" width="18.5221238938053" customWidth="1"/>
    <col min="2" max="2" width="9" customWidth="1"/>
    <col min="6" max="6" width="15.0619469026549"/>
    <col min="7" max="7" width="18.5221238938053" customWidth="1"/>
    <col min="8" max="9" width="12.7964601769912"/>
    <col min="10" max="10" width="16.0442477876106" customWidth="1"/>
    <col min="11" max="11" width="11.7256637168142"/>
    <col min="12" max="12" width="14.7256637168142" customWidth="1"/>
    <col min="13" max="13" width="14.2743362831858" customWidth="1"/>
    <col min="14" max="14" width="12.7345132743363" customWidth="1"/>
    <col min="15" max="15" width="12.7256637168142" customWidth="1"/>
    <col min="16" max="16" width="15.929203539823" customWidth="1"/>
    <col min="17" max="17" width="11.7256637168142"/>
    <col min="18" max="18" width="15.0619469026549"/>
    <col min="19" max="19" width="18.5221238938053" customWidth="1"/>
    <col min="24" max="24" width="15.0619469026549"/>
    <col min="25" max="25" width="18.5309734513274" customWidth="1"/>
    <col min="30" max="30" width="15.0619469026549"/>
    <col min="31" max="31" width="18.5221238938053" customWidth="1"/>
    <col min="36" max="36" width="15.0619469026549"/>
  </cols>
  <sheetData>
    <row r="1" ht="22" customHeight="1" spans="1:36">
      <c r="A1" s="1">
        <v>5.26</v>
      </c>
      <c r="B1" s="1"/>
      <c r="C1" s="1"/>
      <c r="D1" s="1"/>
      <c r="E1" s="1"/>
      <c r="F1" s="1"/>
      <c r="G1" s="1">
        <v>5.26</v>
      </c>
      <c r="H1" s="1"/>
      <c r="I1" s="1"/>
      <c r="J1" s="1"/>
      <c r="K1" s="1"/>
      <c r="L1" s="1"/>
      <c r="M1" s="1">
        <v>5.28</v>
      </c>
      <c r="N1" s="1"/>
      <c r="O1" s="1"/>
      <c r="P1" s="1"/>
      <c r="Q1" s="1"/>
      <c r="R1" s="1"/>
      <c r="S1" s="1">
        <v>5.28</v>
      </c>
      <c r="T1" s="1"/>
      <c r="U1" s="1"/>
      <c r="V1" s="1"/>
      <c r="W1" s="1"/>
      <c r="X1" s="1"/>
      <c r="Y1" s="91">
        <v>5.28</v>
      </c>
      <c r="Z1" s="91"/>
      <c r="AA1" s="91"/>
      <c r="AB1" s="91"/>
      <c r="AC1" s="91"/>
      <c r="AE1" s="27">
        <v>5.28</v>
      </c>
      <c r="AF1" s="27"/>
      <c r="AG1" s="27"/>
      <c r="AH1" s="27"/>
      <c r="AI1" s="27"/>
      <c r="AJ1" s="27"/>
    </row>
    <row r="2" ht="22" customHeight="1" spans="1:36">
      <c r="A2" s="2" t="s">
        <v>0</v>
      </c>
      <c r="B2" s="3"/>
      <c r="C2" s="3"/>
      <c r="D2" s="3"/>
      <c r="E2" s="4"/>
      <c r="F2" s="1"/>
      <c r="G2" s="5" t="s">
        <v>1</v>
      </c>
      <c r="H2" s="6"/>
      <c r="I2" s="6"/>
      <c r="J2" s="6"/>
      <c r="K2" s="55"/>
      <c r="L2" s="1"/>
      <c r="M2" s="2" t="s">
        <v>2</v>
      </c>
      <c r="N2" s="3"/>
      <c r="O2" s="3"/>
      <c r="P2" s="3"/>
      <c r="Q2" s="4"/>
      <c r="R2" s="1"/>
      <c r="S2" s="5" t="s">
        <v>3</v>
      </c>
      <c r="T2" s="6"/>
      <c r="U2" s="6"/>
      <c r="V2" s="6"/>
      <c r="W2" s="55"/>
      <c r="X2" s="1"/>
      <c r="Y2" s="2" t="s">
        <v>4</v>
      </c>
      <c r="Z2" s="3"/>
      <c r="AA2" s="3"/>
      <c r="AB2" s="3"/>
      <c r="AC2" s="4"/>
      <c r="AE2" s="71" t="s">
        <v>5</v>
      </c>
      <c r="AF2" s="72"/>
      <c r="AG2" s="72"/>
      <c r="AH2" s="72"/>
      <c r="AI2" s="76"/>
      <c r="AJ2" s="27"/>
    </row>
    <row r="3" customHeight="1" spans="1:36">
      <c r="A3" s="7"/>
      <c r="B3" s="8"/>
      <c r="C3" s="8"/>
      <c r="D3" s="8"/>
      <c r="E3" s="9"/>
      <c r="F3" s="1"/>
      <c r="G3" s="10"/>
      <c r="H3" s="1"/>
      <c r="I3" s="1"/>
      <c r="J3" s="1"/>
      <c r="K3" s="67"/>
      <c r="L3" s="1"/>
      <c r="M3" s="68"/>
      <c r="N3" s="69"/>
      <c r="O3" s="69"/>
      <c r="P3" s="69"/>
      <c r="Q3" s="73"/>
      <c r="R3" s="1"/>
      <c r="S3" s="10"/>
      <c r="T3" s="1"/>
      <c r="U3" s="1"/>
      <c r="V3" s="1"/>
      <c r="W3" s="67"/>
      <c r="X3" s="1"/>
      <c r="Y3" s="68"/>
      <c r="Z3" s="69"/>
      <c r="AA3" s="69"/>
      <c r="AB3" s="69"/>
      <c r="AC3" s="73"/>
      <c r="AE3" s="40"/>
      <c r="AF3" s="27"/>
      <c r="AG3" s="27"/>
      <c r="AH3" s="27"/>
      <c r="AI3" s="65"/>
      <c r="AJ3" s="27"/>
    </row>
    <row r="4" ht="22" customHeight="1" spans="1:36">
      <c r="A4" s="11" t="s">
        <v>6</v>
      </c>
      <c r="B4" s="12"/>
      <c r="C4" s="12"/>
      <c r="D4" s="12"/>
      <c r="E4" s="13"/>
      <c r="F4" s="1"/>
      <c r="G4" s="14" t="s">
        <v>6</v>
      </c>
      <c r="H4" s="15"/>
      <c r="I4" s="15"/>
      <c r="J4" s="15"/>
      <c r="K4" s="59"/>
      <c r="L4" s="1"/>
      <c r="M4" s="11" t="s">
        <v>6</v>
      </c>
      <c r="N4" s="12"/>
      <c r="O4" s="12"/>
      <c r="P4" s="12"/>
      <c r="Q4" s="13"/>
      <c r="R4" s="1"/>
      <c r="S4" s="14" t="s">
        <v>6</v>
      </c>
      <c r="T4" s="15"/>
      <c r="U4" s="15"/>
      <c r="V4" s="15"/>
      <c r="W4" s="59"/>
      <c r="X4" s="1"/>
      <c r="Y4" s="11" t="s">
        <v>6</v>
      </c>
      <c r="Z4" s="12"/>
      <c r="AA4" s="12"/>
      <c r="AB4" s="12"/>
      <c r="AC4" s="13"/>
      <c r="AE4" s="44" t="s">
        <v>6</v>
      </c>
      <c r="AF4" s="45"/>
      <c r="AG4" s="45"/>
      <c r="AH4" s="45"/>
      <c r="AI4" s="66"/>
      <c r="AJ4" s="27"/>
    </row>
    <row r="5" ht="22" customHeight="1" spans="1:36">
      <c r="A5" s="16"/>
      <c r="B5" s="16"/>
      <c r="C5" s="17">
        <v>1</v>
      </c>
      <c r="D5" s="17">
        <v>2</v>
      </c>
      <c r="E5" s="17">
        <v>3</v>
      </c>
      <c r="F5" s="18"/>
      <c r="G5" s="19"/>
      <c r="H5" s="19"/>
      <c r="I5" s="60">
        <v>1</v>
      </c>
      <c r="J5" s="60">
        <v>2</v>
      </c>
      <c r="K5" s="60">
        <v>3</v>
      </c>
      <c r="L5" s="1"/>
      <c r="M5" s="16"/>
      <c r="N5" s="16"/>
      <c r="O5" s="17">
        <v>1</v>
      </c>
      <c r="P5" s="17">
        <v>2</v>
      </c>
      <c r="Q5" s="17">
        <v>3</v>
      </c>
      <c r="R5" s="1"/>
      <c r="S5" s="19"/>
      <c r="T5" s="19"/>
      <c r="U5" s="74">
        <v>1</v>
      </c>
      <c r="V5" s="74">
        <v>2</v>
      </c>
      <c r="W5" s="74">
        <v>3</v>
      </c>
      <c r="X5" s="27"/>
      <c r="Y5" s="16"/>
      <c r="Z5" s="16"/>
      <c r="AA5" s="92">
        <v>1</v>
      </c>
      <c r="AB5" s="92">
        <v>2</v>
      </c>
      <c r="AC5" s="92">
        <v>3</v>
      </c>
      <c r="AE5" s="47"/>
      <c r="AF5" s="47"/>
      <c r="AG5" s="60">
        <v>1</v>
      </c>
      <c r="AH5" s="60">
        <v>2</v>
      </c>
      <c r="AI5" s="60">
        <v>3</v>
      </c>
      <c r="AJ5" s="27"/>
    </row>
    <row r="6" ht="22" customHeight="1" spans="1:36">
      <c r="A6" s="20" t="s">
        <v>7</v>
      </c>
      <c r="B6" s="20"/>
      <c r="C6" s="21">
        <v>0.0357</v>
      </c>
      <c r="D6" s="21"/>
      <c r="E6" s="21"/>
      <c r="F6" s="22">
        <f>C6/(214*0.1)</f>
        <v>0.00166822429906542</v>
      </c>
      <c r="G6" s="23" t="s">
        <v>7</v>
      </c>
      <c r="H6" s="23"/>
      <c r="I6" s="61">
        <v>0.0359</v>
      </c>
      <c r="J6" s="61"/>
      <c r="K6" s="61"/>
      <c r="L6" s="22">
        <f>I6/(214*0.1)</f>
        <v>0.00167757009345794</v>
      </c>
      <c r="M6" s="20" t="s">
        <v>7</v>
      </c>
      <c r="N6" s="20"/>
      <c r="O6" s="21">
        <v>0.0357</v>
      </c>
      <c r="P6" s="21"/>
      <c r="Q6" s="21"/>
      <c r="R6" s="22">
        <f>O6/214/0.1</f>
        <v>0.00166822429906542</v>
      </c>
      <c r="S6" s="23" t="s">
        <v>7</v>
      </c>
      <c r="T6" s="23"/>
      <c r="U6" s="61">
        <v>0.036</v>
      </c>
      <c r="V6" s="61"/>
      <c r="W6" s="61"/>
      <c r="X6" s="75">
        <f>U6/214/0.1</f>
        <v>0.00168224299065421</v>
      </c>
      <c r="Y6" s="20" t="s">
        <v>7</v>
      </c>
      <c r="Z6" s="20"/>
      <c r="AA6" s="21">
        <v>0.0356</v>
      </c>
      <c r="AB6" s="21"/>
      <c r="AC6" s="21"/>
      <c r="AD6" s="93">
        <f>AA6/214/0.1</f>
        <v>0.00166355140186916</v>
      </c>
      <c r="AE6" s="23" t="s">
        <v>7</v>
      </c>
      <c r="AF6" s="23"/>
      <c r="AG6" s="61">
        <v>0.0359</v>
      </c>
      <c r="AH6" s="61"/>
      <c r="AI6" s="61"/>
      <c r="AJ6" s="22">
        <f>AG6/214/0.1</f>
        <v>0.00167757009345794</v>
      </c>
    </row>
    <row r="7" ht="22" customHeight="1" spans="1:36">
      <c r="A7" s="24" t="s">
        <v>8</v>
      </c>
      <c r="B7" s="25" t="s">
        <v>9</v>
      </c>
      <c r="C7" s="26">
        <v>0</v>
      </c>
      <c r="D7" s="26">
        <v>0</v>
      </c>
      <c r="E7" s="26">
        <v>0</v>
      </c>
      <c r="F7" s="27"/>
      <c r="G7" s="28" t="s">
        <v>8</v>
      </c>
      <c r="H7" s="29" t="s">
        <v>9</v>
      </c>
      <c r="I7" s="52">
        <v>1</v>
      </c>
      <c r="J7" s="52">
        <v>0.1</v>
      </c>
      <c r="K7" s="52">
        <v>0</v>
      </c>
      <c r="L7" s="27"/>
      <c r="M7" s="24" t="s">
        <v>8</v>
      </c>
      <c r="N7" s="25" t="s">
        <v>9</v>
      </c>
      <c r="O7" s="26">
        <v>0</v>
      </c>
      <c r="P7" s="26">
        <v>0</v>
      </c>
      <c r="Q7" s="26">
        <v>0</v>
      </c>
      <c r="R7" s="27"/>
      <c r="S7" s="28" t="s">
        <v>8</v>
      </c>
      <c r="T7" s="29" t="s">
        <v>9</v>
      </c>
      <c r="U7" s="62">
        <v>0</v>
      </c>
      <c r="V7" s="62">
        <v>0</v>
      </c>
      <c r="W7" s="62">
        <v>0</v>
      </c>
      <c r="X7" s="27"/>
      <c r="Y7" s="24" t="s">
        <v>8</v>
      </c>
      <c r="Z7" s="25" t="s">
        <v>9</v>
      </c>
      <c r="AA7" s="26">
        <v>0</v>
      </c>
      <c r="AB7" s="26">
        <v>0</v>
      </c>
      <c r="AC7" s="26">
        <v>0</v>
      </c>
      <c r="AE7" s="28" t="s">
        <v>8</v>
      </c>
      <c r="AF7" s="29" t="s">
        <v>9</v>
      </c>
      <c r="AG7" s="62">
        <v>0</v>
      </c>
      <c r="AH7" s="62">
        <v>0</v>
      </c>
      <c r="AI7" s="62">
        <v>0</v>
      </c>
      <c r="AJ7" s="27"/>
    </row>
    <row r="8" ht="22" customHeight="1" spans="1:36">
      <c r="A8" s="24"/>
      <c r="B8" s="25" t="s">
        <v>10</v>
      </c>
      <c r="C8" s="30">
        <v>16.81</v>
      </c>
      <c r="D8" s="30">
        <v>16.72</v>
      </c>
      <c r="E8" s="30">
        <v>16.69</v>
      </c>
      <c r="F8" s="27"/>
      <c r="G8" s="28"/>
      <c r="H8" s="29" t="s">
        <v>10</v>
      </c>
      <c r="I8" s="52">
        <v>18.1</v>
      </c>
      <c r="J8" s="52">
        <v>17.18</v>
      </c>
      <c r="K8" s="52">
        <v>16.5</v>
      </c>
      <c r="L8" s="27"/>
      <c r="M8" s="24"/>
      <c r="N8" s="25" t="s">
        <v>10</v>
      </c>
      <c r="O8" s="30">
        <v>15.4</v>
      </c>
      <c r="P8" s="30">
        <v>15.7</v>
      </c>
      <c r="Q8" s="30">
        <v>15.7</v>
      </c>
      <c r="R8" s="27"/>
      <c r="S8" s="28"/>
      <c r="T8" s="29" t="s">
        <v>10</v>
      </c>
      <c r="U8" s="52">
        <v>16.4</v>
      </c>
      <c r="V8" s="52">
        <v>16.3</v>
      </c>
      <c r="W8" s="52">
        <v>16.6</v>
      </c>
      <c r="X8" s="27"/>
      <c r="Y8" s="24"/>
      <c r="Z8" s="25" t="s">
        <v>10</v>
      </c>
      <c r="AA8" s="30">
        <v>16.3</v>
      </c>
      <c r="AB8" s="30">
        <v>16.29</v>
      </c>
      <c r="AC8" s="30">
        <v>16.21</v>
      </c>
      <c r="AE8" s="28"/>
      <c r="AF8" s="29" t="s">
        <v>10</v>
      </c>
      <c r="AG8" s="52">
        <v>16.49</v>
      </c>
      <c r="AH8" s="52">
        <v>16.4</v>
      </c>
      <c r="AI8" s="52">
        <v>16.48</v>
      </c>
      <c r="AJ8" s="27"/>
    </row>
    <row r="9" ht="22" customHeight="1" spans="1:36">
      <c r="A9" s="31"/>
      <c r="B9" s="25" t="s">
        <v>11</v>
      </c>
      <c r="C9" s="30">
        <v>16.81</v>
      </c>
      <c r="D9" s="30">
        <v>16.72</v>
      </c>
      <c r="E9" s="30">
        <v>16.69</v>
      </c>
      <c r="F9" s="27"/>
      <c r="G9" s="32"/>
      <c r="H9" s="29" t="s">
        <v>11</v>
      </c>
      <c r="I9" s="52">
        <v>17.1</v>
      </c>
      <c r="J9" s="52">
        <v>17.08</v>
      </c>
      <c r="K9" s="52">
        <v>16.5</v>
      </c>
      <c r="L9" s="27"/>
      <c r="M9" s="31"/>
      <c r="N9" s="25" t="s">
        <v>11</v>
      </c>
      <c r="O9" s="30">
        <v>15.4</v>
      </c>
      <c r="P9" s="30">
        <v>15.7</v>
      </c>
      <c r="Q9" s="30">
        <v>15.7</v>
      </c>
      <c r="R9" s="27"/>
      <c r="S9" s="32"/>
      <c r="T9" s="29" t="s">
        <v>11</v>
      </c>
      <c r="U9" s="52">
        <v>16.4</v>
      </c>
      <c r="V9" s="52">
        <v>16.3</v>
      </c>
      <c r="W9" s="52">
        <v>16.6</v>
      </c>
      <c r="X9" s="27"/>
      <c r="Y9" s="31"/>
      <c r="Z9" s="25" t="s">
        <v>11</v>
      </c>
      <c r="AA9" s="30">
        <v>16.3</v>
      </c>
      <c r="AB9" s="30">
        <v>16.29</v>
      </c>
      <c r="AC9" s="30">
        <v>16.21</v>
      </c>
      <c r="AE9" s="32"/>
      <c r="AF9" s="29" t="s">
        <v>11</v>
      </c>
      <c r="AG9" s="52">
        <v>16.49</v>
      </c>
      <c r="AH9" s="52">
        <v>16.4</v>
      </c>
      <c r="AI9" s="52">
        <v>16.48</v>
      </c>
      <c r="AJ9" s="27"/>
    </row>
    <row r="10" ht="22" customHeight="1" spans="1:36">
      <c r="A10" s="31" t="s">
        <v>12</v>
      </c>
      <c r="B10" s="31"/>
      <c r="C10" s="33">
        <f>6*0.001668224*25/C9</f>
        <v>0.014885996430696</v>
      </c>
      <c r="D10" s="33">
        <f>6*0.001668224*25/D9</f>
        <v>0.0149661244019139</v>
      </c>
      <c r="E10" s="33">
        <f>6*0.001668224*25/E9</f>
        <v>0.0149930257639305</v>
      </c>
      <c r="F10" s="27"/>
      <c r="G10" s="32" t="s">
        <v>12</v>
      </c>
      <c r="H10" s="32"/>
      <c r="I10" s="63">
        <f>6*0.001677757*25/I9</f>
        <v>0.0147171666666667</v>
      </c>
      <c r="J10" s="63">
        <f>6*0.001677757*25/J9</f>
        <v>0.014734399882904</v>
      </c>
      <c r="K10" s="63">
        <f>6*0.001677757*25/K9</f>
        <v>0.0152523363636364</v>
      </c>
      <c r="L10" s="27"/>
      <c r="M10" s="31" t="s">
        <v>12</v>
      </c>
      <c r="N10" s="31"/>
      <c r="O10" s="33">
        <f>6*0.001668224*25/O9</f>
        <v>0.0162489350649351</v>
      </c>
      <c r="P10" s="33">
        <f>6*0.001668224*25/P9</f>
        <v>0.0159384458598726</v>
      </c>
      <c r="Q10" s="33">
        <f>6*0.001668224*25/Q9</f>
        <v>0.0159384458598726</v>
      </c>
      <c r="R10" s="27"/>
      <c r="S10" s="32" t="s">
        <v>12</v>
      </c>
      <c r="T10" s="32"/>
      <c r="U10" s="63">
        <f>6*0.001682243*25/U9</f>
        <v>0.015386368902439</v>
      </c>
      <c r="V10" s="63">
        <f>6*0.001682243*25/V9</f>
        <v>0.015480763803681</v>
      </c>
      <c r="W10" s="63">
        <f>6*0.001682243*25/W9</f>
        <v>0.0152009909638554</v>
      </c>
      <c r="X10" s="27"/>
      <c r="Y10" s="31" t="s">
        <v>12</v>
      </c>
      <c r="Z10" s="31"/>
      <c r="AA10" s="33">
        <f>6*0.001663555*25/AA9</f>
        <v>0.0153087883435583</v>
      </c>
      <c r="AB10" s="33">
        <f>6*0.001663555*25/AB9</f>
        <v>0.0153181860036832</v>
      </c>
      <c r="AC10" s="33">
        <f>6*0.001663555*25/AC9</f>
        <v>0.015393784700802</v>
      </c>
      <c r="AE10" s="32" t="s">
        <v>12</v>
      </c>
      <c r="AF10" s="32"/>
      <c r="AG10" s="63">
        <f>6*0.00167757*25/AG9</f>
        <v>0.0152598847786537</v>
      </c>
      <c r="AH10" s="63">
        <f>6*0.00167757*25/AH9</f>
        <v>0.0153436280487805</v>
      </c>
      <c r="AI10" s="63">
        <f>6*0.00167757*25/AI9</f>
        <v>0.0152691444174757</v>
      </c>
      <c r="AJ10" s="27"/>
    </row>
    <row r="11" ht="22" customHeight="1" spans="1:36">
      <c r="A11" s="31" t="s">
        <v>13</v>
      </c>
      <c r="B11" s="31"/>
      <c r="C11" s="33">
        <f>AVERAGE(C10:E10)</f>
        <v>0.0149483821988468</v>
      </c>
      <c r="D11" s="33"/>
      <c r="E11" s="33"/>
      <c r="F11" s="27"/>
      <c r="G11" s="32" t="s">
        <v>13</v>
      </c>
      <c r="H11" s="32"/>
      <c r="I11" s="63">
        <f>AVERAGE(I10:K10)</f>
        <v>0.014901300971069</v>
      </c>
      <c r="J11" s="63"/>
      <c r="K11" s="63"/>
      <c r="L11" s="27"/>
      <c r="M11" s="31" t="s">
        <v>13</v>
      </c>
      <c r="N11" s="31"/>
      <c r="O11" s="33">
        <f>AVERAGE(O10:Q10)</f>
        <v>0.0160419422615601</v>
      </c>
      <c r="P11" s="33"/>
      <c r="Q11" s="33"/>
      <c r="R11" s="27"/>
      <c r="S11" s="32" t="s">
        <v>13</v>
      </c>
      <c r="T11" s="32"/>
      <c r="U11" s="63">
        <f>AVERAGE(U10:W10)</f>
        <v>0.0153560412233251</v>
      </c>
      <c r="V11" s="63"/>
      <c r="W11" s="63"/>
      <c r="X11" s="27"/>
      <c r="Y11" s="31" t="s">
        <v>13</v>
      </c>
      <c r="Z11" s="31"/>
      <c r="AA11" s="33">
        <f>AVERAGE(AA10:AC10)</f>
        <v>0.0153402530160145</v>
      </c>
      <c r="AB11" s="33"/>
      <c r="AC11" s="33"/>
      <c r="AE11" s="32" t="s">
        <v>13</v>
      </c>
      <c r="AF11" s="32"/>
      <c r="AG11" s="63">
        <f>AVERAGE(AG10:AI10)</f>
        <v>0.0152908857483033</v>
      </c>
      <c r="AH11" s="63"/>
      <c r="AI11" s="63"/>
      <c r="AJ11" s="27"/>
    </row>
    <row r="12" ht="22" customHeight="1" spans="1:36">
      <c r="A12" s="34" t="s">
        <v>14</v>
      </c>
      <c r="B12" s="34"/>
      <c r="C12" s="35">
        <f>0.0002/3</f>
        <v>6.66666666666667e-5</v>
      </c>
      <c r="D12" s="35"/>
      <c r="E12" s="35"/>
      <c r="F12" s="27"/>
      <c r="G12" s="36" t="s">
        <v>14</v>
      </c>
      <c r="H12" s="36"/>
      <c r="I12" s="64">
        <f>(0.0002+0.0002+0.0004)/3</f>
        <v>0.000266666666666667</v>
      </c>
      <c r="J12" s="64"/>
      <c r="K12" s="64"/>
      <c r="L12" s="27"/>
      <c r="M12" s="34" t="s">
        <v>14</v>
      </c>
      <c r="N12" s="34"/>
      <c r="O12" s="35">
        <f>0.0004/3</f>
        <v>0.000133333333333333</v>
      </c>
      <c r="P12" s="35"/>
      <c r="Q12" s="35"/>
      <c r="R12" s="27"/>
      <c r="S12" s="36" t="s">
        <v>14</v>
      </c>
      <c r="T12" s="36"/>
      <c r="U12" s="64">
        <f>0.0003/3</f>
        <v>0.0001</v>
      </c>
      <c r="V12" s="64"/>
      <c r="W12" s="64"/>
      <c r="X12" s="27"/>
      <c r="Y12" s="34" t="s">
        <v>14</v>
      </c>
      <c r="Z12" s="34"/>
      <c r="AA12" s="35">
        <f>0.0001/3</f>
        <v>3.33333333333333e-5</v>
      </c>
      <c r="AB12" s="35"/>
      <c r="AC12" s="35"/>
      <c r="AE12" s="36" t="s">
        <v>14</v>
      </c>
      <c r="AF12" s="36"/>
      <c r="AG12" s="64">
        <v>0</v>
      </c>
      <c r="AH12" s="64"/>
      <c r="AI12" s="64"/>
      <c r="AJ12" s="27"/>
    </row>
    <row r="13" ht="22" customHeight="1" spans="1:36">
      <c r="A13" s="34" t="s">
        <v>15</v>
      </c>
      <c r="B13" s="34"/>
      <c r="C13" s="30">
        <f>C12*100/C11</f>
        <v>0.445979141955641</v>
      </c>
      <c r="D13" s="30"/>
      <c r="E13" s="30"/>
      <c r="F13" s="27"/>
      <c r="G13" s="36" t="s">
        <v>15</v>
      </c>
      <c r="H13" s="36"/>
      <c r="I13" s="52">
        <f>I12*100/I11</f>
        <v>1.78955292014035</v>
      </c>
      <c r="J13" s="52"/>
      <c r="K13" s="52"/>
      <c r="L13" s="27"/>
      <c r="M13" s="34" t="s">
        <v>15</v>
      </c>
      <c r="N13" s="34"/>
      <c r="O13" s="30">
        <f>O12*100/O11</f>
        <v>0.831154551982324</v>
      </c>
      <c r="P13" s="30"/>
      <c r="Q13" s="30"/>
      <c r="R13" s="27"/>
      <c r="S13" s="36" t="s">
        <v>15</v>
      </c>
      <c r="T13" s="36"/>
      <c r="U13" s="52">
        <f>U12*100/U11</f>
        <v>0.651209504752467</v>
      </c>
      <c r="V13" s="52"/>
      <c r="W13" s="52"/>
      <c r="X13" s="27"/>
      <c r="Y13" s="34" t="s">
        <v>15</v>
      </c>
      <c r="Z13" s="34"/>
      <c r="AA13" s="30">
        <f>AA12*100/AA11</f>
        <v>0.217293243459119</v>
      </c>
      <c r="AB13" s="30"/>
      <c r="AC13" s="30"/>
      <c r="AE13" s="36" t="s">
        <v>15</v>
      </c>
      <c r="AF13" s="36"/>
      <c r="AG13" s="52">
        <f>AG12*100/AG11</f>
        <v>0</v>
      </c>
      <c r="AH13" s="52"/>
      <c r="AI13" s="52"/>
      <c r="AJ13" s="27"/>
    </row>
    <row r="14" customHeight="1" spans="1:36">
      <c r="A14" s="37"/>
      <c r="B14" s="38"/>
      <c r="C14" s="38"/>
      <c r="D14" s="38"/>
      <c r="E14" s="39"/>
      <c r="F14" s="27"/>
      <c r="G14" s="40"/>
      <c r="H14" s="27"/>
      <c r="I14" s="27"/>
      <c r="J14" s="27"/>
      <c r="K14" s="65"/>
      <c r="L14" s="27"/>
      <c r="M14" s="37"/>
      <c r="N14" s="38"/>
      <c r="O14" s="38"/>
      <c r="P14" s="38"/>
      <c r="Q14" s="39"/>
      <c r="R14" s="27"/>
      <c r="S14" s="40"/>
      <c r="T14" s="27"/>
      <c r="U14" s="27"/>
      <c r="V14" s="27"/>
      <c r="W14" s="65"/>
      <c r="X14" s="27"/>
      <c r="Y14" s="37"/>
      <c r="Z14" s="38"/>
      <c r="AA14" s="38"/>
      <c r="AB14" s="38"/>
      <c r="AC14" s="39"/>
      <c r="AE14" s="40"/>
      <c r="AF14" s="27"/>
      <c r="AG14" s="27"/>
      <c r="AH14" s="27"/>
      <c r="AI14" s="65"/>
      <c r="AJ14" s="27"/>
    </row>
    <row r="15" customHeight="1" spans="1:36">
      <c r="A15" s="37"/>
      <c r="B15" s="38"/>
      <c r="C15" s="38"/>
      <c r="D15" s="38"/>
      <c r="E15" s="39"/>
      <c r="F15" s="27"/>
      <c r="G15" s="40"/>
      <c r="H15" s="27"/>
      <c r="I15" s="27"/>
      <c r="J15" s="27"/>
      <c r="K15" s="65"/>
      <c r="L15" s="27"/>
      <c r="M15" s="37"/>
      <c r="N15" s="38"/>
      <c r="O15" s="38"/>
      <c r="P15" s="38"/>
      <c r="Q15" s="39"/>
      <c r="R15" s="27"/>
      <c r="S15" s="40"/>
      <c r="T15" s="27"/>
      <c r="U15" s="27"/>
      <c r="V15" s="27"/>
      <c r="W15" s="65"/>
      <c r="X15" s="27"/>
      <c r="Y15" s="37"/>
      <c r="Z15" s="38"/>
      <c r="AA15" s="38"/>
      <c r="AB15" s="38"/>
      <c r="AC15" s="39"/>
      <c r="AE15" s="40"/>
      <c r="AF15" s="27"/>
      <c r="AG15" s="27"/>
      <c r="AH15" s="27"/>
      <c r="AI15" s="65"/>
      <c r="AJ15" s="27"/>
    </row>
    <row r="16" ht="22" customHeight="1" spans="1:36">
      <c r="A16" s="41" t="s">
        <v>16</v>
      </c>
      <c r="B16" s="42"/>
      <c r="C16" s="42"/>
      <c r="D16" s="42"/>
      <c r="E16" s="43"/>
      <c r="F16" s="27"/>
      <c r="G16" s="44" t="s">
        <v>16</v>
      </c>
      <c r="H16" s="45"/>
      <c r="I16" s="45"/>
      <c r="J16" s="45"/>
      <c r="K16" s="66"/>
      <c r="L16" s="27"/>
      <c r="M16" s="41" t="s">
        <v>16</v>
      </c>
      <c r="N16" s="42"/>
      <c r="O16" s="42"/>
      <c r="P16" s="42"/>
      <c r="Q16" s="43"/>
      <c r="R16" s="27"/>
      <c r="S16" s="44" t="s">
        <v>16</v>
      </c>
      <c r="T16" s="45"/>
      <c r="U16" s="45"/>
      <c r="V16" s="45"/>
      <c r="W16" s="66"/>
      <c r="X16" s="27"/>
      <c r="Y16" s="41" t="s">
        <v>16</v>
      </c>
      <c r="Z16" s="42"/>
      <c r="AA16" s="42"/>
      <c r="AB16" s="42"/>
      <c r="AC16" s="43"/>
      <c r="AE16" s="44" t="s">
        <v>16</v>
      </c>
      <c r="AF16" s="45"/>
      <c r="AG16" s="45"/>
      <c r="AH16" s="45"/>
      <c r="AI16" s="66"/>
      <c r="AJ16" s="27"/>
    </row>
    <row r="17" ht="22" customHeight="1" spans="1:36">
      <c r="A17" s="46"/>
      <c r="B17" s="46"/>
      <c r="C17" s="17">
        <v>1</v>
      </c>
      <c r="D17" s="17">
        <v>2</v>
      </c>
      <c r="E17" s="17">
        <v>3</v>
      </c>
      <c r="F17" s="27"/>
      <c r="G17" s="47"/>
      <c r="H17" s="47"/>
      <c r="I17" s="60">
        <v>1</v>
      </c>
      <c r="J17" s="60">
        <v>2</v>
      </c>
      <c r="K17" s="60">
        <v>3</v>
      </c>
      <c r="L17" s="27"/>
      <c r="M17" s="46"/>
      <c r="N17" s="46"/>
      <c r="O17" s="17">
        <v>1</v>
      </c>
      <c r="P17" s="17">
        <v>2</v>
      </c>
      <c r="Q17" s="17">
        <v>3</v>
      </c>
      <c r="R17" s="27"/>
      <c r="S17" s="47"/>
      <c r="T17" s="47"/>
      <c r="U17" s="60">
        <v>1</v>
      </c>
      <c r="V17" s="60">
        <v>2</v>
      </c>
      <c r="W17" s="60">
        <v>3</v>
      </c>
      <c r="X17" s="27"/>
      <c r="Y17" s="46"/>
      <c r="Z17" s="46"/>
      <c r="AA17" s="17">
        <v>1</v>
      </c>
      <c r="AB17" s="17">
        <v>2</v>
      </c>
      <c r="AC17" s="17">
        <v>3</v>
      </c>
      <c r="AE17" s="47"/>
      <c r="AF17" s="47"/>
      <c r="AG17" s="60">
        <v>1</v>
      </c>
      <c r="AH17" s="60">
        <v>2</v>
      </c>
      <c r="AI17" s="60">
        <v>3</v>
      </c>
      <c r="AJ17" s="27"/>
    </row>
    <row r="18" ht="22" customHeight="1" spans="1:36">
      <c r="A18" s="24" t="s">
        <v>8</v>
      </c>
      <c r="B18" s="25" t="s">
        <v>9</v>
      </c>
      <c r="C18" s="30">
        <v>0</v>
      </c>
      <c r="D18" s="30">
        <v>0</v>
      </c>
      <c r="E18" s="26">
        <v>0</v>
      </c>
      <c r="F18" s="22">
        <f>C11*250/75</f>
        <v>0.0498279406628227</v>
      </c>
      <c r="G18" s="28" t="s">
        <v>8</v>
      </c>
      <c r="H18" s="29" t="s">
        <v>9</v>
      </c>
      <c r="I18" s="52">
        <v>0</v>
      </c>
      <c r="J18" s="52">
        <v>0</v>
      </c>
      <c r="K18" s="62">
        <v>0</v>
      </c>
      <c r="L18" s="22">
        <f>I11*250/75</f>
        <v>0.0496710032368967</v>
      </c>
      <c r="M18" s="24" t="s">
        <v>8</v>
      </c>
      <c r="N18" s="25" t="s">
        <v>9</v>
      </c>
      <c r="O18" s="30">
        <v>0</v>
      </c>
      <c r="P18" s="30">
        <v>0</v>
      </c>
      <c r="Q18" s="26">
        <v>0</v>
      </c>
      <c r="R18" s="22">
        <f>O11*250/75</f>
        <v>0.053473140871867</v>
      </c>
      <c r="S18" s="28" t="s">
        <v>8</v>
      </c>
      <c r="T18" s="29" t="s">
        <v>9</v>
      </c>
      <c r="U18" s="52">
        <v>0</v>
      </c>
      <c r="V18" s="52">
        <v>0</v>
      </c>
      <c r="W18" s="62">
        <v>0</v>
      </c>
      <c r="X18" s="22">
        <f>U11*250/75</f>
        <v>0.0511868040777505</v>
      </c>
      <c r="Y18" s="24" t="s">
        <v>8</v>
      </c>
      <c r="Z18" s="25" t="s">
        <v>9</v>
      </c>
      <c r="AA18" s="30">
        <v>0</v>
      </c>
      <c r="AB18" s="30">
        <v>0</v>
      </c>
      <c r="AC18" s="26">
        <v>0</v>
      </c>
      <c r="AD18" s="94">
        <f>AA11*250/75</f>
        <v>0.0511341767200483</v>
      </c>
      <c r="AE18" s="28" t="s">
        <v>8</v>
      </c>
      <c r="AF18" s="29" t="s">
        <v>9</v>
      </c>
      <c r="AG18" s="52">
        <v>0</v>
      </c>
      <c r="AH18" s="52">
        <v>0</v>
      </c>
      <c r="AI18" s="62">
        <v>0</v>
      </c>
      <c r="AJ18" s="22">
        <f>AG11*250/75</f>
        <v>0.050969619161011</v>
      </c>
    </row>
    <row r="19" ht="22" customHeight="1" spans="1:36">
      <c r="A19" s="24"/>
      <c r="B19" s="25" t="s">
        <v>10</v>
      </c>
      <c r="C19" s="30">
        <v>32.71</v>
      </c>
      <c r="D19" s="30">
        <v>32.5</v>
      </c>
      <c r="E19" s="30">
        <v>32.43</v>
      </c>
      <c r="F19" s="27"/>
      <c r="G19" s="28"/>
      <c r="H19" s="29" t="s">
        <v>10</v>
      </c>
      <c r="I19" s="52">
        <v>36.18</v>
      </c>
      <c r="J19" s="52">
        <v>35.98</v>
      </c>
      <c r="K19" s="52">
        <v>36.02</v>
      </c>
      <c r="L19" s="27"/>
      <c r="M19" s="24"/>
      <c r="N19" s="25" t="s">
        <v>10</v>
      </c>
      <c r="O19" s="30">
        <v>30.8</v>
      </c>
      <c r="P19" s="30">
        <v>30.3</v>
      </c>
      <c r="Q19" s="30">
        <v>30.5</v>
      </c>
      <c r="R19" s="27"/>
      <c r="S19" s="28"/>
      <c r="T19" s="29" t="s">
        <v>10</v>
      </c>
      <c r="U19" s="52">
        <v>33.1</v>
      </c>
      <c r="V19" s="52">
        <v>32.6</v>
      </c>
      <c r="W19" s="52">
        <v>32.9</v>
      </c>
      <c r="X19" s="27"/>
      <c r="Y19" s="24"/>
      <c r="Z19" s="25" t="s">
        <v>10</v>
      </c>
      <c r="AA19" s="30">
        <v>30.25</v>
      </c>
      <c r="AB19" s="30">
        <v>30.19</v>
      </c>
      <c r="AC19" s="30">
        <v>30.01</v>
      </c>
      <c r="AE19" s="28"/>
      <c r="AF19" s="29" t="s">
        <v>10</v>
      </c>
      <c r="AG19" s="52">
        <v>31.21</v>
      </c>
      <c r="AH19" s="52">
        <v>31.19</v>
      </c>
      <c r="AI19" s="52">
        <v>31.11</v>
      </c>
      <c r="AJ19" s="27"/>
    </row>
    <row r="20" ht="22" customHeight="1" spans="1:36">
      <c r="A20" s="31"/>
      <c r="B20" s="25" t="s">
        <v>11</v>
      </c>
      <c r="C20" s="30">
        <v>32.71</v>
      </c>
      <c r="D20" s="30">
        <v>32.5</v>
      </c>
      <c r="E20" s="30">
        <v>32.43</v>
      </c>
      <c r="F20" s="27"/>
      <c r="G20" s="32"/>
      <c r="H20" s="29" t="s">
        <v>11</v>
      </c>
      <c r="I20" s="52">
        <v>36.18</v>
      </c>
      <c r="J20" s="52">
        <v>35.98</v>
      </c>
      <c r="K20" s="52">
        <v>36.02</v>
      </c>
      <c r="L20" s="27"/>
      <c r="M20" s="31"/>
      <c r="N20" s="25" t="s">
        <v>11</v>
      </c>
      <c r="O20" s="30">
        <v>30.8</v>
      </c>
      <c r="P20" s="30">
        <v>30.3</v>
      </c>
      <c r="Q20" s="30">
        <v>30.5</v>
      </c>
      <c r="R20" s="27"/>
      <c r="S20" s="32"/>
      <c r="T20" s="29" t="s">
        <v>11</v>
      </c>
      <c r="U20" s="52">
        <v>33.1</v>
      </c>
      <c r="V20" s="52">
        <v>32.6</v>
      </c>
      <c r="W20" s="52">
        <v>32.9</v>
      </c>
      <c r="X20" s="27"/>
      <c r="Y20" s="31"/>
      <c r="Z20" s="25" t="s">
        <v>11</v>
      </c>
      <c r="AA20" s="30">
        <v>30.25</v>
      </c>
      <c r="AB20" s="30">
        <v>30.19</v>
      </c>
      <c r="AC20" s="30">
        <v>30.01</v>
      </c>
      <c r="AE20" s="32"/>
      <c r="AF20" s="29" t="s">
        <v>11</v>
      </c>
      <c r="AG20" s="52">
        <v>31.21</v>
      </c>
      <c r="AH20" s="52">
        <v>31.19</v>
      </c>
      <c r="AI20" s="52">
        <v>31.11</v>
      </c>
      <c r="AJ20" s="27"/>
    </row>
    <row r="21" ht="22" customHeight="1" spans="1:36">
      <c r="A21" s="48" t="s">
        <v>17</v>
      </c>
      <c r="B21" s="48"/>
      <c r="C21" s="33">
        <f>0.049827941*C20/(6*25)</f>
        <v>0.0108658130007333</v>
      </c>
      <c r="D21" s="33">
        <f>0.049827941*D20/(6*25)</f>
        <v>0.0107960538833333</v>
      </c>
      <c r="E21" s="33">
        <f>0.049827941*E20/(6*25)</f>
        <v>0.0107728008442</v>
      </c>
      <c r="F21" s="27"/>
      <c r="G21" s="49" t="s">
        <v>17</v>
      </c>
      <c r="H21" s="49"/>
      <c r="I21" s="63">
        <f>L18*I20/6/25</f>
        <v>0.0119806459807395</v>
      </c>
      <c r="J21" s="63">
        <f>$L18*J20/6/25</f>
        <v>0.0119144179764236</v>
      </c>
      <c r="K21" s="63">
        <f>$L18*K20/6/25</f>
        <v>0.0119276635772868</v>
      </c>
      <c r="L21" s="27"/>
      <c r="M21" s="48" t="s">
        <v>17</v>
      </c>
      <c r="N21" s="48"/>
      <c r="O21" s="33">
        <f>$R18*O20/6/25</f>
        <v>0.0109798182590234</v>
      </c>
      <c r="P21" s="33">
        <f>$R18*P20/6/25</f>
        <v>0.0108015744561171</v>
      </c>
      <c r="Q21" s="33">
        <f>$R18*Q20/6/25</f>
        <v>0.0108728719772796</v>
      </c>
      <c r="R21" s="27"/>
      <c r="S21" s="49" t="s">
        <v>17</v>
      </c>
      <c r="T21" s="49"/>
      <c r="U21" s="63">
        <f>$X18*U20/6/25</f>
        <v>0.0112952214331569</v>
      </c>
      <c r="V21" s="63">
        <f>$X18*V20/6/25</f>
        <v>0.0111245987528978</v>
      </c>
      <c r="W21" s="63">
        <f>$X18*W20/6/25</f>
        <v>0.0112269723610533</v>
      </c>
      <c r="X21" s="27"/>
      <c r="Y21" s="48" t="s">
        <v>17</v>
      </c>
      <c r="Z21" s="48"/>
      <c r="AA21" s="33">
        <f>$AD18*AA20/6/25</f>
        <v>0.0103120589718764</v>
      </c>
      <c r="AB21" s="33">
        <f>$AD18*AB20/6/25</f>
        <v>0.0102916053011884</v>
      </c>
      <c r="AC21" s="33">
        <f>$AD18*AC20/6/25</f>
        <v>0.0102302442891243</v>
      </c>
      <c r="AE21" s="49" t="s">
        <v>17</v>
      </c>
      <c r="AF21" s="49"/>
      <c r="AG21" s="61">
        <f>$AJ18*AG20/6/25</f>
        <v>0.010605078760101</v>
      </c>
      <c r="AH21" s="61">
        <f>$AJ18*AH20/6/25</f>
        <v>0.0105982828108796</v>
      </c>
      <c r="AI21" s="61">
        <f>$AJ18*AI20/6/25</f>
        <v>0.0105710990139937</v>
      </c>
      <c r="AJ21" s="27"/>
    </row>
    <row r="22" ht="22" customHeight="1" spans="1:36">
      <c r="A22" s="48" t="s">
        <v>18</v>
      </c>
      <c r="B22" s="48"/>
      <c r="C22" s="33">
        <f>AVERAGE(C21:E21)</f>
        <v>0.0108115559094222</v>
      </c>
      <c r="D22" s="33"/>
      <c r="E22" s="33"/>
      <c r="F22" s="27"/>
      <c r="G22" s="49" t="s">
        <v>18</v>
      </c>
      <c r="H22" s="49"/>
      <c r="I22" s="63">
        <f>AVERAGE(I21:K21)</f>
        <v>0.01194090917815</v>
      </c>
      <c r="J22" s="63"/>
      <c r="K22" s="63"/>
      <c r="L22" s="27"/>
      <c r="M22" s="48" t="s">
        <v>18</v>
      </c>
      <c r="N22" s="48"/>
      <c r="O22" s="33">
        <f>AVERAGE(O21:Q21)</f>
        <v>0.0108847548974734</v>
      </c>
      <c r="P22" s="33"/>
      <c r="Q22" s="33"/>
      <c r="R22" s="27"/>
      <c r="S22" s="49" t="s">
        <v>18</v>
      </c>
      <c r="T22" s="49"/>
      <c r="U22" s="63">
        <f>AVERAGE(U21:W21)</f>
        <v>0.0112155975157027</v>
      </c>
      <c r="V22" s="63"/>
      <c r="W22" s="63"/>
      <c r="X22" s="27"/>
      <c r="Y22" s="48" t="s">
        <v>18</v>
      </c>
      <c r="Z22" s="48"/>
      <c r="AA22" s="33">
        <f>AVERAGE(AA21:AC21)</f>
        <v>0.0102779695207297</v>
      </c>
      <c r="AB22" s="33"/>
      <c r="AC22" s="33"/>
      <c r="AE22" s="49" t="s">
        <v>18</v>
      </c>
      <c r="AF22" s="49"/>
      <c r="AG22" s="61">
        <f>AVERAGE(AG21:AI21)</f>
        <v>0.0105914868616581</v>
      </c>
      <c r="AH22" s="61"/>
      <c r="AI22" s="61"/>
      <c r="AJ22" s="27"/>
    </row>
    <row r="23" ht="22" customHeight="1" spans="1:36">
      <c r="A23" s="50" t="s">
        <v>14</v>
      </c>
      <c r="B23" s="50"/>
      <c r="C23" s="51">
        <f>0.0001/3</f>
        <v>3.33333333333333e-5</v>
      </c>
      <c r="D23" s="51"/>
      <c r="E23" s="51"/>
      <c r="F23" s="27"/>
      <c r="G23" s="36" t="s">
        <v>14</v>
      </c>
      <c r="H23" s="36"/>
      <c r="I23" s="64">
        <f>0.0001/3</f>
        <v>3.33333333333333e-5</v>
      </c>
      <c r="J23" s="64"/>
      <c r="K23" s="64"/>
      <c r="L23" s="27"/>
      <c r="M23" s="50" t="s">
        <v>14</v>
      </c>
      <c r="N23" s="50"/>
      <c r="O23" s="51">
        <f>0.0002/3</f>
        <v>6.66666666666667e-5</v>
      </c>
      <c r="P23" s="51"/>
      <c r="Q23" s="51"/>
      <c r="R23" s="27"/>
      <c r="S23" s="36" t="s">
        <v>14</v>
      </c>
      <c r="T23" s="36"/>
      <c r="U23" s="64">
        <f>0.0002/3</f>
        <v>6.66666666666667e-5</v>
      </c>
      <c r="V23" s="64"/>
      <c r="W23" s="64"/>
      <c r="X23" s="27"/>
      <c r="Y23" s="34" t="s">
        <v>14</v>
      </c>
      <c r="Z23" s="34"/>
      <c r="AA23" s="35">
        <f>0.0001/3</f>
        <v>3.33333333333333e-5</v>
      </c>
      <c r="AB23" s="35"/>
      <c r="AC23" s="35"/>
      <c r="AE23" s="36" t="s">
        <v>14</v>
      </c>
      <c r="AF23" s="36"/>
      <c r="AG23" s="64">
        <f>0.0001/3</f>
        <v>3.33333333333333e-5</v>
      </c>
      <c r="AH23" s="64"/>
      <c r="AI23" s="64"/>
      <c r="AJ23" s="27"/>
    </row>
    <row r="24" ht="22" customHeight="1" spans="1:36">
      <c r="A24" s="36" t="s">
        <v>15</v>
      </c>
      <c r="B24" s="36"/>
      <c r="C24" s="52">
        <f>C23*100/C22</f>
        <v>0.308312083964562</v>
      </c>
      <c r="D24" s="52"/>
      <c r="E24" s="52"/>
      <c r="F24" s="27"/>
      <c r="G24" s="36" t="s">
        <v>15</v>
      </c>
      <c r="H24" s="36"/>
      <c r="I24" s="52">
        <f>I23*100/I22</f>
        <v>0.279152389788946</v>
      </c>
      <c r="J24" s="52"/>
      <c r="K24" s="52"/>
      <c r="L24" s="27"/>
      <c r="M24" s="50" t="s">
        <v>15</v>
      </c>
      <c r="N24" s="50"/>
      <c r="O24" s="70">
        <f>O23*100/O22</f>
        <v>0.612477426406189</v>
      </c>
      <c r="P24" s="70"/>
      <c r="Q24" s="70"/>
      <c r="R24" s="27"/>
      <c r="S24" s="36" t="s">
        <v>15</v>
      </c>
      <c r="T24" s="36"/>
      <c r="U24" s="52">
        <f>U23*100/U22</f>
        <v>0.594410298455595</v>
      </c>
      <c r="V24" s="52"/>
      <c r="W24" s="52"/>
      <c r="X24" s="27"/>
      <c r="Y24" s="50" t="s">
        <v>15</v>
      </c>
      <c r="Z24" s="50"/>
      <c r="AA24" s="70">
        <f>AA23*100/AA22</f>
        <v>0.324318273819582</v>
      </c>
      <c r="AB24" s="70"/>
      <c r="AC24" s="70"/>
      <c r="AE24" s="36" t="s">
        <v>15</v>
      </c>
      <c r="AF24" s="36"/>
      <c r="AG24" s="52">
        <f>AG23*100/AG22</f>
        <v>0.314718167229214</v>
      </c>
      <c r="AH24" s="52"/>
      <c r="AI24" s="52"/>
      <c r="AJ24" s="27"/>
    </row>
    <row r="25" spans="1:29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95"/>
      <c r="Z25" s="95"/>
      <c r="AA25" s="95"/>
      <c r="AB25" s="95"/>
      <c r="AC25" s="95"/>
    </row>
    <row r="26" spans="1:35">
      <c r="A26" s="27" t="s">
        <v>19</v>
      </c>
      <c r="B26" s="27"/>
      <c r="C26" s="53">
        <f>C22*C22*C22/2</f>
        <v>6.31879986016584e-7</v>
      </c>
      <c r="D26" s="53"/>
      <c r="E26" s="53"/>
      <c r="F26" s="27"/>
      <c r="G26" s="27" t="s">
        <v>19</v>
      </c>
      <c r="H26" s="27"/>
      <c r="I26" s="53">
        <f>I22*I22*I22/2</f>
        <v>8.51299130370019e-7</v>
      </c>
      <c r="J26" s="53"/>
      <c r="K26" s="53"/>
      <c r="L26" s="27"/>
      <c r="M26" s="27" t="s">
        <v>19</v>
      </c>
      <c r="N26" s="27"/>
      <c r="O26" s="53">
        <f>O22*O22*O22/2</f>
        <v>6.44801392236655e-7</v>
      </c>
      <c r="P26" s="53"/>
      <c r="Q26" s="53"/>
      <c r="R26" s="27"/>
      <c r="S26" s="27" t="s">
        <v>19</v>
      </c>
      <c r="T26" s="27"/>
      <c r="U26" s="53">
        <f>U22*U22*U22/2</f>
        <v>7.05402917597848e-7</v>
      </c>
      <c r="V26" s="53"/>
      <c r="W26" s="53"/>
      <c r="X26" s="27"/>
      <c r="Y26" s="95" t="s">
        <v>19</v>
      </c>
      <c r="Z26" s="95"/>
      <c r="AA26" s="96">
        <f>AA22*AA22*AA22/2</f>
        <v>5.42865172869325e-7</v>
      </c>
      <c r="AB26" s="96"/>
      <c r="AC26" s="96"/>
      <c r="AE26" s="27" t="s">
        <v>19</v>
      </c>
      <c r="AF26" s="27"/>
      <c r="AG26" s="53">
        <f>AG22*AG22*AG22/2</f>
        <v>5.94074347684403e-7</v>
      </c>
      <c r="AH26" s="53"/>
      <c r="AI26" s="53"/>
    </row>
    <row r="27" spans="1:29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95"/>
      <c r="Z27" s="95"/>
      <c r="AA27" s="95"/>
      <c r="AB27" s="95"/>
      <c r="AC27" s="95"/>
    </row>
    <row r="28" customHeight="1" spans="1:29">
      <c r="A28" s="27"/>
      <c r="B28" s="27"/>
      <c r="C28" s="54"/>
      <c r="D28" s="54"/>
      <c r="E28" s="54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95"/>
      <c r="Z28" s="95"/>
      <c r="AA28" s="95"/>
      <c r="AB28" s="95"/>
      <c r="AC28" s="95"/>
    </row>
    <row r="29" spans="1: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95"/>
      <c r="Z29" s="95"/>
      <c r="AA29" s="95"/>
      <c r="AB29" s="95"/>
      <c r="AC29" s="95"/>
    </row>
    <row r="30" spans="1:29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spans="1:3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E31" s="97"/>
      <c r="AF31" s="97"/>
      <c r="AG31" s="97"/>
      <c r="AH31" s="97"/>
      <c r="AI31" s="97"/>
    </row>
    <row r="32" ht="14.25" spans="1:35">
      <c r="A32" s="1">
        <v>5.29</v>
      </c>
      <c r="B32" s="1"/>
      <c r="C32" s="1"/>
      <c r="D32" s="1"/>
      <c r="E32" s="1"/>
      <c r="F32" s="1"/>
      <c r="G32" s="1">
        <v>5.29</v>
      </c>
      <c r="H32" s="1"/>
      <c r="I32" s="1"/>
      <c r="J32" s="1"/>
      <c r="K32" s="1"/>
      <c r="L32" s="1"/>
      <c r="M32" s="27">
        <v>5.31</v>
      </c>
      <c r="N32" s="27"/>
      <c r="O32" s="27"/>
      <c r="P32" s="27"/>
      <c r="Q32" s="27"/>
      <c r="R32" s="27"/>
      <c r="S32" s="27">
        <v>5.31</v>
      </c>
      <c r="T32" s="27"/>
      <c r="U32" s="27"/>
      <c r="V32" s="27"/>
      <c r="W32" s="27"/>
      <c r="X32" s="27"/>
      <c r="Y32" s="27">
        <v>5.31</v>
      </c>
      <c r="Z32" s="27"/>
      <c r="AA32" s="27"/>
      <c r="AB32" s="27"/>
      <c r="AC32" s="27"/>
      <c r="AD32" s="27"/>
      <c r="AE32" s="27">
        <v>5.31</v>
      </c>
      <c r="AF32" s="27"/>
      <c r="AG32" s="27"/>
      <c r="AH32" s="27"/>
      <c r="AI32" s="27"/>
    </row>
    <row r="33" ht="22" customHeight="1" spans="1:35">
      <c r="A33" s="5" t="s">
        <v>20</v>
      </c>
      <c r="B33" s="6"/>
      <c r="C33" s="6"/>
      <c r="D33" s="6"/>
      <c r="E33" s="55"/>
      <c r="F33" s="1"/>
      <c r="G33" s="5" t="s">
        <v>21</v>
      </c>
      <c r="H33" s="6"/>
      <c r="I33" s="6"/>
      <c r="J33" s="6"/>
      <c r="K33" s="55"/>
      <c r="L33" s="1"/>
      <c r="M33" s="71" t="s">
        <v>22</v>
      </c>
      <c r="N33" s="72"/>
      <c r="O33" s="72"/>
      <c r="P33" s="72"/>
      <c r="Q33" s="76"/>
      <c r="R33" s="27"/>
      <c r="S33" s="71" t="s">
        <v>23</v>
      </c>
      <c r="T33" s="72"/>
      <c r="U33" s="72"/>
      <c r="V33" s="72"/>
      <c r="W33" s="76"/>
      <c r="X33" s="27"/>
      <c r="Y33" s="71" t="s">
        <v>24</v>
      </c>
      <c r="Z33" s="72"/>
      <c r="AA33" s="72"/>
      <c r="AB33" s="72"/>
      <c r="AC33" s="76"/>
      <c r="AD33" s="27"/>
      <c r="AE33" s="71" t="s">
        <v>25</v>
      </c>
      <c r="AF33" s="72"/>
      <c r="AG33" s="72"/>
      <c r="AH33" s="72"/>
      <c r="AI33" s="76"/>
    </row>
    <row r="34" spans="1:35">
      <c r="A34" s="56"/>
      <c r="B34" s="57"/>
      <c r="C34" s="57"/>
      <c r="D34" s="57"/>
      <c r="E34" s="58"/>
      <c r="F34" s="1"/>
      <c r="G34" s="56"/>
      <c r="H34" s="57"/>
      <c r="I34" s="57"/>
      <c r="J34" s="57"/>
      <c r="K34" s="58"/>
      <c r="L34" s="1"/>
      <c r="M34" s="40"/>
      <c r="N34" s="27"/>
      <c r="O34" s="27"/>
      <c r="P34" s="27"/>
      <c r="Q34" s="65"/>
      <c r="R34" s="27"/>
      <c r="S34" s="40"/>
      <c r="T34" s="27"/>
      <c r="U34" s="27"/>
      <c r="V34" s="27"/>
      <c r="W34" s="65"/>
      <c r="X34" s="27"/>
      <c r="Y34" s="40"/>
      <c r="Z34" s="27"/>
      <c r="AA34" s="27"/>
      <c r="AB34" s="27"/>
      <c r="AC34" s="65"/>
      <c r="AD34" s="27"/>
      <c r="AE34" s="40"/>
      <c r="AF34" s="27"/>
      <c r="AG34" s="27"/>
      <c r="AH34" s="27"/>
      <c r="AI34" s="65"/>
    </row>
    <row r="35" ht="17.65" spans="1:35">
      <c r="A35" s="14" t="s">
        <v>6</v>
      </c>
      <c r="B35" s="15"/>
      <c r="C35" s="15"/>
      <c r="D35" s="15"/>
      <c r="E35" s="59"/>
      <c r="F35" s="1"/>
      <c r="G35" s="14" t="s">
        <v>6</v>
      </c>
      <c r="H35" s="15"/>
      <c r="I35" s="15"/>
      <c r="J35" s="15"/>
      <c r="K35" s="59"/>
      <c r="L35" s="1"/>
      <c r="M35" s="44" t="s">
        <v>6</v>
      </c>
      <c r="N35" s="45"/>
      <c r="O35" s="45"/>
      <c r="P35" s="45"/>
      <c r="Q35" s="66"/>
      <c r="R35" s="27"/>
      <c r="S35" s="44" t="s">
        <v>6</v>
      </c>
      <c r="T35" s="45"/>
      <c r="U35" s="45"/>
      <c r="V35" s="45"/>
      <c r="W35" s="66"/>
      <c r="X35" s="27"/>
      <c r="Y35" s="44" t="s">
        <v>6</v>
      </c>
      <c r="Z35" s="45"/>
      <c r="AA35" s="45"/>
      <c r="AB35" s="45"/>
      <c r="AC35" s="66"/>
      <c r="AD35" s="27"/>
      <c r="AE35" s="44" t="s">
        <v>6</v>
      </c>
      <c r="AF35" s="45"/>
      <c r="AG35" s="45"/>
      <c r="AH35" s="45"/>
      <c r="AI35" s="66"/>
    </row>
    <row r="36" ht="22" customHeight="1" spans="1:35">
      <c r="A36" s="19"/>
      <c r="B36" s="19"/>
      <c r="C36" s="60">
        <v>1</v>
      </c>
      <c r="D36" s="60">
        <v>2</v>
      </c>
      <c r="E36" s="60">
        <v>3</v>
      </c>
      <c r="F36" s="18"/>
      <c r="G36" s="19"/>
      <c r="H36" s="19"/>
      <c r="I36" s="60">
        <v>1</v>
      </c>
      <c r="J36" s="60">
        <v>2</v>
      </c>
      <c r="K36" s="60">
        <v>3</v>
      </c>
      <c r="L36" s="18"/>
      <c r="M36" s="47"/>
      <c r="N36" s="47"/>
      <c r="O36" s="60">
        <v>1</v>
      </c>
      <c r="P36" s="60">
        <v>2</v>
      </c>
      <c r="Q36" s="60">
        <v>3</v>
      </c>
      <c r="R36" s="27"/>
      <c r="S36" s="47"/>
      <c r="T36" s="47"/>
      <c r="U36" s="60">
        <v>1</v>
      </c>
      <c r="V36" s="60">
        <v>2</v>
      </c>
      <c r="W36" s="60">
        <v>3</v>
      </c>
      <c r="X36" s="27"/>
      <c r="Y36" s="47"/>
      <c r="Z36" s="47"/>
      <c r="AA36" s="60">
        <v>1</v>
      </c>
      <c r="AB36" s="60">
        <v>2</v>
      </c>
      <c r="AC36" s="60">
        <v>3</v>
      </c>
      <c r="AD36" s="27"/>
      <c r="AE36" s="47"/>
      <c r="AF36" s="47"/>
      <c r="AG36" s="60">
        <v>1</v>
      </c>
      <c r="AH36" s="60">
        <v>2</v>
      </c>
      <c r="AI36" s="60">
        <v>3</v>
      </c>
    </row>
    <row r="37" ht="22" customHeight="1" spans="1:36">
      <c r="A37" s="23" t="s">
        <v>7</v>
      </c>
      <c r="B37" s="23"/>
      <c r="C37" s="61">
        <v>0.0357</v>
      </c>
      <c r="D37" s="61"/>
      <c r="E37" s="61"/>
      <c r="F37" s="22">
        <f>C37/(214*0.1)</f>
        <v>0.00166822429906542</v>
      </c>
      <c r="G37" s="23" t="s">
        <v>7</v>
      </c>
      <c r="H37" s="23"/>
      <c r="I37" s="61">
        <v>0.0356</v>
      </c>
      <c r="J37" s="61"/>
      <c r="K37" s="61"/>
      <c r="L37" s="22">
        <f>I37/(214*0.1)</f>
        <v>0.00166355140186916</v>
      </c>
      <c r="M37" s="23" t="s">
        <v>7</v>
      </c>
      <c r="N37" s="23"/>
      <c r="O37" s="61">
        <v>0.0357</v>
      </c>
      <c r="P37" s="61"/>
      <c r="Q37" s="61"/>
      <c r="R37" s="75">
        <f>O37/214/0.1</f>
        <v>0.00166822429906542</v>
      </c>
      <c r="S37" s="23" t="s">
        <v>7</v>
      </c>
      <c r="T37" s="23"/>
      <c r="U37" s="61">
        <v>0.0357</v>
      </c>
      <c r="V37" s="61"/>
      <c r="W37" s="61"/>
      <c r="X37" s="75">
        <f>U37/214/0.1</f>
        <v>0.00166822429906542</v>
      </c>
      <c r="Y37" s="23" t="s">
        <v>7</v>
      </c>
      <c r="Z37" s="23"/>
      <c r="AA37" s="61">
        <v>0.0356</v>
      </c>
      <c r="AB37" s="61"/>
      <c r="AC37" s="61"/>
      <c r="AD37" s="75">
        <f>AA37/214/0.1</f>
        <v>0.00166355140186916</v>
      </c>
      <c r="AE37" s="23" t="s">
        <v>7</v>
      </c>
      <c r="AF37" s="23"/>
      <c r="AG37" s="61">
        <v>0.0359</v>
      </c>
      <c r="AH37" s="61"/>
      <c r="AI37" s="61"/>
      <c r="AJ37" s="93">
        <f>AG37/214/0.1</f>
        <v>0.00167757009345794</v>
      </c>
    </row>
    <row r="38" ht="22" customHeight="1" spans="1:35">
      <c r="A38" s="28" t="s">
        <v>8</v>
      </c>
      <c r="B38" s="29" t="s">
        <v>9</v>
      </c>
      <c r="C38" s="62">
        <v>0</v>
      </c>
      <c r="D38" s="62">
        <v>0</v>
      </c>
      <c r="E38" s="62">
        <v>0</v>
      </c>
      <c r="F38" s="27"/>
      <c r="G38" s="28" t="s">
        <v>8</v>
      </c>
      <c r="H38" s="29" t="s">
        <v>9</v>
      </c>
      <c r="I38" s="62">
        <v>0</v>
      </c>
      <c r="J38" s="62">
        <v>0</v>
      </c>
      <c r="K38" s="62">
        <v>0</v>
      </c>
      <c r="L38" s="27"/>
      <c r="M38" s="28" t="s">
        <v>8</v>
      </c>
      <c r="N38" s="29" t="s">
        <v>9</v>
      </c>
      <c r="O38" s="62">
        <v>0</v>
      </c>
      <c r="P38" s="62">
        <v>19.7</v>
      </c>
      <c r="Q38" s="62">
        <v>4</v>
      </c>
      <c r="R38" s="27"/>
      <c r="S38" s="28" t="s">
        <v>8</v>
      </c>
      <c r="T38" s="29" t="s">
        <v>9</v>
      </c>
      <c r="U38" s="62">
        <v>0</v>
      </c>
      <c r="V38" s="62">
        <v>19.7</v>
      </c>
      <c r="W38" s="62">
        <v>4</v>
      </c>
      <c r="X38" s="27"/>
      <c r="Y38" s="28" t="s">
        <v>8</v>
      </c>
      <c r="Z38" s="29" t="s">
        <v>9</v>
      </c>
      <c r="AA38" s="62">
        <v>0</v>
      </c>
      <c r="AB38" s="62">
        <v>0</v>
      </c>
      <c r="AC38" s="62">
        <v>0</v>
      </c>
      <c r="AD38" s="27"/>
      <c r="AE38" s="28" t="s">
        <v>8</v>
      </c>
      <c r="AF38" s="29" t="s">
        <v>9</v>
      </c>
      <c r="AG38" s="62">
        <v>0</v>
      </c>
      <c r="AH38" s="62">
        <v>0</v>
      </c>
      <c r="AI38" s="62">
        <v>19.6</v>
      </c>
    </row>
    <row r="39" ht="22" customHeight="1" spans="1:35">
      <c r="A39" s="28"/>
      <c r="B39" s="29" t="s">
        <v>10</v>
      </c>
      <c r="C39" s="52">
        <v>17.01</v>
      </c>
      <c r="D39" s="52">
        <v>16.89</v>
      </c>
      <c r="E39" s="52">
        <v>17.08</v>
      </c>
      <c r="F39" s="27"/>
      <c r="G39" s="28"/>
      <c r="H39" s="29" t="s">
        <v>10</v>
      </c>
      <c r="I39" s="52">
        <v>16.09</v>
      </c>
      <c r="J39" s="52">
        <v>16.03</v>
      </c>
      <c r="K39" s="52">
        <v>16.1</v>
      </c>
      <c r="L39" s="27"/>
      <c r="M39" s="28"/>
      <c r="N39" s="29" t="s">
        <v>10</v>
      </c>
      <c r="O39" s="52">
        <v>19.7</v>
      </c>
      <c r="P39" s="52">
        <v>39.55</v>
      </c>
      <c r="Q39" s="52">
        <v>23.8</v>
      </c>
      <c r="R39" s="27"/>
      <c r="S39" s="28"/>
      <c r="T39" s="29" t="s">
        <v>10</v>
      </c>
      <c r="U39" s="52">
        <v>19.7</v>
      </c>
      <c r="V39" s="52">
        <v>39.55</v>
      </c>
      <c r="W39" s="52">
        <v>23.8</v>
      </c>
      <c r="X39" s="27"/>
      <c r="Y39" s="28"/>
      <c r="Z39" s="29" t="s">
        <v>10</v>
      </c>
      <c r="AA39" s="52">
        <v>16.23</v>
      </c>
      <c r="AB39" s="52">
        <v>16.2</v>
      </c>
      <c r="AC39" s="52">
        <v>16.18</v>
      </c>
      <c r="AD39" s="27"/>
      <c r="AE39" s="28"/>
      <c r="AF39" s="29" t="s">
        <v>10</v>
      </c>
      <c r="AG39" s="52">
        <v>19.6</v>
      </c>
      <c r="AH39" s="52">
        <v>19.6</v>
      </c>
      <c r="AI39" s="52">
        <v>39.2</v>
      </c>
    </row>
    <row r="40" ht="22" customHeight="1" spans="1:35">
      <c r="A40" s="32"/>
      <c r="B40" s="29" t="s">
        <v>11</v>
      </c>
      <c r="C40" s="52">
        <v>17.01</v>
      </c>
      <c r="D40" s="52">
        <v>16.89</v>
      </c>
      <c r="E40" s="52">
        <v>17.08</v>
      </c>
      <c r="F40" s="27"/>
      <c r="G40" s="32"/>
      <c r="H40" s="29" t="s">
        <v>11</v>
      </c>
      <c r="I40" s="52">
        <v>16.09</v>
      </c>
      <c r="J40" s="52">
        <v>16.03</v>
      </c>
      <c r="K40" s="52">
        <v>16.1</v>
      </c>
      <c r="L40" s="27"/>
      <c r="M40" s="32"/>
      <c r="N40" s="29" t="s">
        <v>11</v>
      </c>
      <c r="O40" s="52">
        <v>19.7</v>
      </c>
      <c r="P40" s="52">
        <v>19.85</v>
      </c>
      <c r="Q40" s="52">
        <v>19.8</v>
      </c>
      <c r="R40" s="27"/>
      <c r="S40" s="32"/>
      <c r="T40" s="29" t="s">
        <v>11</v>
      </c>
      <c r="U40" s="52">
        <v>19.7</v>
      </c>
      <c r="V40" s="52">
        <v>19.85</v>
      </c>
      <c r="W40" s="52">
        <v>19.8</v>
      </c>
      <c r="X40" s="27"/>
      <c r="Y40" s="32"/>
      <c r="Z40" s="29" t="s">
        <v>11</v>
      </c>
      <c r="AA40" s="52">
        <v>16.26</v>
      </c>
      <c r="AB40" s="52">
        <v>16.2</v>
      </c>
      <c r="AC40" s="52">
        <v>16.18</v>
      </c>
      <c r="AD40" s="27"/>
      <c r="AE40" s="32"/>
      <c r="AF40" s="29" t="s">
        <v>11</v>
      </c>
      <c r="AG40" s="52">
        <v>19.6</v>
      </c>
      <c r="AH40" s="52">
        <v>19.6</v>
      </c>
      <c r="AI40" s="52">
        <v>19.6</v>
      </c>
    </row>
    <row r="41" ht="22" customHeight="1" spans="1:35">
      <c r="A41" s="32" t="s">
        <v>12</v>
      </c>
      <c r="B41" s="32"/>
      <c r="C41" s="63">
        <f>6*0.001668224*25/C40</f>
        <v>0.0147109700176367</v>
      </c>
      <c r="D41" s="63">
        <f t="shared" ref="D41:K41" si="0">6*0.001668224*25/D40</f>
        <v>0.0148154884547069</v>
      </c>
      <c r="E41" s="63">
        <f t="shared" si="0"/>
        <v>0.0146506791569087</v>
      </c>
      <c r="F41" s="27"/>
      <c r="G41" s="32" t="s">
        <v>12</v>
      </c>
      <c r="H41" s="32"/>
      <c r="I41" s="63">
        <f t="shared" si="0"/>
        <v>0.0155521193287756</v>
      </c>
      <c r="J41" s="63">
        <f t="shared" si="0"/>
        <v>0.0156103306300686</v>
      </c>
      <c r="K41" s="63">
        <f t="shared" si="0"/>
        <v>0.0155424596273292</v>
      </c>
      <c r="L41" s="27"/>
      <c r="M41" s="32" t="s">
        <v>12</v>
      </c>
      <c r="N41" s="32"/>
      <c r="O41" s="63">
        <f>6*0.001668224*25/O40</f>
        <v>0.0127022131979695</v>
      </c>
      <c r="P41" s="63">
        <f>6*0.001668224*25/P40</f>
        <v>0.0126062267002519</v>
      </c>
      <c r="Q41" s="63">
        <f>6*0.001668224*25/Q40</f>
        <v>0.0126380606060606</v>
      </c>
      <c r="R41" s="27"/>
      <c r="S41" s="32" t="s">
        <v>12</v>
      </c>
      <c r="T41" s="32"/>
      <c r="U41" s="63">
        <f>6*0.001668224*25/U40</f>
        <v>0.0127022131979695</v>
      </c>
      <c r="V41" s="63">
        <f>6*0.001668224*25/V40</f>
        <v>0.0126062267002519</v>
      </c>
      <c r="W41" s="63">
        <f>6*0.001668224*25/W40</f>
        <v>0.0126380606060606</v>
      </c>
      <c r="X41" s="27"/>
      <c r="Y41" s="32" t="s">
        <v>12</v>
      </c>
      <c r="Z41" s="32"/>
      <c r="AA41" s="63">
        <f>6*$AD37*25/AA40</f>
        <v>0.0153464151463945</v>
      </c>
      <c r="AB41" s="63">
        <f>6*$AD37*25/AB40</f>
        <v>0.0154032537210107</v>
      </c>
      <c r="AC41" s="63">
        <f>6*$AD37*25/AC40</f>
        <v>0.0154222935896399</v>
      </c>
      <c r="AD41" s="27"/>
      <c r="AE41" s="32" t="s">
        <v>12</v>
      </c>
      <c r="AF41" s="32"/>
      <c r="AG41" s="63">
        <f>6*0.00167757*25/AG40</f>
        <v>0.0128385459183673</v>
      </c>
      <c r="AH41" s="63">
        <f>6*0.00167757*25/AH40</f>
        <v>0.0128385459183673</v>
      </c>
      <c r="AI41" s="63">
        <f>6*0.00167757*25/AI40</f>
        <v>0.0128385459183673</v>
      </c>
    </row>
    <row r="42" ht="22" customHeight="1" spans="1:36">
      <c r="A42" s="32" t="s">
        <v>13</v>
      </c>
      <c r="B42" s="32"/>
      <c r="C42" s="63">
        <f>AVERAGE(C41:E41)</f>
        <v>0.0147257125430841</v>
      </c>
      <c r="D42" s="63"/>
      <c r="E42" s="63"/>
      <c r="F42" s="27"/>
      <c r="G42" s="32" t="s">
        <v>13</v>
      </c>
      <c r="H42" s="32"/>
      <c r="I42" s="63">
        <f>AVERAGE(I41:K41)</f>
        <v>0.0155683031953911</v>
      </c>
      <c r="J42" s="63"/>
      <c r="K42" s="63"/>
      <c r="L42" s="27"/>
      <c r="M42" s="32" t="s">
        <v>13</v>
      </c>
      <c r="N42" s="32"/>
      <c r="O42" s="63">
        <f>AVERAGE(O41:Q41)</f>
        <v>0.0126488335014273</v>
      </c>
      <c r="P42" s="63"/>
      <c r="Q42" s="63"/>
      <c r="R42" s="27"/>
      <c r="S42" s="32" t="s">
        <v>13</v>
      </c>
      <c r="T42" s="32"/>
      <c r="U42" s="63">
        <f>AVERAGE(U41:W41)</f>
        <v>0.0126488335014273</v>
      </c>
      <c r="V42" s="63"/>
      <c r="W42" s="63"/>
      <c r="X42" s="27"/>
      <c r="Y42" s="32" t="s">
        <v>13</v>
      </c>
      <c r="Z42" s="32"/>
      <c r="AA42" s="63">
        <f>AVERAGE(AA41:AC41)</f>
        <v>0.0153906541523484</v>
      </c>
      <c r="AB42" s="63"/>
      <c r="AC42" s="63"/>
      <c r="AD42" s="27"/>
      <c r="AE42" s="32" t="s">
        <v>13</v>
      </c>
      <c r="AF42" s="32"/>
      <c r="AG42" s="63">
        <f>AVERAGE(AG41:AI41)</f>
        <v>0.0128385459183673</v>
      </c>
      <c r="AH42" s="63"/>
      <c r="AI42" s="63"/>
      <c r="AJ42" s="102"/>
    </row>
    <row r="43" ht="22" customHeight="1" spans="1:35">
      <c r="A43" s="36" t="s">
        <v>14</v>
      </c>
      <c r="B43" s="36"/>
      <c r="C43" s="64">
        <f>0.0001/3</f>
        <v>3.33333333333333e-5</v>
      </c>
      <c r="D43" s="64"/>
      <c r="E43" s="64"/>
      <c r="F43" s="27"/>
      <c r="G43" s="36" t="s">
        <v>14</v>
      </c>
      <c r="H43" s="36"/>
      <c r="I43" s="64">
        <f>0.0001/3</f>
        <v>3.33333333333333e-5</v>
      </c>
      <c r="J43" s="64"/>
      <c r="K43" s="64"/>
      <c r="L43" s="27"/>
      <c r="M43" s="36" t="s">
        <v>14</v>
      </c>
      <c r="N43" s="36"/>
      <c r="O43" s="64">
        <f>0.0001/3</f>
        <v>3.33333333333333e-5</v>
      </c>
      <c r="P43" s="64"/>
      <c r="Q43" s="64"/>
      <c r="R43" s="27"/>
      <c r="S43" s="36" t="s">
        <v>14</v>
      </c>
      <c r="T43" s="36"/>
      <c r="U43" s="64">
        <f>0.0001/3</f>
        <v>3.33333333333333e-5</v>
      </c>
      <c r="V43" s="64"/>
      <c r="W43" s="64"/>
      <c r="X43" s="27"/>
      <c r="Y43" s="36" t="s">
        <v>14</v>
      </c>
      <c r="Z43" s="36"/>
      <c r="AA43" s="64">
        <f>0.0001/3</f>
        <v>3.33333333333333e-5</v>
      </c>
      <c r="AB43" s="64"/>
      <c r="AC43" s="64"/>
      <c r="AD43" s="27"/>
      <c r="AE43" s="36" t="s">
        <v>14</v>
      </c>
      <c r="AF43" s="36"/>
      <c r="AG43" s="64">
        <v>0</v>
      </c>
      <c r="AH43" s="64"/>
      <c r="AI43" s="64"/>
    </row>
    <row r="44" ht="22" customHeight="1" spans="1:35">
      <c r="A44" s="36" t="s">
        <v>15</v>
      </c>
      <c r="B44" s="36"/>
      <c r="C44" s="52">
        <f>C43*100/C42</f>
        <v>0.226361428934644</v>
      </c>
      <c r="D44" s="52"/>
      <c r="E44" s="52"/>
      <c r="F44" s="27"/>
      <c r="G44" s="36" t="s">
        <v>15</v>
      </c>
      <c r="H44" s="36"/>
      <c r="I44" s="52">
        <f>I43*100/I42</f>
        <v>0.214110252832187</v>
      </c>
      <c r="J44" s="52"/>
      <c r="K44" s="52"/>
      <c r="L44" s="27"/>
      <c r="M44" s="36" t="s">
        <v>15</v>
      </c>
      <c r="N44" s="36"/>
      <c r="O44" s="52">
        <f>O43*100/O42</f>
        <v>0.263528912208165</v>
      </c>
      <c r="P44" s="52"/>
      <c r="Q44" s="52"/>
      <c r="R44" s="27"/>
      <c r="S44" s="36" t="s">
        <v>15</v>
      </c>
      <c r="T44" s="36"/>
      <c r="U44" s="52">
        <f>U43*100/U42</f>
        <v>0.263528912208165</v>
      </c>
      <c r="V44" s="52"/>
      <c r="W44" s="52"/>
      <c r="X44" s="27"/>
      <c r="Y44" s="36" t="s">
        <v>15</v>
      </c>
      <c r="Z44" s="36"/>
      <c r="AA44" s="52">
        <f>AA43*100/AA42</f>
        <v>0.216581654056901</v>
      </c>
      <c r="AB44" s="52"/>
      <c r="AC44" s="52"/>
      <c r="AD44" s="27"/>
      <c r="AE44" s="36" t="s">
        <v>15</v>
      </c>
      <c r="AF44" s="36"/>
      <c r="AG44" s="52">
        <f>AG43*100/AG42</f>
        <v>0</v>
      </c>
      <c r="AH44" s="52"/>
      <c r="AI44" s="52"/>
    </row>
    <row r="45" spans="1:35">
      <c r="A45" s="40"/>
      <c r="B45" s="27"/>
      <c r="C45" s="27"/>
      <c r="D45" s="27"/>
      <c r="E45" s="65"/>
      <c r="F45" s="27"/>
      <c r="G45" s="40"/>
      <c r="H45" s="27"/>
      <c r="I45" s="27"/>
      <c r="J45" s="27"/>
      <c r="K45" s="65"/>
      <c r="L45" s="27"/>
      <c r="M45" s="40"/>
      <c r="N45" s="27"/>
      <c r="O45" s="27"/>
      <c r="P45" s="27"/>
      <c r="Q45" s="65"/>
      <c r="R45" s="27"/>
      <c r="S45" s="40"/>
      <c r="T45" s="27"/>
      <c r="U45" s="27"/>
      <c r="V45" s="27"/>
      <c r="W45" s="65"/>
      <c r="X45" s="27"/>
      <c r="Y45" s="40"/>
      <c r="Z45" s="27"/>
      <c r="AA45" s="27"/>
      <c r="AB45" s="27"/>
      <c r="AC45" s="65"/>
      <c r="AD45" s="27"/>
      <c r="AE45" s="40"/>
      <c r="AF45" s="27"/>
      <c r="AG45" s="27"/>
      <c r="AH45" s="27"/>
      <c r="AI45" s="65"/>
    </row>
    <row r="46" spans="1:35">
      <c r="A46" s="40"/>
      <c r="B46" s="27"/>
      <c r="C46" s="27"/>
      <c r="D46" s="27"/>
      <c r="E46" s="65"/>
      <c r="F46" s="27"/>
      <c r="G46" s="40"/>
      <c r="H46" s="27"/>
      <c r="I46" s="27"/>
      <c r="J46" s="27"/>
      <c r="K46" s="65"/>
      <c r="L46" s="27"/>
      <c r="M46" s="40"/>
      <c r="N46" s="27"/>
      <c r="O46" s="27"/>
      <c r="P46" s="27"/>
      <c r="Q46" s="65"/>
      <c r="R46" s="27"/>
      <c r="S46" s="40"/>
      <c r="T46" s="27"/>
      <c r="U46" s="27"/>
      <c r="V46" s="27"/>
      <c r="W46" s="65"/>
      <c r="X46" s="27"/>
      <c r="Y46" s="40"/>
      <c r="Z46" s="27"/>
      <c r="AA46" s="27"/>
      <c r="AB46" s="27"/>
      <c r="AC46" s="65"/>
      <c r="AD46" s="27"/>
      <c r="AE46" s="40"/>
      <c r="AF46" s="27"/>
      <c r="AG46" s="27"/>
      <c r="AH46" s="27"/>
      <c r="AI46" s="65"/>
    </row>
    <row r="47" ht="17.65" spans="1:35">
      <c r="A47" s="44" t="s">
        <v>16</v>
      </c>
      <c r="B47" s="45"/>
      <c r="C47" s="45"/>
      <c r="D47" s="45"/>
      <c r="E47" s="66"/>
      <c r="F47" s="27"/>
      <c r="G47" s="44" t="s">
        <v>16</v>
      </c>
      <c r="H47" s="45"/>
      <c r="I47" s="45"/>
      <c r="J47" s="45"/>
      <c r="K47" s="66"/>
      <c r="L47" s="27"/>
      <c r="M47" s="44" t="s">
        <v>16</v>
      </c>
      <c r="N47" s="45"/>
      <c r="O47" s="45"/>
      <c r="P47" s="45"/>
      <c r="Q47" s="66"/>
      <c r="R47" s="27"/>
      <c r="S47" s="44" t="s">
        <v>16</v>
      </c>
      <c r="T47" s="45"/>
      <c r="U47" s="45"/>
      <c r="V47" s="45"/>
      <c r="W47" s="66"/>
      <c r="X47" s="27"/>
      <c r="Y47" s="44" t="s">
        <v>16</v>
      </c>
      <c r="Z47" s="45"/>
      <c r="AA47" s="45"/>
      <c r="AB47" s="45"/>
      <c r="AC47" s="66"/>
      <c r="AD47" s="27"/>
      <c r="AE47" s="44" t="s">
        <v>16</v>
      </c>
      <c r="AF47" s="45"/>
      <c r="AG47" s="45"/>
      <c r="AH47" s="45"/>
      <c r="AI47" s="66"/>
    </row>
    <row r="48" ht="22" customHeight="1" spans="1:35">
      <c r="A48" s="47"/>
      <c r="B48" s="47"/>
      <c r="C48" s="60">
        <v>1</v>
      </c>
      <c r="D48" s="60">
        <v>2</v>
      </c>
      <c r="E48" s="60">
        <v>3</v>
      </c>
      <c r="F48" s="27"/>
      <c r="G48" s="47"/>
      <c r="H48" s="47"/>
      <c r="I48" s="60">
        <v>1</v>
      </c>
      <c r="J48" s="60">
        <v>2</v>
      </c>
      <c r="K48" s="60">
        <v>3</v>
      </c>
      <c r="L48" s="27"/>
      <c r="M48" s="47"/>
      <c r="N48" s="47"/>
      <c r="O48" s="60">
        <v>1</v>
      </c>
      <c r="P48" s="60">
        <v>2</v>
      </c>
      <c r="Q48" s="60">
        <v>3</v>
      </c>
      <c r="R48" s="27"/>
      <c r="S48" s="47"/>
      <c r="T48" s="47"/>
      <c r="U48" s="60">
        <v>1</v>
      </c>
      <c r="V48" s="60">
        <v>2</v>
      </c>
      <c r="W48" s="60">
        <v>3</v>
      </c>
      <c r="X48" s="27"/>
      <c r="Y48" s="47"/>
      <c r="Z48" s="47"/>
      <c r="AA48" s="60">
        <v>1</v>
      </c>
      <c r="AB48" s="60">
        <v>2</v>
      </c>
      <c r="AC48" s="60">
        <v>3</v>
      </c>
      <c r="AD48" s="27"/>
      <c r="AE48" s="47"/>
      <c r="AF48" s="47"/>
      <c r="AG48" s="60">
        <v>1</v>
      </c>
      <c r="AH48" s="60">
        <v>2</v>
      </c>
      <c r="AI48" s="60">
        <v>3</v>
      </c>
    </row>
    <row r="49" ht="22" customHeight="1" spans="1:36">
      <c r="A49" s="28" t="s">
        <v>8</v>
      </c>
      <c r="B49" s="29" t="s">
        <v>9</v>
      </c>
      <c r="C49" s="52">
        <v>0</v>
      </c>
      <c r="D49" s="52">
        <v>0</v>
      </c>
      <c r="E49" s="62">
        <v>0</v>
      </c>
      <c r="F49" s="22">
        <f>C42*250/75</f>
        <v>0.049085708476947</v>
      </c>
      <c r="G49" s="28" t="s">
        <v>8</v>
      </c>
      <c r="H49" s="29" t="s">
        <v>9</v>
      </c>
      <c r="I49" s="52">
        <v>0</v>
      </c>
      <c r="J49" s="52">
        <v>0</v>
      </c>
      <c r="K49" s="62">
        <v>0</v>
      </c>
      <c r="L49" s="22">
        <f>I42*250/75</f>
        <v>0.0518943439846372</v>
      </c>
      <c r="M49" s="28" t="s">
        <v>8</v>
      </c>
      <c r="N49" s="29" t="s">
        <v>9</v>
      </c>
      <c r="O49" s="52">
        <v>0</v>
      </c>
      <c r="P49" s="52">
        <v>0</v>
      </c>
      <c r="Q49" s="62">
        <v>0</v>
      </c>
      <c r="R49" s="22">
        <f>O42*100/25</f>
        <v>0.0505953340057094</v>
      </c>
      <c r="S49" s="28" t="s">
        <v>8</v>
      </c>
      <c r="T49" s="29" t="s">
        <v>9</v>
      </c>
      <c r="U49" s="52">
        <v>0</v>
      </c>
      <c r="V49" s="52">
        <v>0</v>
      </c>
      <c r="W49" s="62">
        <v>0</v>
      </c>
      <c r="X49" s="22">
        <f>U42*100/25</f>
        <v>0.0505953340057094</v>
      </c>
      <c r="Y49" s="28" t="s">
        <v>8</v>
      </c>
      <c r="Z49" s="29" t="s">
        <v>9</v>
      </c>
      <c r="AA49" s="52">
        <v>0</v>
      </c>
      <c r="AB49" s="52">
        <v>0</v>
      </c>
      <c r="AC49" s="62">
        <v>0</v>
      </c>
      <c r="AD49" s="22">
        <f>AA42*250/75</f>
        <v>0.0513021805078279</v>
      </c>
      <c r="AE49" s="28" t="s">
        <v>8</v>
      </c>
      <c r="AF49" s="29" t="s">
        <v>9</v>
      </c>
      <c r="AG49" s="52">
        <v>0</v>
      </c>
      <c r="AH49" s="52">
        <v>0</v>
      </c>
      <c r="AI49" s="62"/>
      <c r="AJ49" s="94">
        <f>AG42*100/25</f>
        <v>0.0513541836734694</v>
      </c>
    </row>
    <row r="50" ht="22" customHeight="1" spans="1:35">
      <c r="A50" s="28"/>
      <c r="B50" s="29" t="s">
        <v>10</v>
      </c>
      <c r="C50" s="52">
        <v>31.9</v>
      </c>
      <c r="D50" s="52">
        <v>31.88</v>
      </c>
      <c r="E50" s="52">
        <v>31.81</v>
      </c>
      <c r="F50" s="27"/>
      <c r="G50" s="28"/>
      <c r="H50" s="29" t="s">
        <v>10</v>
      </c>
      <c r="I50" s="52">
        <v>32.89</v>
      </c>
      <c r="J50" s="52">
        <v>32.91</v>
      </c>
      <c r="K50" s="52">
        <v>32.89</v>
      </c>
      <c r="L50" s="27"/>
      <c r="M50" s="28"/>
      <c r="N50" s="29" t="s">
        <v>10</v>
      </c>
      <c r="O50" s="52">
        <v>31.55</v>
      </c>
      <c r="P50" s="52">
        <v>31.48</v>
      </c>
      <c r="Q50" s="52">
        <v>31.56</v>
      </c>
      <c r="R50" s="27"/>
      <c r="S50" s="28"/>
      <c r="T50" s="29" t="s">
        <v>10</v>
      </c>
      <c r="U50" s="52">
        <v>31</v>
      </c>
      <c r="V50" s="52">
        <v>30.88</v>
      </c>
      <c r="W50" s="52">
        <v>30.97</v>
      </c>
      <c r="X50" s="27"/>
      <c r="Y50" s="28"/>
      <c r="Z50" s="29" t="s">
        <v>10</v>
      </c>
      <c r="AA50" s="52">
        <v>35.5</v>
      </c>
      <c r="AB50" s="52">
        <v>35.55</v>
      </c>
      <c r="AC50" s="52">
        <v>35.5</v>
      </c>
      <c r="AD50" s="27"/>
      <c r="AE50" s="28"/>
      <c r="AF50" s="29" t="s">
        <v>10</v>
      </c>
      <c r="AG50" s="52">
        <v>35</v>
      </c>
      <c r="AH50" s="52">
        <v>34.75</v>
      </c>
      <c r="AI50" s="52"/>
    </row>
    <row r="51" ht="22" customHeight="1" spans="1:35">
      <c r="A51" s="32"/>
      <c r="B51" s="29" t="s">
        <v>11</v>
      </c>
      <c r="C51" s="52">
        <v>31.9</v>
      </c>
      <c r="D51" s="52">
        <v>31.88</v>
      </c>
      <c r="E51" s="52">
        <v>31.81</v>
      </c>
      <c r="F51" s="27"/>
      <c r="G51" s="32"/>
      <c r="H51" s="29" t="s">
        <v>11</v>
      </c>
      <c r="I51" s="52">
        <v>32.89</v>
      </c>
      <c r="J51" s="52">
        <v>32.91</v>
      </c>
      <c r="K51" s="52">
        <v>32.89</v>
      </c>
      <c r="L51" s="27"/>
      <c r="M51" s="32"/>
      <c r="N51" s="29" t="s">
        <v>11</v>
      </c>
      <c r="O51" s="52">
        <v>31.55</v>
      </c>
      <c r="P51" s="52">
        <v>31.48</v>
      </c>
      <c r="Q51" s="52">
        <v>31.56</v>
      </c>
      <c r="R51" s="27"/>
      <c r="S51" s="32"/>
      <c r="T51" s="29" t="s">
        <v>11</v>
      </c>
      <c r="U51" s="52">
        <v>31</v>
      </c>
      <c r="V51" s="52">
        <v>30.88</v>
      </c>
      <c r="W51" s="52">
        <v>30.97</v>
      </c>
      <c r="X51" s="27"/>
      <c r="Y51" s="32"/>
      <c r="Z51" s="29" t="s">
        <v>11</v>
      </c>
      <c r="AA51" s="52">
        <v>35.5</v>
      </c>
      <c r="AB51" s="52">
        <v>35.55</v>
      </c>
      <c r="AC51" s="52">
        <v>35.5</v>
      </c>
      <c r="AD51" s="27"/>
      <c r="AE51" s="32"/>
      <c r="AF51" s="29" t="s">
        <v>11</v>
      </c>
      <c r="AG51" s="52">
        <v>35</v>
      </c>
      <c r="AH51" s="52">
        <v>34.75</v>
      </c>
      <c r="AI51" s="52"/>
    </row>
    <row r="52" ht="22" customHeight="1" spans="1:35">
      <c r="A52" s="49" t="s">
        <v>17</v>
      </c>
      <c r="B52" s="49"/>
      <c r="C52" s="63">
        <f>0.049827941*C51/(6*25)</f>
        <v>0.0105967421193333</v>
      </c>
      <c r="D52" s="63">
        <f t="shared" ref="D52:K52" si="1">0.049827941*D51/(6*25)</f>
        <v>0.0105900983938667</v>
      </c>
      <c r="E52" s="63">
        <f t="shared" si="1"/>
        <v>0.0105668453547333</v>
      </c>
      <c r="F52" s="27"/>
      <c r="G52" s="49" t="s">
        <v>17</v>
      </c>
      <c r="H52" s="49"/>
      <c r="I52" s="63">
        <f t="shared" si="1"/>
        <v>0.0109256065299333</v>
      </c>
      <c r="J52" s="63">
        <f t="shared" si="1"/>
        <v>0.0109322502554</v>
      </c>
      <c r="K52" s="63">
        <f t="shared" si="1"/>
        <v>0.0109256065299333</v>
      </c>
      <c r="L52" s="27"/>
      <c r="M52" s="49" t="s">
        <v>17</v>
      </c>
      <c r="N52" s="49"/>
      <c r="O52" s="61">
        <f>$R49*O51/6/25</f>
        <v>0.0106418852525342</v>
      </c>
      <c r="P52" s="61">
        <f>$R49*P51/6/25</f>
        <v>0.0106182740966649</v>
      </c>
      <c r="Q52" s="61">
        <f>$R49*Q51/6/25</f>
        <v>0.0106452582748013</v>
      </c>
      <c r="R52" s="27"/>
      <c r="S52" s="49" t="s">
        <v>17</v>
      </c>
      <c r="T52" s="49"/>
      <c r="U52" s="61">
        <f>$X49*U51/6/25</f>
        <v>0.0104563690278466</v>
      </c>
      <c r="V52" s="61">
        <f>$X49*V51/6/25</f>
        <v>0.010415892760642</v>
      </c>
      <c r="W52" s="61">
        <f>X49*W51/6/25</f>
        <v>0.0104462499610455</v>
      </c>
      <c r="X52" s="27"/>
      <c r="Y52" s="49" t="s">
        <v>17</v>
      </c>
      <c r="Z52" s="49"/>
      <c r="AA52" s="61">
        <f>$AD49*AA51/6/25</f>
        <v>0.0121415160535193</v>
      </c>
      <c r="AB52" s="61">
        <f>$AD49*AB51/6/25</f>
        <v>0.0121586167803552</v>
      </c>
      <c r="AC52" s="61">
        <f>$AD49*AC51/6/25</f>
        <v>0.0121415160535193</v>
      </c>
      <c r="AD52" s="27"/>
      <c r="AE52" s="49" t="s">
        <v>17</v>
      </c>
      <c r="AF52" s="49"/>
      <c r="AG52" s="61">
        <f>$AJ49*AG51/6/25</f>
        <v>0.0119826428571429</v>
      </c>
      <c r="AH52" s="61">
        <f>$AJ49*AH51/6/25</f>
        <v>0.0118970525510204</v>
      </c>
      <c r="AI52" s="61"/>
    </row>
    <row r="53" ht="22" customHeight="1" spans="1:35">
      <c r="A53" s="49" t="s">
        <v>18</v>
      </c>
      <c r="B53" s="49"/>
      <c r="C53" s="63">
        <f>AVERAGE(C52:E52)</f>
        <v>0.0105845619559778</v>
      </c>
      <c r="D53" s="63"/>
      <c r="E53" s="63"/>
      <c r="F53" s="27"/>
      <c r="G53" s="49" t="s">
        <v>18</v>
      </c>
      <c r="H53" s="49"/>
      <c r="I53" s="63">
        <f>AVERAGE(I52:K52)</f>
        <v>0.0109278211050889</v>
      </c>
      <c r="J53" s="63"/>
      <c r="K53" s="63"/>
      <c r="L53" s="27"/>
      <c r="M53" s="49" t="s">
        <v>18</v>
      </c>
      <c r="N53" s="49"/>
      <c r="O53" s="61">
        <f>AVERAGE(O52:Q52)</f>
        <v>0.0106351392080001</v>
      </c>
      <c r="P53" s="61"/>
      <c r="Q53" s="61"/>
      <c r="R53" s="27"/>
      <c r="S53" s="49" t="s">
        <v>18</v>
      </c>
      <c r="T53" s="49"/>
      <c r="U53" s="61">
        <f>AVERAGE(U52:V52)</f>
        <v>0.0104361308942443</v>
      </c>
      <c r="V53" s="61"/>
      <c r="W53" s="61"/>
      <c r="X53" s="27"/>
      <c r="Y53" s="49" t="s">
        <v>18</v>
      </c>
      <c r="Z53" s="49"/>
      <c r="AA53" s="61">
        <f>AVERAGE(AA52:AC52)</f>
        <v>0.0121472162957979</v>
      </c>
      <c r="AB53" s="61"/>
      <c r="AC53" s="61"/>
      <c r="AD53" s="27"/>
      <c r="AE53" s="49" t="s">
        <v>18</v>
      </c>
      <c r="AF53" s="49"/>
      <c r="AG53" s="61">
        <f>AVERAGE(AG52:AH52)</f>
        <v>0.0119398477040816</v>
      </c>
      <c r="AH53" s="61"/>
      <c r="AI53" s="61"/>
    </row>
    <row r="54" ht="22" customHeight="1" spans="1:35">
      <c r="A54" s="36" t="s">
        <v>14</v>
      </c>
      <c r="B54" s="36"/>
      <c r="C54" s="64">
        <f>0.0001/3</f>
        <v>3.33333333333333e-5</v>
      </c>
      <c r="D54" s="64"/>
      <c r="E54" s="64"/>
      <c r="F54" s="27"/>
      <c r="G54" s="36" t="s">
        <v>14</v>
      </c>
      <c r="H54" s="36"/>
      <c r="I54" s="64">
        <v>0</v>
      </c>
      <c r="J54" s="64"/>
      <c r="K54" s="64"/>
      <c r="L54" s="27"/>
      <c r="M54" s="36" t="s">
        <v>14</v>
      </c>
      <c r="N54" s="36"/>
      <c r="O54" s="64">
        <v>0</v>
      </c>
      <c r="P54" s="64"/>
      <c r="Q54" s="64"/>
      <c r="R54" s="27"/>
      <c r="S54" s="36" t="s">
        <v>14</v>
      </c>
      <c r="T54" s="36"/>
      <c r="U54" s="64">
        <f>0.0001/3</f>
        <v>3.33333333333333e-5</v>
      </c>
      <c r="V54" s="64"/>
      <c r="W54" s="64"/>
      <c r="X54" s="27"/>
      <c r="Y54" s="36" t="s">
        <v>14</v>
      </c>
      <c r="Z54" s="36"/>
      <c r="AA54" s="64">
        <f>0.0001/3</f>
        <v>3.33333333333333e-5</v>
      </c>
      <c r="AB54" s="64"/>
      <c r="AC54" s="64"/>
      <c r="AD54" s="27"/>
      <c r="AE54" s="36" t="s">
        <v>14</v>
      </c>
      <c r="AF54" s="36"/>
      <c r="AG54" s="64">
        <f>0.0001/2</f>
        <v>5e-5</v>
      </c>
      <c r="AH54" s="64"/>
      <c r="AI54" s="64"/>
    </row>
    <row r="55" ht="22" customHeight="1" spans="1:35">
      <c r="A55" s="36" t="s">
        <v>15</v>
      </c>
      <c r="B55" s="36"/>
      <c r="C55" s="52">
        <f>C54*100/C53</f>
        <v>0.314924070282454</v>
      </c>
      <c r="D55" s="52"/>
      <c r="E55" s="52"/>
      <c r="F55" s="27"/>
      <c r="G55" s="36" t="s">
        <v>15</v>
      </c>
      <c r="H55" s="36"/>
      <c r="I55" s="52">
        <f>I54*100/I53</f>
        <v>0</v>
      </c>
      <c r="J55" s="52"/>
      <c r="K55" s="52"/>
      <c r="L55" s="27"/>
      <c r="M55" s="36" t="s">
        <v>15</v>
      </c>
      <c r="N55" s="36"/>
      <c r="O55" s="52">
        <f>O54*100/O53</f>
        <v>0</v>
      </c>
      <c r="P55" s="52"/>
      <c r="Q55" s="52"/>
      <c r="R55" s="27"/>
      <c r="S55" s="36" t="s">
        <v>15</v>
      </c>
      <c r="T55" s="36"/>
      <c r="U55" s="52">
        <f>U54*100/U53</f>
        <v>0.319403174137238</v>
      </c>
      <c r="V55" s="52"/>
      <c r="W55" s="52"/>
      <c r="X55" s="27"/>
      <c r="Y55" s="36" t="s">
        <v>15</v>
      </c>
      <c r="Z55" s="36"/>
      <c r="AA55" s="52">
        <f>AA54*100/AA53</f>
        <v>0.274411293267778</v>
      </c>
      <c r="AB55" s="52"/>
      <c r="AC55" s="52"/>
      <c r="AD55" s="27"/>
      <c r="AE55" s="36" t="s">
        <v>15</v>
      </c>
      <c r="AF55" s="36"/>
      <c r="AG55" s="52">
        <f>AG54*100/AG53</f>
        <v>0.418765810412369</v>
      </c>
      <c r="AH55" s="52"/>
      <c r="AI55" s="52"/>
    </row>
    <row r="56" spans="1:1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35">
      <c r="A57" s="27" t="s">
        <v>19</v>
      </c>
      <c r="B57" s="27"/>
      <c r="C57" s="53">
        <f>C53*C53*C53/2</f>
        <v>5.92909859718725e-7</v>
      </c>
      <c r="D57" s="53"/>
      <c r="E57" s="53"/>
      <c r="F57" s="27"/>
      <c r="G57" s="27" t="s">
        <v>19</v>
      </c>
      <c r="H57" s="27"/>
      <c r="I57" s="53">
        <f>I53*I53*I53/2</f>
        <v>6.52485304137452e-7</v>
      </c>
      <c r="J57" s="53"/>
      <c r="K57" s="53"/>
      <c r="L57" s="27"/>
      <c r="M57" s="27" t="s">
        <v>19</v>
      </c>
      <c r="N57" s="27"/>
      <c r="O57" s="53">
        <f>O53*O53*O53/2</f>
        <v>6.01450016557281e-7</v>
      </c>
      <c r="P57" s="53"/>
      <c r="Q57" s="53"/>
      <c r="S57" s="27" t="s">
        <v>19</v>
      </c>
      <c r="T57" s="27"/>
      <c r="U57" s="53">
        <f>U53*U53*U53/2</f>
        <v>5.68314264753279e-7</v>
      </c>
      <c r="V57" s="53"/>
      <c r="W57" s="53"/>
      <c r="Y57" s="95" t="s">
        <v>19</v>
      </c>
      <c r="Z57" s="95"/>
      <c r="AA57" s="96">
        <f>AA53*AA53*AA53/2</f>
        <v>8.96190422654547e-7</v>
      </c>
      <c r="AB57" s="96"/>
      <c r="AC57" s="96"/>
      <c r="AD57" s="98"/>
      <c r="AE57" s="95" t="s">
        <v>19</v>
      </c>
      <c r="AF57" s="95"/>
      <c r="AG57" s="96">
        <f>AG53*AG53*AG53/2</f>
        <v>8.51072124633822e-7</v>
      </c>
      <c r="AH57" s="96"/>
      <c r="AI57" s="96"/>
    </row>
    <row r="58" spans="25:35"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</row>
    <row r="59" ht="14.25" spans="19:35">
      <c r="S59" s="77"/>
      <c r="T59" s="77"/>
      <c r="U59" s="77"/>
      <c r="V59" s="77"/>
      <c r="W59" s="77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</row>
    <row r="60" ht="14.25" spans="19:35">
      <c r="S60" s="78" t="s">
        <v>5</v>
      </c>
      <c r="T60" s="79"/>
      <c r="U60" s="79"/>
      <c r="V60" s="79"/>
      <c r="W60" s="80"/>
      <c r="Y60" s="99" t="s">
        <v>5</v>
      </c>
      <c r="Z60" s="100"/>
      <c r="AA60" s="100"/>
      <c r="AB60" s="100"/>
      <c r="AC60" s="101"/>
      <c r="AD60" s="98"/>
      <c r="AE60" s="99" t="s">
        <v>5</v>
      </c>
      <c r="AF60" s="100"/>
      <c r="AG60" s="100"/>
      <c r="AH60" s="100"/>
      <c r="AI60" s="101"/>
    </row>
    <row r="61" spans="19:35">
      <c r="S61" s="81"/>
      <c r="T61" s="82"/>
      <c r="U61" s="82"/>
      <c r="V61" s="82"/>
      <c r="W61" s="83"/>
      <c r="Y61" s="37"/>
      <c r="Z61" s="38"/>
      <c r="AA61" s="38"/>
      <c r="AB61" s="38"/>
      <c r="AC61" s="39"/>
      <c r="AD61" s="98"/>
      <c r="AE61" s="37"/>
      <c r="AF61" s="38"/>
      <c r="AG61" s="38"/>
      <c r="AH61" s="38"/>
      <c r="AI61" s="39"/>
    </row>
    <row r="62" ht="17.65" spans="19:35">
      <c r="S62" s="84" t="s">
        <v>6</v>
      </c>
      <c r="T62" s="85"/>
      <c r="U62" s="85"/>
      <c r="V62" s="85"/>
      <c r="W62" s="86"/>
      <c r="Y62" s="41" t="s">
        <v>6</v>
      </c>
      <c r="Z62" s="42"/>
      <c r="AA62" s="42"/>
      <c r="AB62" s="42"/>
      <c r="AC62" s="43"/>
      <c r="AD62" s="98"/>
      <c r="AE62" s="41" t="s">
        <v>6</v>
      </c>
      <c r="AF62" s="42"/>
      <c r="AG62" s="42"/>
      <c r="AH62" s="42"/>
      <c r="AI62" s="43"/>
    </row>
    <row r="63" ht="14.25" spans="19:35">
      <c r="S63" s="87"/>
      <c r="T63" s="87"/>
      <c r="U63" s="88">
        <v>1</v>
      </c>
      <c r="V63" s="88">
        <v>2</v>
      </c>
      <c r="W63" s="88">
        <v>3</v>
      </c>
      <c r="Y63" s="46"/>
      <c r="Z63" s="46"/>
      <c r="AA63" s="17">
        <v>1</v>
      </c>
      <c r="AB63" s="17">
        <v>2</v>
      </c>
      <c r="AC63" s="17">
        <v>3</v>
      </c>
      <c r="AD63" s="98"/>
      <c r="AE63" s="46"/>
      <c r="AF63" s="46"/>
      <c r="AG63" s="17">
        <v>1</v>
      </c>
      <c r="AH63" s="17">
        <v>2</v>
      </c>
      <c r="AI63" s="17">
        <v>3</v>
      </c>
    </row>
    <row r="64" ht="14.25" spans="19:35">
      <c r="S64" s="89" t="s">
        <v>7</v>
      </c>
      <c r="T64" s="89"/>
      <c r="U64" s="90">
        <v>0.0359</v>
      </c>
      <c r="V64" s="90"/>
      <c r="W64" s="90"/>
      <c r="X64">
        <f>U64/214/0.1</f>
        <v>0.00167757009345794</v>
      </c>
      <c r="Y64" s="20" t="s">
        <v>7</v>
      </c>
      <c r="Z64" s="20"/>
      <c r="AA64" s="21">
        <v>0.0359</v>
      </c>
      <c r="AB64" s="21"/>
      <c r="AC64" s="21"/>
      <c r="AD64" s="98"/>
      <c r="AE64" s="20" t="s">
        <v>7</v>
      </c>
      <c r="AF64" s="20"/>
      <c r="AG64" s="21">
        <v>0.0359</v>
      </c>
      <c r="AH64" s="21"/>
      <c r="AI64" s="21"/>
    </row>
    <row r="65" ht="14.25" spans="19:35">
      <c r="S65" s="122" t="s">
        <v>8</v>
      </c>
      <c r="T65" s="123" t="s">
        <v>9</v>
      </c>
      <c r="U65" s="124">
        <v>0</v>
      </c>
      <c r="V65" s="124">
        <v>0</v>
      </c>
      <c r="W65" s="124">
        <v>0</v>
      </c>
      <c r="Y65" s="24" t="s">
        <v>8</v>
      </c>
      <c r="Z65" s="25" t="s">
        <v>9</v>
      </c>
      <c r="AA65" s="26">
        <v>0</v>
      </c>
      <c r="AB65" s="26">
        <v>0</v>
      </c>
      <c r="AC65" s="26">
        <v>0</v>
      </c>
      <c r="AD65" s="98"/>
      <c r="AE65" s="24" t="s">
        <v>8</v>
      </c>
      <c r="AF65" s="25" t="s">
        <v>9</v>
      </c>
      <c r="AG65" s="26">
        <v>0</v>
      </c>
      <c r="AH65" s="26">
        <v>0</v>
      </c>
      <c r="AI65" s="26">
        <v>0</v>
      </c>
    </row>
    <row r="66" ht="14.25" spans="19:35">
      <c r="S66" s="122"/>
      <c r="T66" s="123" t="s">
        <v>10</v>
      </c>
      <c r="U66" s="125">
        <v>19.91</v>
      </c>
      <c r="V66" s="125">
        <v>19.42</v>
      </c>
      <c r="W66" s="125">
        <v>19.54</v>
      </c>
      <c r="Y66" s="24"/>
      <c r="Z66" s="25" t="s">
        <v>10</v>
      </c>
      <c r="AA66" s="30">
        <v>19.91</v>
      </c>
      <c r="AB66" s="30">
        <v>19.42</v>
      </c>
      <c r="AC66" s="30">
        <v>19.54</v>
      </c>
      <c r="AD66" s="98"/>
      <c r="AE66" s="24"/>
      <c r="AF66" s="25" t="s">
        <v>10</v>
      </c>
      <c r="AG66" s="30">
        <v>19.91</v>
      </c>
      <c r="AH66" s="30">
        <v>19.42</v>
      </c>
      <c r="AI66" s="30">
        <v>19.54</v>
      </c>
    </row>
    <row r="67" ht="14.25" spans="1:35">
      <c r="A67" s="1" t="s">
        <v>26</v>
      </c>
      <c r="B67" s="1"/>
      <c r="C67" s="1"/>
      <c r="D67" s="1"/>
      <c r="E67" s="1"/>
      <c r="S67" s="126"/>
      <c r="T67" s="123" t="s">
        <v>11</v>
      </c>
      <c r="U67" s="125">
        <v>19.91</v>
      </c>
      <c r="V67" s="125">
        <v>19.42</v>
      </c>
      <c r="W67" s="125">
        <v>19.54</v>
      </c>
      <c r="Y67" s="31"/>
      <c r="Z67" s="25" t="s">
        <v>11</v>
      </c>
      <c r="AA67" s="30">
        <v>19.91</v>
      </c>
      <c r="AB67" s="30">
        <v>19.42</v>
      </c>
      <c r="AC67" s="30">
        <v>19.54</v>
      </c>
      <c r="AD67" s="98"/>
      <c r="AE67" s="31"/>
      <c r="AF67" s="25" t="s">
        <v>11</v>
      </c>
      <c r="AG67" s="30">
        <v>19.91</v>
      </c>
      <c r="AH67" s="30">
        <v>19.42</v>
      </c>
      <c r="AI67" s="30">
        <v>19.54</v>
      </c>
    </row>
    <row r="68" ht="14.25" spans="1:35">
      <c r="A68">
        <v>6.4</v>
      </c>
      <c r="S68" s="126" t="s">
        <v>12</v>
      </c>
      <c r="T68" s="126"/>
      <c r="U68" s="127">
        <f t="shared" ref="U68:W68" si="2">6*0.00167757*25/U67</f>
        <v>0.0126386489201406</v>
      </c>
      <c r="V68" s="127">
        <f t="shared" si="2"/>
        <v>0.01295754376931</v>
      </c>
      <c r="W68" s="127">
        <f t="shared" si="2"/>
        <v>0.0128779682702149</v>
      </c>
      <c r="Y68" s="31" t="s">
        <v>12</v>
      </c>
      <c r="Z68" s="31"/>
      <c r="AA68" s="33">
        <f t="shared" ref="AA68:AC68" si="3">6*0.00167757*25/AA67</f>
        <v>0.0126386489201406</v>
      </c>
      <c r="AB68" s="33">
        <f t="shared" si="3"/>
        <v>0.01295754376931</v>
      </c>
      <c r="AC68" s="33">
        <f t="shared" si="3"/>
        <v>0.0128779682702149</v>
      </c>
      <c r="AD68" s="98"/>
      <c r="AE68" s="31" t="s">
        <v>12</v>
      </c>
      <c r="AF68" s="31"/>
      <c r="AG68" s="33">
        <f>6*0.00167757*25/AG67</f>
        <v>0.0126386489201406</v>
      </c>
      <c r="AH68" s="33">
        <f>6*0.00167757*25/AH67</f>
        <v>0.01295754376931</v>
      </c>
      <c r="AI68" s="33">
        <f>6*0.00167757*25/AI67</f>
        <v>0.0128779682702149</v>
      </c>
    </row>
    <row r="69" ht="14.25" spans="1:35">
      <c r="A69" s="103" t="s">
        <v>27</v>
      </c>
      <c r="B69" s="103" t="s">
        <v>28</v>
      </c>
      <c r="C69" s="103" t="s">
        <v>29</v>
      </c>
      <c r="D69" s="103"/>
      <c r="E69" s="103" t="s">
        <v>30</v>
      </c>
      <c r="F69" s="103" t="s">
        <v>29</v>
      </c>
      <c r="G69" s="103" t="s">
        <v>28</v>
      </c>
      <c r="H69" s="103" t="s">
        <v>31</v>
      </c>
      <c r="I69" s="103" t="s">
        <v>19</v>
      </c>
      <c r="S69" s="126" t="s">
        <v>13</v>
      </c>
      <c r="T69" s="126"/>
      <c r="U69" s="127">
        <f>AVERAGE(U68:W68)</f>
        <v>0.0128247203198885</v>
      </c>
      <c r="V69" s="127"/>
      <c r="W69" s="127"/>
      <c r="Y69" s="31" t="s">
        <v>13</v>
      </c>
      <c r="Z69" s="31"/>
      <c r="AA69" s="33">
        <f>AVERAGE(AA68:AC68)</f>
        <v>0.0128247203198885</v>
      </c>
      <c r="AB69" s="33"/>
      <c r="AC69" s="33"/>
      <c r="AD69" s="98"/>
      <c r="AE69" s="31" t="s">
        <v>13</v>
      </c>
      <c r="AF69" s="31"/>
      <c r="AG69" s="33">
        <f>AVERAGE(AG68:AI68)</f>
        <v>0.0128247203198885</v>
      </c>
      <c r="AH69" s="33"/>
      <c r="AI69" s="33"/>
    </row>
    <row r="70" ht="14.25" spans="1:35">
      <c r="A70" s="103">
        <v>1</v>
      </c>
      <c r="B70" s="103">
        <v>1</v>
      </c>
      <c r="C70" s="103">
        <v>0.057</v>
      </c>
      <c r="D70" s="103"/>
      <c r="E70" s="103">
        <v>1</v>
      </c>
      <c r="F70" s="103">
        <v>0.159</v>
      </c>
      <c r="G70" s="104">
        <v>2.856</v>
      </c>
      <c r="H70" s="105">
        <f>G70*25*0.001/15</f>
        <v>0.00476</v>
      </c>
      <c r="I70" s="103">
        <f>4*H70*H70*H70</f>
        <v>4.31400704e-7</v>
      </c>
      <c r="S70" s="128" t="s">
        <v>14</v>
      </c>
      <c r="T70" s="128"/>
      <c r="U70" s="129">
        <f>0.0005/3</f>
        <v>0.000166666666666667</v>
      </c>
      <c r="V70" s="129"/>
      <c r="W70" s="129"/>
      <c r="Y70" s="34" t="s">
        <v>14</v>
      </c>
      <c r="Z70" s="34"/>
      <c r="AA70" s="35">
        <f>0.0005/3</f>
        <v>0.000166666666666667</v>
      </c>
      <c r="AB70" s="35"/>
      <c r="AC70" s="35"/>
      <c r="AD70" s="98"/>
      <c r="AE70" s="34" t="s">
        <v>14</v>
      </c>
      <c r="AF70" s="34"/>
      <c r="AG70" s="35">
        <f>0.0005/3</f>
        <v>0.000166666666666667</v>
      </c>
      <c r="AH70" s="35"/>
      <c r="AI70" s="35"/>
    </row>
    <row r="71" ht="14.25" spans="1:35">
      <c r="A71" s="103">
        <v>2</v>
      </c>
      <c r="B71" s="103">
        <v>2</v>
      </c>
      <c r="C71" s="103">
        <v>0.113</v>
      </c>
      <c r="D71" s="103"/>
      <c r="E71" s="103">
        <v>2</v>
      </c>
      <c r="F71" s="103">
        <v>0.159</v>
      </c>
      <c r="G71" s="104">
        <v>2.856</v>
      </c>
      <c r="H71" s="105">
        <f t="shared" ref="H71:H81" si="4">G71*25*0.001/15</f>
        <v>0.00476</v>
      </c>
      <c r="I71" s="103">
        <f t="shared" ref="I71:I81" si="5">4*H71*H71*H71</f>
        <v>4.31400704e-7</v>
      </c>
      <c r="S71" s="128" t="s">
        <v>15</v>
      </c>
      <c r="T71" s="128"/>
      <c r="U71" s="125">
        <f>U70*100/U69</f>
        <v>1.29957349953434</v>
      </c>
      <c r="V71" s="125"/>
      <c r="W71" s="125"/>
      <c r="Y71" s="34" t="s">
        <v>15</v>
      </c>
      <c r="Z71" s="34"/>
      <c r="AA71" s="30">
        <f>AA70*100/AA69</f>
        <v>1.29957349953434</v>
      </c>
      <c r="AB71" s="30"/>
      <c r="AC71" s="30"/>
      <c r="AD71" s="98"/>
      <c r="AE71" s="34" t="s">
        <v>15</v>
      </c>
      <c r="AF71" s="34"/>
      <c r="AG71" s="30">
        <f>AG70*100/AG69</f>
        <v>1.29957349953434</v>
      </c>
      <c r="AH71" s="30"/>
      <c r="AI71" s="30"/>
    </row>
    <row r="72" spans="1:35">
      <c r="A72" s="103">
        <v>3</v>
      </c>
      <c r="B72" s="103">
        <v>3</v>
      </c>
      <c r="C72" s="103">
        <v>0.167</v>
      </c>
      <c r="D72" s="103"/>
      <c r="E72" s="103">
        <v>3</v>
      </c>
      <c r="F72" s="103">
        <v>0.154</v>
      </c>
      <c r="G72" s="104">
        <v>2.766</v>
      </c>
      <c r="H72" s="105">
        <f t="shared" si="4"/>
        <v>0.00461</v>
      </c>
      <c r="I72" s="103">
        <f t="shared" si="5"/>
        <v>3.91888724e-7</v>
      </c>
      <c r="K72" s="53"/>
      <c r="L72" s="53"/>
      <c r="M72" s="53"/>
      <c r="O72" s="115">
        <v>6.3729e-7</v>
      </c>
      <c r="S72" s="81"/>
      <c r="T72" s="82"/>
      <c r="U72" s="82"/>
      <c r="V72" s="82"/>
      <c r="W72" s="83"/>
      <c r="Y72" s="37"/>
      <c r="Z72" s="38"/>
      <c r="AA72" s="38"/>
      <c r="AB72" s="38"/>
      <c r="AC72" s="39"/>
      <c r="AD72" s="98"/>
      <c r="AE72" s="37"/>
      <c r="AF72" s="38"/>
      <c r="AG72" s="38"/>
      <c r="AH72" s="38"/>
      <c r="AI72" s="39"/>
    </row>
    <row r="73" spans="1:35">
      <c r="A73" s="103">
        <v>4</v>
      </c>
      <c r="B73" s="103">
        <v>4</v>
      </c>
      <c r="C73" s="103">
        <v>0.222</v>
      </c>
      <c r="D73" s="103"/>
      <c r="E73" s="103">
        <v>4</v>
      </c>
      <c r="F73" s="103">
        <v>0.156</v>
      </c>
      <c r="G73" s="104">
        <v>2.802</v>
      </c>
      <c r="H73" s="105">
        <f t="shared" si="4"/>
        <v>0.00467</v>
      </c>
      <c r="I73" s="103">
        <f t="shared" si="5"/>
        <v>4.07390252e-7</v>
      </c>
      <c r="O73" s="115">
        <v>6.3428e-7</v>
      </c>
      <c r="S73" s="81"/>
      <c r="T73" s="82"/>
      <c r="U73" s="82"/>
      <c r="V73" s="82"/>
      <c r="W73" s="83"/>
      <c r="Y73" s="37"/>
      <c r="Z73" s="38"/>
      <c r="AA73" s="38"/>
      <c r="AB73" s="38"/>
      <c r="AC73" s="39"/>
      <c r="AD73" s="98"/>
      <c r="AE73" s="37"/>
      <c r="AF73" s="38"/>
      <c r="AG73" s="38"/>
      <c r="AH73" s="38"/>
      <c r="AI73" s="39"/>
    </row>
    <row r="74" ht="17.65" spans="1:35">
      <c r="A74" s="103">
        <v>5</v>
      </c>
      <c r="B74" s="103">
        <v>5</v>
      </c>
      <c r="C74" s="103">
        <v>0.278</v>
      </c>
      <c r="D74" s="103"/>
      <c r="E74" s="103">
        <v>5</v>
      </c>
      <c r="F74" s="103">
        <v>0.159</v>
      </c>
      <c r="G74" s="104">
        <v>2.856</v>
      </c>
      <c r="H74" s="105">
        <f t="shared" si="4"/>
        <v>0.00476</v>
      </c>
      <c r="I74" s="103">
        <f t="shared" si="5"/>
        <v>4.31400704e-7</v>
      </c>
      <c r="O74" s="115">
        <v>6.4658e-7</v>
      </c>
      <c r="S74" s="84" t="s">
        <v>16</v>
      </c>
      <c r="T74" s="85"/>
      <c r="U74" s="85"/>
      <c r="V74" s="85"/>
      <c r="W74" s="86"/>
      <c r="Y74" s="41" t="s">
        <v>16</v>
      </c>
      <c r="Z74" s="42"/>
      <c r="AA74" s="42"/>
      <c r="AB74" s="42"/>
      <c r="AC74" s="43"/>
      <c r="AD74" s="98"/>
      <c r="AE74" s="41" t="s">
        <v>16</v>
      </c>
      <c r="AF74" s="42"/>
      <c r="AG74" s="42"/>
      <c r="AH74" s="42"/>
      <c r="AI74" s="43"/>
    </row>
    <row r="75" ht="14.25" spans="1:35">
      <c r="A75" s="103"/>
      <c r="B75" s="103"/>
      <c r="C75" s="103"/>
      <c r="D75" s="103"/>
      <c r="E75" s="103">
        <v>6</v>
      </c>
      <c r="F75" s="103">
        <v>0.162</v>
      </c>
      <c r="G75" s="104">
        <v>2.91</v>
      </c>
      <c r="H75" s="105">
        <f t="shared" si="4"/>
        <v>0.00485</v>
      </c>
      <c r="I75" s="103">
        <f t="shared" si="5"/>
        <v>4.563365e-7</v>
      </c>
      <c r="O75" s="115">
        <v>5.9197e-7</v>
      </c>
      <c r="S75" s="87"/>
      <c r="T75" s="87"/>
      <c r="U75" s="88">
        <v>1</v>
      </c>
      <c r="V75" s="88">
        <v>2</v>
      </c>
      <c r="W75" s="88">
        <v>3</v>
      </c>
      <c r="Y75" s="46"/>
      <c r="Z75" s="46"/>
      <c r="AA75" s="17">
        <v>1</v>
      </c>
      <c r="AB75" s="17">
        <v>2</v>
      </c>
      <c r="AC75" s="17">
        <v>3</v>
      </c>
      <c r="AD75" s="98"/>
      <c r="AE75" s="46"/>
      <c r="AF75" s="46"/>
      <c r="AG75" s="17">
        <v>1</v>
      </c>
      <c r="AH75" s="17">
        <v>2</v>
      </c>
      <c r="AI75" s="17">
        <v>3</v>
      </c>
    </row>
    <row r="76" ht="14.25" spans="1:36">
      <c r="A76" s="103"/>
      <c r="B76" s="103"/>
      <c r="C76" s="103"/>
      <c r="D76" s="103"/>
      <c r="E76" s="103">
        <v>7</v>
      </c>
      <c r="F76" s="103">
        <v>0.156</v>
      </c>
      <c r="G76" s="104">
        <v>2.802</v>
      </c>
      <c r="H76" s="105">
        <f t="shared" si="4"/>
        <v>0.00467</v>
      </c>
      <c r="I76" s="103">
        <f t="shared" si="5"/>
        <v>4.07390252e-7</v>
      </c>
      <c r="O76" s="115">
        <v>6.3188e-7</v>
      </c>
      <c r="S76" s="122" t="s">
        <v>8</v>
      </c>
      <c r="T76" s="123" t="s">
        <v>9</v>
      </c>
      <c r="U76" s="125">
        <v>0</v>
      </c>
      <c r="V76" s="125">
        <v>0</v>
      </c>
      <c r="W76" s="124">
        <v>0</v>
      </c>
      <c r="X76" s="22">
        <f>U69*100/25</f>
        <v>0.0512988812795541</v>
      </c>
      <c r="Y76" s="24" t="s">
        <v>8</v>
      </c>
      <c r="Z76" s="25" t="s">
        <v>9</v>
      </c>
      <c r="AA76" s="30">
        <v>0</v>
      </c>
      <c r="AB76" s="30">
        <v>0</v>
      </c>
      <c r="AC76" s="26">
        <v>0</v>
      </c>
      <c r="AD76" s="131">
        <f>AA69*100/25</f>
        <v>0.0512988812795541</v>
      </c>
      <c r="AE76" s="135" t="s">
        <v>8</v>
      </c>
      <c r="AF76" s="136" t="s">
        <v>9</v>
      </c>
      <c r="AG76" s="70">
        <v>0</v>
      </c>
      <c r="AH76" s="70">
        <v>0</v>
      </c>
      <c r="AI76" s="140">
        <v>0</v>
      </c>
      <c r="AJ76" s="22">
        <f>AG69*100/25</f>
        <v>0.0512988812795541</v>
      </c>
    </row>
    <row r="77" ht="14.25" spans="1:35">
      <c r="A77" s="103"/>
      <c r="B77" s="103"/>
      <c r="C77" s="103"/>
      <c r="D77" s="103"/>
      <c r="E77" s="103">
        <v>8</v>
      </c>
      <c r="F77" s="104">
        <v>0.16</v>
      </c>
      <c r="G77" s="104">
        <v>2.874</v>
      </c>
      <c r="H77" s="105">
        <f t="shared" si="4"/>
        <v>0.00479</v>
      </c>
      <c r="I77" s="103">
        <f t="shared" si="5"/>
        <v>4.39608956e-7</v>
      </c>
      <c r="O77" s="115">
        <v>6.448e-7</v>
      </c>
      <c r="S77" s="122"/>
      <c r="T77" s="123" t="s">
        <v>10</v>
      </c>
      <c r="U77" s="125">
        <v>31.01</v>
      </c>
      <c r="V77" s="125">
        <v>30.91</v>
      </c>
      <c r="W77" s="125">
        <v>30.88</v>
      </c>
      <c r="Y77" s="24"/>
      <c r="Z77" s="25" t="s">
        <v>10</v>
      </c>
      <c r="AA77" s="30">
        <v>31.8</v>
      </c>
      <c r="AB77" s="30">
        <v>31.6</v>
      </c>
      <c r="AC77" s="30">
        <v>31.56</v>
      </c>
      <c r="AD77" s="98"/>
      <c r="AE77" s="135"/>
      <c r="AF77" s="136" t="s">
        <v>10</v>
      </c>
      <c r="AG77" s="70">
        <v>31.82</v>
      </c>
      <c r="AH77" s="70">
        <v>31.85</v>
      </c>
      <c r="AI77" s="70">
        <v>31.9</v>
      </c>
    </row>
    <row r="78" ht="14.25" spans="1:35">
      <c r="A78" s="103"/>
      <c r="B78" s="103"/>
      <c r="C78" s="103"/>
      <c r="D78" s="103"/>
      <c r="E78" s="103">
        <v>9</v>
      </c>
      <c r="F78" s="104">
        <v>0.16</v>
      </c>
      <c r="G78" s="104">
        <v>2.874</v>
      </c>
      <c r="H78" s="105">
        <f t="shared" si="4"/>
        <v>0.00479</v>
      </c>
      <c r="I78" s="103">
        <f t="shared" si="5"/>
        <v>4.39608956e-7</v>
      </c>
      <c r="O78" s="115">
        <v>5.4057e-7</v>
      </c>
      <c r="S78" s="126"/>
      <c r="T78" s="123" t="s">
        <v>11</v>
      </c>
      <c r="U78" s="125">
        <v>31.01</v>
      </c>
      <c r="V78" s="125">
        <v>30.91</v>
      </c>
      <c r="W78" s="125">
        <v>30.88</v>
      </c>
      <c r="Y78" s="31"/>
      <c r="Z78" s="25" t="s">
        <v>11</v>
      </c>
      <c r="AA78" s="30">
        <v>31.8</v>
      </c>
      <c r="AB78" s="30">
        <v>31.6</v>
      </c>
      <c r="AC78" s="30">
        <v>31.56</v>
      </c>
      <c r="AD78" s="98"/>
      <c r="AE78" s="137"/>
      <c r="AF78" s="136" t="s">
        <v>11</v>
      </c>
      <c r="AG78" s="70">
        <v>31.82</v>
      </c>
      <c r="AH78" s="70">
        <v>31.85</v>
      </c>
      <c r="AI78" s="70">
        <v>31.9</v>
      </c>
    </row>
    <row r="79" ht="16.1" spans="1:35">
      <c r="A79" s="103"/>
      <c r="B79" s="103"/>
      <c r="C79" s="103"/>
      <c r="D79" s="103"/>
      <c r="E79" s="103">
        <v>10</v>
      </c>
      <c r="F79" s="104">
        <v>0.16</v>
      </c>
      <c r="G79" s="104">
        <v>2.874</v>
      </c>
      <c r="H79" s="105">
        <f t="shared" si="4"/>
        <v>0.00479</v>
      </c>
      <c r="I79" s="103">
        <f t="shared" si="5"/>
        <v>4.39608956e-7</v>
      </c>
      <c r="O79" s="115">
        <v>5.3882e-7</v>
      </c>
      <c r="S79" s="130" t="s">
        <v>17</v>
      </c>
      <c r="T79" s="130"/>
      <c r="U79" s="90">
        <f>$X76*U78/6/25</f>
        <v>0.0106051887231931</v>
      </c>
      <c r="V79" s="90">
        <f>$X76*V78/6/25</f>
        <v>0.0105709894690068</v>
      </c>
      <c r="W79" s="90">
        <f>$X76*W78/6/25</f>
        <v>0.0105607296927509</v>
      </c>
      <c r="Y79" s="138" t="s">
        <v>17</v>
      </c>
      <c r="Z79" s="138"/>
      <c r="AA79" s="139">
        <f>$AD76*AA78/6/25</f>
        <v>0.0108753628312655</v>
      </c>
      <c r="AB79" s="139">
        <f>$AD76*AB78/6/25</f>
        <v>0.0108069643228927</v>
      </c>
      <c r="AC79" s="139">
        <f>$AD76*AC78/6/25</f>
        <v>0.0107932846212182</v>
      </c>
      <c r="AD79" s="98"/>
      <c r="AE79" s="138" t="s">
        <v>17</v>
      </c>
      <c r="AF79" s="138"/>
      <c r="AG79" s="139">
        <f>$AJ76*AG78/6/25</f>
        <v>0.0108822026821027</v>
      </c>
      <c r="AH79" s="139">
        <f>$AJ76*AH78/6/25</f>
        <v>0.0108924624583587</v>
      </c>
      <c r="AI79" s="139">
        <f>$AJ76*AI78/6/25</f>
        <v>0.0109095620854518</v>
      </c>
    </row>
    <row r="80" ht="16.1" spans="1:35">
      <c r="A80" s="103"/>
      <c r="B80" s="103"/>
      <c r="C80" s="103"/>
      <c r="D80" s="103"/>
      <c r="E80" s="103">
        <v>11</v>
      </c>
      <c r="F80" s="103">
        <v>0.157</v>
      </c>
      <c r="G80" s="106">
        <v>2.833</v>
      </c>
      <c r="H80" s="107">
        <f t="shared" si="4"/>
        <v>0.00472166666666667</v>
      </c>
      <c r="I80" s="103">
        <f t="shared" si="5"/>
        <v>4.21061917351853e-7</v>
      </c>
      <c r="O80" s="115">
        <v>5.3871e-7</v>
      </c>
      <c r="S80" s="130" t="s">
        <v>18</v>
      </c>
      <c r="T80" s="130"/>
      <c r="U80" s="90">
        <f>AVERAGE(U79:W79)</f>
        <v>0.0105789692949836</v>
      </c>
      <c r="V80" s="90"/>
      <c r="W80" s="90"/>
      <c r="Y80" s="138" t="s">
        <v>18</v>
      </c>
      <c r="Z80" s="138"/>
      <c r="AA80" s="139">
        <f>AVERAGE(AA79:AC79)</f>
        <v>0.0108252039251255</v>
      </c>
      <c r="AB80" s="139"/>
      <c r="AC80" s="139"/>
      <c r="AD80" s="98"/>
      <c r="AE80" s="138" t="s">
        <v>18</v>
      </c>
      <c r="AF80" s="138"/>
      <c r="AG80" s="139">
        <f>AVERAGE(AG79:AI79)</f>
        <v>0.0108947424086377</v>
      </c>
      <c r="AH80" s="139"/>
      <c r="AI80" s="139"/>
    </row>
    <row r="81" ht="14.25" spans="1:35">
      <c r="A81" s="108"/>
      <c r="B81" s="108"/>
      <c r="C81" s="108"/>
      <c r="D81" s="108"/>
      <c r="E81" s="109">
        <v>12</v>
      </c>
      <c r="F81" s="109">
        <v>0.156</v>
      </c>
      <c r="G81" s="106">
        <v>2.815</v>
      </c>
      <c r="H81" s="107">
        <f t="shared" si="4"/>
        <v>0.00469166666666667</v>
      </c>
      <c r="I81" s="103">
        <f t="shared" si="5"/>
        <v>4.13086914351853e-7</v>
      </c>
      <c r="O81" s="115">
        <v>5.4287e-7</v>
      </c>
      <c r="S81" s="128" t="s">
        <v>14</v>
      </c>
      <c r="T81" s="128"/>
      <c r="U81" s="129">
        <v>0</v>
      </c>
      <c r="V81" s="129"/>
      <c r="W81" s="129"/>
      <c r="Y81" s="50" t="s">
        <v>14</v>
      </c>
      <c r="Z81" s="50"/>
      <c r="AA81" s="51">
        <f>0.0001/3</f>
        <v>3.33333333333333e-5</v>
      </c>
      <c r="AB81" s="51"/>
      <c r="AC81" s="51"/>
      <c r="AD81" s="98"/>
      <c r="AE81" s="50" t="s">
        <v>14</v>
      </c>
      <c r="AF81" s="50"/>
      <c r="AG81" s="51">
        <v>0</v>
      </c>
      <c r="AH81" s="51"/>
      <c r="AI81" s="51"/>
    </row>
    <row r="82" ht="14.25" spans="1:35">
      <c r="A82" s="110"/>
      <c r="B82" s="110"/>
      <c r="C82" s="110"/>
      <c r="D82" s="110"/>
      <c r="E82" s="111"/>
      <c r="F82" s="111"/>
      <c r="G82" s="111"/>
      <c r="H82" s="111"/>
      <c r="S82" s="128" t="s">
        <v>15</v>
      </c>
      <c r="T82" s="128"/>
      <c r="U82" s="125">
        <v>0</v>
      </c>
      <c r="V82" s="125"/>
      <c r="W82" s="125"/>
      <c r="Y82" s="50" t="s">
        <v>15</v>
      </c>
      <c r="Z82" s="50"/>
      <c r="AA82" s="70">
        <f>AA81*100/AA80</f>
        <v>0.30792337552151</v>
      </c>
      <c r="AB82" s="70"/>
      <c r="AC82" s="70"/>
      <c r="AD82" s="98"/>
      <c r="AE82" s="50" t="s">
        <v>15</v>
      </c>
      <c r="AF82" s="50"/>
      <c r="AG82" s="70">
        <v>0</v>
      </c>
      <c r="AH82" s="70"/>
      <c r="AI82" s="70"/>
    </row>
    <row r="83" spans="1:35">
      <c r="A83" s="110"/>
      <c r="B83" s="110"/>
      <c r="C83" s="110"/>
      <c r="D83" s="110"/>
      <c r="E83" s="111"/>
      <c r="F83" s="111"/>
      <c r="G83" s="111"/>
      <c r="H83" s="111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</row>
    <row r="84" spans="1:35">
      <c r="A84" s="110"/>
      <c r="B84" s="110"/>
      <c r="C84" s="110"/>
      <c r="D84" s="110"/>
      <c r="E84" s="111"/>
      <c r="F84" s="111"/>
      <c r="G84" s="111"/>
      <c r="H84" s="111"/>
      <c r="I84" s="111"/>
      <c r="S84" s="27" t="s">
        <v>19</v>
      </c>
      <c r="T84" s="27"/>
      <c r="U84" s="53">
        <f>U80*U80*U80/2</f>
        <v>5.91970512745495e-7</v>
      </c>
      <c r="V84" s="53"/>
      <c r="W84" s="53"/>
      <c r="Y84" s="95" t="s">
        <v>19</v>
      </c>
      <c r="Z84" s="95"/>
      <c r="AA84" s="96">
        <f>AA80*AA80*AA80/2</f>
        <v>6.3427597759823e-7</v>
      </c>
      <c r="AB84" s="96"/>
      <c r="AC84" s="96"/>
      <c r="AD84" s="98"/>
      <c r="AE84" s="95" t="s">
        <v>19</v>
      </c>
      <c r="AF84" s="95"/>
      <c r="AG84" s="96">
        <f>AG80*AG80*AG80/2</f>
        <v>6.46577970233774e-7</v>
      </c>
      <c r="AH84" s="96"/>
      <c r="AI84" s="96"/>
    </row>
    <row r="85" spans="1:35">
      <c r="A85" s="110"/>
      <c r="B85" s="110"/>
      <c r="C85" s="110"/>
      <c r="D85" s="110"/>
      <c r="E85" s="111"/>
      <c r="F85" s="111"/>
      <c r="G85" s="111"/>
      <c r="H85" s="112"/>
      <c r="I85" s="111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</row>
    <row r="86" ht="14.25" spans="1:35">
      <c r="A86" s="110"/>
      <c r="B86" s="110"/>
      <c r="C86" s="113"/>
      <c r="D86" s="110"/>
      <c r="E86" s="111"/>
      <c r="F86" s="111"/>
      <c r="G86" s="111"/>
      <c r="H86" s="111"/>
      <c r="I86" s="111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</row>
    <row r="87" ht="14.25" spans="1:35">
      <c r="A87" s="110"/>
      <c r="B87" s="110"/>
      <c r="C87" s="110"/>
      <c r="D87" s="110"/>
      <c r="E87" s="110"/>
      <c r="F87" s="110"/>
      <c r="G87" s="110"/>
      <c r="H87" s="110"/>
      <c r="I87" s="110"/>
      <c r="S87" s="99" t="s">
        <v>5</v>
      </c>
      <c r="T87" s="100"/>
      <c r="U87" s="100"/>
      <c r="V87" s="100"/>
      <c r="W87" s="101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</row>
    <row r="88" spans="13:35">
      <c r="M88" s="115"/>
      <c r="S88" s="37"/>
      <c r="T88" s="38"/>
      <c r="U88" s="38"/>
      <c r="V88" s="38"/>
      <c r="W88" s="39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</row>
    <row r="89" ht="17.65" spans="1:35">
      <c r="A89" s="103" t="s">
        <v>32</v>
      </c>
      <c r="B89" s="103" t="s">
        <v>28</v>
      </c>
      <c r="C89" s="103" t="s">
        <v>29</v>
      </c>
      <c r="D89" s="103"/>
      <c r="E89" s="103" t="s">
        <v>30</v>
      </c>
      <c r="F89" s="103" t="s">
        <v>29</v>
      </c>
      <c r="G89" s="103" t="s">
        <v>28</v>
      </c>
      <c r="H89" s="103" t="s">
        <v>31</v>
      </c>
      <c r="I89" s="103" t="s">
        <v>33</v>
      </c>
      <c r="J89" s="103"/>
      <c r="L89" t="s">
        <v>34</v>
      </c>
      <c r="O89" t="s">
        <v>35</v>
      </c>
      <c r="S89" s="41" t="s">
        <v>6</v>
      </c>
      <c r="T89" s="42"/>
      <c r="U89" s="42"/>
      <c r="V89" s="42"/>
      <c r="W89" s="43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</row>
    <row r="90" ht="16.15" spans="1:35">
      <c r="A90" s="103">
        <v>1</v>
      </c>
      <c r="B90" s="103">
        <v>1</v>
      </c>
      <c r="C90" s="103">
        <v>0.046</v>
      </c>
      <c r="D90" s="103"/>
      <c r="E90" s="103">
        <v>1</v>
      </c>
      <c r="F90" s="114">
        <v>0.13</v>
      </c>
      <c r="G90" s="103">
        <v>2.993</v>
      </c>
      <c r="H90" s="105">
        <f t="shared" ref="H90:H101" si="6">G90*25*0.001/15</f>
        <v>0.00498833333333333</v>
      </c>
      <c r="I90" s="116">
        <f t="shared" ref="I90:I101" si="7">4*H90*H90*H90</f>
        <v>4.96508160314815e-7</v>
      </c>
      <c r="J90" s="109" t="s">
        <v>36</v>
      </c>
      <c r="K90">
        <v>4.5212</v>
      </c>
      <c r="L90" s="115">
        <v>6.3729e-7</v>
      </c>
      <c r="M90" s="117" t="s">
        <v>37</v>
      </c>
      <c r="N90">
        <v>5.4057</v>
      </c>
      <c r="O90" s="115">
        <v>4.31400704e-7</v>
      </c>
      <c r="P90" s="111" t="s">
        <v>38</v>
      </c>
      <c r="Q90">
        <v>4.0739</v>
      </c>
      <c r="S90" s="46"/>
      <c r="T90" s="46"/>
      <c r="U90" s="17">
        <v>1</v>
      </c>
      <c r="V90" s="17">
        <v>2</v>
      </c>
      <c r="W90" s="17">
        <v>3</v>
      </c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</row>
    <row r="91" ht="16.15" spans="1:24">
      <c r="A91" s="103">
        <v>2</v>
      </c>
      <c r="B91" s="103">
        <v>2</v>
      </c>
      <c r="C91" s="103">
        <v>0.093</v>
      </c>
      <c r="D91" s="103"/>
      <c r="E91" s="103">
        <v>2</v>
      </c>
      <c r="F91" s="114">
        <v>0.127</v>
      </c>
      <c r="G91" s="103">
        <v>2.924</v>
      </c>
      <c r="H91" s="105">
        <f t="shared" si="6"/>
        <v>0.00487333333333333</v>
      </c>
      <c r="I91" s="116">
        <f>4*H99*H99*H99</f>
        <v>5.08042742518519e-7</v>
      </c>
      <c r="J91" s="118" t="s">
        <v>39</v>
      </c>
      <c r="K91">
        <v>4.5212</v>
      </c>
      <c r="L91" s="115">
        <v>6.3428e-7</v>
      </c>
      <c r="M91" s="117" t="s">
        <v>40</v>
      </c>
      <c r="N91">
        <v>5.4287</v>
      </c>
      <c r="O91" s="115">
        <v>4.31400704e-7</v>
      </c>
      <c r="P91" s="111" t="s">
        <v>38</v>
      </c>
      <c r="Q91">
        <v>3.9189</v>
      </c>
      <c r="S91" s="20" t="s">
        <v>7</v>
      </c>
      <c r="T91" s="20"/>
      <c r="U91" s="21">
        <v>0.0359</v>
      </c>
      <c r="V91" s="21"/>
      <c r="W91" s="21"/>
      <c r="X91" s="98"/>
    </row>
    <row r="92" ht="16.15" spans="1:24">
      <c r="A92" s="103">
        <v>3</v>
      </c>
      <c r="B92" s="103">
        <v>3</v>
      </c>
      <c r="C92" s="103">
        <v>0.132</v>
      </c>
      <c r="D92" s="103"/>
      <c r="E92" s="103">
        <v>3</v>
      </c>
      <c r="F92" s="114">
        <v>0.129</v>
      </c>
      <c r="G92" s="104">
        <v>2.97</v>
      </c>
      <c r="H92" s="105">
        <f t="shared" si="6"/>
        <v>0.00495</v>
      </c>
      <c r="I92" s="116">
        <f t="shared" si="7"/>
        <v>4.851495e-7</v>
      </c>
      <c r="J92" s="109" t="s">
        <v>41</v>
      </c>
      <c r="K92">
        <v>4.6295</v>
      </c>
      <c r="L92" s="115">
        <v>6.4658e-7</v>
      </c>
      <c r="M92" s="117" t="s">
        <v>42</v>
      </c>
      <c r="N92">
        <v>5.9407</v>
      </c>
      <c r="O92" s="115">
        <v>4.39608956e-7</v>
      </c>
      <c r="P92" s="111" t="s">
        <v>43</v>
      </c>
      <c r="Q92">
        <v>4.3961</v>
      </c>
      <c r="S92" s="24" t="s">
        <v>8</v>
      </c>
      <c r="T92" s="25" t="s">
        <v>9</v>
      </c>
      <c r="U92" s="26">
        <v>0</v>
      </c>
      <c r="V92" s="26">
        <v>0</v>
      </c>
      <c r="W92" s="26">
        <v>0</v>
      </c>
      <c r="X92" s="98"/>
    </row>
    <row r="93" ht="16.15" spans="1:24">
      <c r="A93" s="103">
        <v>4</v>
      </c>
      <c r="B93" s="103">
        <v>4</v>
      </c>
      <c r="C93" s="103">
        <v>0.174</v>
      </c>
      <c r="D93" s="103"/>
      <c r="E93" s="103">
        <v>4</v>
      </c>
      <c r="F93" s="114">
        <v>0.13</v>
      </c>
      <c r="G93" s="103">
        <v>2.993</v>
      </c>
      <c r="H93" s="105">
        <f t="shared" si="6"/>
        <v>0.00498833333333333</v>
      </c>
      <c r="I93" s="116">
        <f t="shared" si="7"/>
        <v>4.96508160314815e-7</v>
      </c>
      <c r="J93" s="109" t="s">
        <v>44</v>
      </c>
      <c r="K93">
        <v>4.6259</v>
      </c>
      <c r="L93" s="115">
        <v>6.448e-7</v>
      </c>
      <c r="M93" s="117" t="s">
        <v>45</v>
      </c>
      <c r="N93">
        <v>5.9291</v>
      </c>
      <c r="O93" s="115">
        <v>4.07390252e-7</v>
      </c>
      <c r="P93" s="111" t="s">
        <v>46</v>
      </c>
      <c r="Q93">
        <v>4.3961</v>
      </c>
      <c r="S93" s="24"/>
      <c r="T93" s="25" t="s">
        <v>10</v>
      </c>
      <c r="U93" s="30">
        <v>19.91</v>
      </c>
      <c r="V93" s="30">
        <v>19.42</v>
      </c>
      <c r="W93" s="30">
        <v>19.54</v>
      </c>
      <c r="X93" s="98"/>
    </row>
    <row r="94" ht="16.15" spans="1:24">
      <c r="A94" s="103">
        <v>5</v>
      </c>
      <c r="B94" s="103">
        <v>5</v>
      </c>
      <c r="C94" s="103">
        <v>0.213</v>
      </c>
      <c r="D94" s="103"/>
      <c r="E94" s="103">
        <v>5</v>
      </c>
      <c r="F94" s="114">
        <v>0.129</v>
      </c>
      <c r="G94" s="104">
        <v>2.97</v>
      </c>
      <c r="H94" s="105">
        <f t="shared" si="6"/>
        <v>0.00495</v>
      </c>
      <c r="I94" s="116">
        <f t="shared" si="7"/>
        <v>4.851495e-7</v>
      </c>
      <c r="J94" s="109" t="s">
        <v>41</v>
      </c>
      <c r="K94" s="119">
        <v>4.965</v>
      </c>
      <c r="L94" s="115">
        <v>6.3188e-7</v>
      </c>
      <c r="M94" s="117" t="s">
        <v>47</v>
      </c>
      <c r="N94">
        <v>5.6831</v>
      </c>
      <c r="O94" s="115">
        <v>4.31400704e-7</v>
      </c>
      <c r="P94" s="111" t="s">
        <v>38</v>
      </c>
      <c r="Q94">
        <v>4.2106</v>
      </c>
      <c r="S94" s="31"/>
      <c r="T94" s="25" t="s">
        <v>11</v>
      </c>
      <c r="U94" s="30">
        <v>19.91</v>
      </c>
      <c r="V94" s="30">
        <v>19.42</v>
      </c>
      <c r="W94" s="30">
        <v>19.54</v>
      </c>
      <c r="X94" s="98"/>
    </row>
    <row r="95" ht="16.15" spans="1:24">
      <c r="A95" s="103"/>
      <c r="B95" s="103"/>
      <c r="C95" s="103"/>
      <c r="D95" s="103"/>
      <c r="E95" s="103">
        <v>6</v>
      </c>
      <c r="F95" s="114">
        <v>0.128</v>
      </c>
      <c r="G95" s="103">
        <v>2.974</v>
      </c>
      <c r="H95" s="105">
        <f t="shared" si="6"/>
        <v>0.00495666666666667</v>
      </c>
      <c r="I95" s="116">
        <f t="shared" si="7"/>
        <v>4.87112341185185e-7</v>
      </c>
      <c r="J95" s="109" t="s">
        <v>48</v>
      </c>
      <c r="K95">
        <v>4.8711</v>
      </c>
      <c r="L95" s="115">
        <v>6.01450016557281e-7</v>
      </c>
      <c r="M95" s="117" t="s">
        <v>49</v>
      </c>
      <c r="N95">
        <v>5.9197</v>
      </c>
      <c r="O95" s="120">
        <v>4.13086914351853e-7</v>
      </c>
      <c r="P95" s="111" t="s">
        <v>50</v>
      </c>
      <c r="Q95">
        <v>4.5634</v>
      </c>
      <c r="S95" s="31" t="s">
        <v>12</v>
      </c>
      <c r="T95" s="31"/>
      <c r="U95" s="33">
        <f t="shared" ref="U95:W95" si="8">6*0.00167757*25/U94</f>
        <v>0.0126386489201406</v>
      </c>
      <c r="V95" s="33">
        <f t="shared" si="8"/>
        <v>0.01295754376931</v>
      </c>
      <c r="W95" s="33">
        <f t="shared" si="8"/>
        <v>0.0128779682702149</v>
      </c>
      <c r="X95" s="98"/>
    </row>
    <row r="96" ht="16.15" spans="1:24">
      <c r="A96" s="103"/>
      <c r="B96" s="103"/>
      <c r="C96" s="103"/>
      <c r="D96" s="103"/>
      <c r="E96" s="103">
        <v>7</v>
      </c>
      <c r="F96" s="114">
        <v>1.126</v>
      </c>
      <c r="G96" s="103">
        <v>2.901</v>
      </c>
      <c r="H96" s="105">
        <f t="shared" si="6"/>
        <v>0.004835</v>
      </c>
      <c r="I96" s="116">
        <f t="shared" si="7"/>
        <v>4.521155315e-7</v>
      </c>
      <c r="J96" s="109" t="s">
        <v>51</v>
      </c>
      <c r="K96">
        <v>4.9651</v>
      </c>
      <c r="L96" s="115">
        <v>5.9197e-7</v>
      </c>
      <c r="M96" s="117" t="s">
        <v>52</v>
      </c>
      <c r="N96">
        <v>6.0145</v>
      </c>
      <c r="O96" s="115">
        <v>4.07390252e-7</v>
      </c>
      <c r="P96" s="111" t="s">
        <v>46</v>
      </c>
      <c r="Q96" s="119">
        <v>4.314</v>
      </c>
      <c r="S96" s="31" t="s">
        <v>13</v>
      </c>
      <c r="T96" s="31"/>
      <c r="U96" s="33">
        <f>AVERAGE(U95:W95)</f>
        <v>0.0128247203198885</v>
      </c>
      <c r="V96" s="33"/>
      <c r="W96" s="33"/>
      <c r="X96" s="98"/>
    </row>
    <row r="97" ht="16.15" spans="1:24">
      <c r="A97" s="103"/>
      <c r="B97" s="103"/>
      <c r="C97" s="103"/>
      <c r="D97" s="103"/>
      <c r="E97" s="103">
        <v>8</v>
      </c>
      <c r="F97" s="114">
        <v>0.126</v>
      </c>
      <c r="G97" s="103">
        <v>2.901</v>
      </c>
      <c r="H97" s="105">
        <f t="shared" si="6"/>
        <v>0.004835</v>
      </c>
      <c r="I97" s="116">
        <f t="shared" si="7"/>
        <v>4.521155315e-7</v>
      </c>
      <c r="J97" s="109" t="s">
        <v>51</v>
      </c>
      <c r="K97">
        <v>5.0804</v>
      </c>
      <c r="L97" s="115">
        <v>5.68314264753279e-7</v>
      </c>
      <c r="M97" s="117" t="s">
        <v>53</v>
      </c>
      <c r="N97">
        <v>6.3188</v>
      </c>
      <c r="O97" s="115">
        <v>3.91888724e-7</v>
      </c>
      <c r="P97" s="111" t="s">
        <v>54</v>
      </c>
      <c r="Q97" s="119">
        <v>4.314</v>
      </c>
      <c r="S97" s="34" t="s">
        <v>14</v>
      </c>
      <c r="T97" s="34"/>
      <c r="U97" s="35">
        <f>0.0005/3</f>
        <v>0.000166666666666667</v>
      </c>
      <c r="V97" s="35"/>
      <c r="W97" s="35"/>
      <c r="X97" s="98"/>
    </row>
    <row r="98" ht="16.15" spans="1:24">
      <c r="A98" s="103"/>
      <c r="B98" s="103"/>
      <c r="C98" s="103"/>
      <c r="D98" s="103"/>
      <c r="E98" s="103">
        <v>9</v>
      </c>
      <c r="F98" s="114">
        <v>3.126</v>
      </c>
      <c r="G98" s="103">
        <v>2.924</v>
      </c>
      <c r="H98" s="105">
        <f t="shared" si="6"/>
        <v>0.00487333333333333</v>
      </c>
      <c r="I98" s="116">
        <f t="shared" si="7"/>
        <v>4.62954537481481e-7</v>
      </c>
      <c r="J98" s="109" t="s">
        <v>55</v>
      </c>
      <c r="K98">
        <v>4.8515</v>
      </c>
      <c r="L98" s="115">
        <v>5.92909859718727e-7</v>
      </c>
      <c r="M98" s="117" t="s">
        <v>56</v>
      </c>
      <c r="N98" s="119">
        <v>6.448</v>
      </c>
      <c r="O98" s="115">
        <v>4.39608956e-7</v>
      </c>
      <c r="P98" s="111" t="s">
        <v>43</v>
      </c>
      <c r="Q98">
        <v>4.3961</v>
      </c>
      <c r="S98" s="34" t="s">
        <v>15</v>
      </c>
      <c r="T98" s="34"/>
      <c r="U98" s="30">
        <f>U97*100/U96</f>
        <v>1.29957349953434</v>
      </c>
      <c r="V98" s="30"/>
      <c r="W98" s="30"/>
      <c r="X98" s="98"/>
    </row>
    <row r="99" ht="15.4" spans="1:24">
      <c r="A99" s="103"/>
      <c r="B99" s="103"/>
      <c r="C99" s="103"/>
      <c r="D99" s="103"/>
      <c r="E99" s="103">
        <v>10</v>
      </c>
      <c r="F99" s="114">
        <v>4.126</v>
      </c>
      <c r="G99" s="103">
        <v>3.016</v>
      </c>
      <c r="H99" s="105">
        <f t="shared" si="6"/>
        <v>0.00502666666666667</v>
      </c>
      <c r="I99" s="116">
        <f>4*H91*H91*H91</f>
        <v>4.62954537481481e-7</v>
      </c>
      <c r="J99" s="109" t="s">
        <v>55</v>
      </c>
      <c r="K99" s="119">
        <v>4.965</v>
      </c>
      <c r="L99" s="115">
        <v>5.94074347684403e-7</v>
      </c>
      <c r="M99" s="117" t="s">
        <v>57</v>
      </c>
      <c r="N99">
        <v>6.4658</v>
      </c>
      <c r="O99" s="115">
        <v>4.39608956e-7</v>
      </c>
      <c r="P99" s="111" t="s">
        <v>43</v>
      </c>
      <c r="Q99">
        <v>4.0739</v>
      </c>
      <c r="S99" s="37"/>
      <c r="T99" s="38"/>
      <c r="U99" s="38"/>
      <c r="V99" s="38"/>
      <c r="W99" s="39"/>
      <c r="X99" s="98"/>
    </row>
    <row r="100" ht="15.4" spans="1:24">
      <c r="A100" s="103"/>
      <c r="B100" s="103"/>
      <c r="C100" s="103"/>
      <c r="D100" s="103"/>
      <c r="E100" s="103">
        <v>11</v>
      </c>
      <c r="F100" s="114">
        <v>5.126</v>
      </c>
      <c r="G100" s="103">
        <v>2.993</v>
      </c>
      <c r="H100" s="105">
        <f t="shared" si="6"/>
        <v>0.00498833333333333</v>
      </c>
      <c r="I100" s="116">
        <f t="shared" si="7"/>
        <v>4.96508160314815e-7</v>
      </c>
      <c r="J100" s="109" t="s">
        <v>44</v>
      </c>
      <c r="K100">
        <v>4.8515</v>
      </c>
      <c r="L100" s="115">
        <v>5.4287e-7</v>
      </c>
      <c r="M100" s="117" t="s">
        <v>58</v>
      </c>
      <c r="N100">
        <v>6.3428</v>
      </c>
      <c r="O100" s="120">
        <v>4.21061917351853e-7</v>
      </c>
      <c r="P100" s="111" t="s">
        <v>59</v>
      </c>
      <c r="Q100" s="119">
        <v>4.314</v>
      </c>
      <c r="S100" s="37"/>
      <c r="T100" s="38"/>
      <c r="U100" s="38"/>
      <c r="V100" s="38"/>
      <c r="W100" s="39"/>
      <c r="X100" s="98"/>
    </row>
    <row r="101" ht="17.65" spans="1:24">
      <c r="A101" s="103"/>
      <c r="B101" s="103"/>
      <c r="C101" s="103"/>
      <c r="D101" s="103"/>
      <c r="E101" s="103">
        <v>12</v>
      </c>
      <c r="F101" s="114">
        <v>6.126</v>
      </c>
      <c r="G101" s="103">
        <v>2.974</v>
      </c>
      <c r="H101" s="105">
        <f t="shared" si="6"/>
        <v>0.00495666666666667</v>
      </c>
      <c r="I101" s="116">
        <f t="shared" si="7"/>
        <v>4.87112341185185e-7</v>
      </c>
      <c r="J101" s="109" t="s">
        <v>48</v>
      </c>
      <c r="K101">
        <v>4.8711</v>
      </c>
      <c r="L101" s="115">
        <v>5.4057e-7</v>
      </c>
      <c r="M101" s="117" t="s">
        <v>60</v>
      </c>
      <c r="N101">
        <v>6.3729</v>
      </c>
      <c r="O101" s="115">
        <v>4.563365e-7</v>
      </c>
      <c r="P101" s="111" t="s">
        <v>61</v>
      </c>
      <c r="Q101">
        <v>4.1309</v>
      </c>
      <c r="S101" s="41" t="s">
        <v>16</v>
      </c>
      <c r="T101" s="42"/>
      <c r="U101" s="42"/>
      <c r="V101" s="42"/>
      <c r="W101" s="43"/>
      <c r="X101" s="98"/>
    </row>
    <row r="102" ht="16.15" spans="9:24">
      <c r="I102" s="115">
        <f>AVERAGE(I90:I101)</f>
        <v>4.81019253649691e-7</v>
      </c>
      <c r="J102" s="111">
        <v>4.8102</v>
      </c>
      <c r="L102" s="115">
        <f>AVERAGE(L90:L101)</f>
        <v>6.02249040726141e-7</v>
      </c>
      <c r="M102" s="111" t="s">
        <v>62</v>
      </c>
      <c r="O102" s="120">
        <v>4.23077003609428e-7</v>
      </c>
      <c r="P102" s="111" t="s">
        <v>63</v>
      </c>
      <c r="S102" s="46"/>
      <c r="T102" s="46"/>
      <c r="U102" s="17">
        <v>1</v>
      </c>
      <c r="V102" s="17">
        <v>2</v>
      </c>
      <c r="W102" s="17">
        <v>3</v>
      </c>
      <c r="X102" s="98"/>
    </row>
    <row r="103" ht="16.15" spans="9:24">
      <c r="I103" s="115">
        <f>AVEDEV(I90:I101)</f>
        <v>1.56561461059671e-8</v>
      </c>
      <c r="J103" s="111" t="s">
        <v>64</v>
      </c>
      <c r="L103" s="115">
        <f>AVEDEV(L90:L101)</f>
        <v>3.05974660615493e-8</v>
      </c>
      <c r="M103" s="111" t="s">
        <v>65</v>
      </c>
      <c r="O103" s="120">
        <v>1.47375136399175e-8</v>
      </c>
      <c r="P103" s="111" t="s">
        <v>66</v>
      </c>
      <c r="S103" s="24" t="s">
        <v>8</v>
      </c>
      <c r="T103" s="25" t="s">
        <v>9</v>
      </c>
      <c r="U103" s="30">
        <v>0</v>
      </c>
      <c r="V103" s="30">
        <v>0</v>
      </c>
      <c r="W103" s="26">
        <v>0</v>
      </c>
      <c r="X103" s="131">
        <f>U96*100/25</f>
        <v>0.0512988812795541</v>
      </c>
    </row>
    <row r="104" ht="14.25" spans="9:24">
      <c r="I104" s="121">
        <f>I103*100/I102</f>
        <v>3.25478574655328</v>
      </c>
      <c r="J104">
        <v>3.25</v>
      </c>
      <c r="L104" s="121">
        <f>L103*100/L102</f>
        <v>5.08053379788824</v>
      </c>
      <c r="M104">
        <v>5.08</v>
      </c>
      <c r="O104" s="121">
        <f>O103*100/O102</f>
        <v>3.48341165182373</v>
      </c>
      <c r="P104">
        <v>3.48</v>
      </c>
      <c r="S104" s="24"/>
      <c r="T104" s="25" t="s">
        <v>10</v>
      </c>
      <c r="U104" s="30">
        <v>31.73</v>
      </c>
      <c r="V104" s="30">
        <v>31.68</v>
      </c>
      <c r="W104" s="30">
        <v>31.7</v>
      </c>
      <c r="X104" s="98"/>
    </row>
    <row r="105" ht="14.25" spans="19:24">
      <c r="S105" s="31"/>
      <c r="T105" s="25" t="s">
        <v>11</v>
      </c>
      <c r="U105" s="30">
        <v>31.73</v>
      </c>
      <c r="V105" s="30">
        <v>31.68</v>
      </c>
      <c r="W105" s="30">
        <v>31.7</v>
      </c>
      <c r="X105" s="98"/>
    </row>
    <row r="106" ht="16.1" spans="19:24">
      <c r="S106" s="48" t="s">
        <v>17</v>
      </c>
      <c r="T106" s="48"/>
      <c r="U106" s="21">
        <f>$X103*U105/6/25</f>
        <v>0.010851423353335</v>
      </c>
      <c r="V106" s="21">
        <f>$X103*V105/6/25</f>
        <v>0.0108343237262418</v>
      </c>
      <c r="W106" s="21">
        <f>$X103*W105/6/25</f>
        <v>0.0108411635770791</v>
      </c>
      <c r="X106" s="98"/>
    </row>
    <row r="107" ht="16.1" spans="19:24">
      <c r="S107" s="48" t="s">
        <v>18</v>
      </c>
      <c r="T107" s="48"/>
      <c r="U107" s="21">
        <f>AVERAGE(U106:W106)</f>
        <v>0.0108423035522186</v>
      </c>
      <c r="V107" s="21"/>
      <c r="W107" s="21"/>
      <c r="X107" s="98"/>
    </row>
    <row r="108" ht="14.25" spans="19:24">
      <c r="S108" s="34" t="s">
        <v>14</v>
      </c>
      <c r="T108" s="34"/>
      <c r="U108" s="35">
        <f>0.0001/3</f>
        <v>3.33333333333333e-5</v>
      </c>
      <c r="V108" s="35"/>
      <c r="W108" s="35"/>
      <c r="X108" s="98"/>
    </row>
    <row r="109" ht="14.25" spans="19:24">
      <c r="S109" s="34" t="s">
        <v>15</v>
      </c>
      <c r="T109" s="34"/>
      <c r="U109" s="30">
        <f>U108*100/U107</f>
        <v>0.307437743029362</v>
      </c>
      <c r="V109" s="30"/>
      <c r="W109" s="30"/>
      <c r="X109" s="98"/>
    </row>
    <row r="110" spans="19:24">
      <c r="S110" s="98"/>
      <c r="T110" s="98"/>
      <c r="U110" s="98"/>
      <c r="V110" s="98"/>
      <c r="W110" s="98"/>
      <c r="X110" s="98"/>
    </row>
    <row r="111" spans="19:23">
      <c r="S111" s="27" t="s">
        <v>19</v>
      </c>
      <c r="T111" s="27"/>
      <c r="U111" s="53">
        <f>U107*U107*U107/2</f>
        <v>6.37286458715783e-7</v>
      </c>
      <c r="V111" s="53"/>
      <c r="W111" s="53"/>
    </row>
    <row r="119" spans="18:20">
      <c r="R119">
        <v>1</v>
      </c>
      <c r="S119" s="132">
        <v>5.37</v>
      </c>
      <c r="T119" s="132">
        <v>5.37</v>
      </c>
    </row>
    <row r="120" spans="18:20">
      <c r="R120">
        <v>2</v>
      </c>
      <c r="S120" s="132">
        <v>3.93</v>
      </c>
      <c r="T120" s="132">
        <v>3.93</v>
      </c>
    </row>
    <row r="121" spans="18:21">
      <c r="R121">
        <v>3</v>
      </c>
      <c r="S121" s="132">
        <v>2.47</v>
      </c>
      <c r="T121" s="132">
        <v>0.25</v>
      </c>
      <c r="U121">
        <v>8</v>
      </c>
    </row>
    <row r="122" spans="18:20">
      <c r="R122">
        <v>4</v>
      </c>
      <c r="S122" s="132">
        <v>4.04</v>
      </c>
      <c r="T122" s="132">
        <v>4.04</v>
      </c>
    </row>
    <row r="123" spans="18:20">
      <c r="R123">
        <v>5</v>
      </c>
      <c r="S123" s="132">
        <v>3.66</v>
      </c>
      <c r="T123" s="132">
        <v>3.66</v>
      </c>
    </row>
    <row r="124" spans="18:20">
      <c r="R124">
        <v>6</v>
      </c>
      <c r="S124" s="132">
        <v>3.55</v>
      </c>
      <c r="T124" s="132">
        <v>3.55</v>
      </c>
    </row>
    <row r="125" spans="18:20">
      <c r="R125">
        <v>7</v>
      </c>
      <c r="S125" s="132">
        <v>6.74</v>
      </c>
      <c r="T125" s="132">
        <v>6.74</v>
      </c>
    </row>
    <row r="126" spans="18:20">
      <c r="R126">
        <v>8</v>
      </c>
      <c r="S126" s="132">
        <v>4.66</v>
      </c>
      <c r="T126" s="132">
        <v>4.66</v>
      </c>
    </row>
    <row r="127" spans="18:20">
      <c r="R127">
        <v>9</v>
      </c>
      <c r="S127" s="132">
        <v>7.3</v>
      </c>
      <c r="T127" s="132">
        <v>7.3</v>
      </c>
    </row>
    <row r="128" spans="18:21">
      <c r="R128">
        <v>10</v>
      </c>
      <c r="S128" s="133">
        <v>1.2</v>
      </c>
      <c r="T128" s="134">
        <v>12</v>
      </c>
      <c r="U128">
        <v>6</v>
      </c>
    </row>
    <row r="129" spans="18:20">
      <c r="R129">
        <v>11</v>
      </c>
      <c r="S129" s="132">
        <v>2.47</v>
      </c>
      <c r="T129" s="132">
        <v>2.47</v>
      </c>
    </row>
    <row r="130" spans="18:20">
      <c r="R130">
        <v>12</v>
      </c>
      <c r="S130" s="132">
        <v>3.2</v>
      </c>
      <c r="T130" s="141">
        <v>3.2</v>
      </c>
    </row>
    <row r="131" spans="18:21">
      <c r="R131">
        <v>13</v>
      </c>
      <c r="S131" s="132">
        <v>5.89</v>
      </c>
      <c r="T131" s="132">
        <v>0.58</v>
      </c>
      <c r="U131">
        <v>8</v>
      </c>
    </row>
    <row r="132" spans="18:20">
      <c r="R132">
        <v>14</v>
      </c>
      <c r="S132" s="132">
        <v>5.12</v>
      </c>
      <c r="T132" s="132">
        <v>5.12</v>
      </c>
    </row>
    <row r="133" spans="18:20">
      <c r="R133">
        <v>15</v>
      </c>
      <c r="S133" s="132">
        <v>3.98</v>
      </c>
      <c r="T133" s="132">
        <v>3.98</v>
      </c>
    </row>
    <row r="134" spans="18:21">
      <c r="R134">
        <v>16</v>
      </c>
      <c r="S134" s="132">
        <v>1.25</v>
      </c>
      <c r="T134" s="132">
        <v>0.13</v>
      </c>
      <c r="U134">
        <v>8</v>
      </c>
    </row>
    <row r="135" spans="18:20">
      <c r="R135">
        <v>17</v>
      </c>
      <c r="S135" s="132">
        <v>3.08</v>
      </c>
      <c r="T135" s="132">
        <v>3.08</v>
      </c>
    </row>
    <row r="136" spans="18:21">
      <c r="R136">
        <v>18</v>
      </c>
      <c r="S136" s="133">
        <v>4.87</v>
      </c>
      <c r="T136" s="133">
        <v>0.05</v>
      </c>
      <c r="U136">
        <v>9</v>
      </c>
    </row>
  </sheetData>
  <mergeCells count="402">
    <mergeCell ref="A2:E2"/>
    <mergeCell ref="G2:K2"/>
    <mergeCell ref="M2:Q2"/>
    <mergeCell ref="S2:W2"/>
    <mergeCell ref="Y2:AC2"/>
    <mergeCell ref="AE2:AI2"/>
    <mergeCell ref="A4:E4"/>
    <mergeCell ref="G4:K4"/>
    <mergeCell ref="M4:Q4"/>
    <mergeCell ref="S4:W4"/>
    <mergeCell ref="Y4:AC4"/>
    <mergeCell ref="AE4:AI4"/>
    <mergeCell ref="A5:B5"/>
    <mergeCell ref="G5:H5"/>
    <mergeCell ref="M5:N5"/>
    <mergeCell ref="S5:T5"/>
    <mergeCell ref="Y5:Z5"/>
    <mergeCell ref="AE5:AF5"/>
    <mergeCell ref="A6:B6"/>
    <mergeCell ref="C6:E6"/>
    <mergeCell ref="G6:H6"/>
    <mergeCell ref="I6:K6"/>
    <mergeCell ref="M6:N6"/>
    <mergeCell ref="O6:Q6"/>
    <mergeCell ref="S6:T6"/>
    <mergeCell ref="U6:W6"/>
    <mergeCell ref="Y6:Z6"/>
    <mergeCell ref="AA6:AC6"/>
    <mergeCell ref="AE6:AF6"/>
    <mergeCell ref="AG6:AI6"/>
    <mergeCell ref="A10:B10"/>
    <mergeCell ref="G10:H10"/>
    <mergeCell ref="M10:N10"/>
    <mergeCell ref="S10:T10"/>
    <mergeCell ref="Y10:Z10"/>
    <mergeCell ref="AE10:AF10"/>
    <mergeCell ref="A11:B11"/>
    <mergeCell ref="C11:E11"/>
    <mergeCell ref="G11:H11"/>
    <mergeCell ref="I11:K11"/>
    <mergeCell ref="M11:N11"/>
    <mergeCell ref="O11:Q11"/>
    <mergeCell ref="S11:T11"/>
    <mergeCell ref="U11:W11"/>
    <mergeCell ref="Y11:Z11"/>
    <mergeCell ref="AA11:AC11"/>
    <mergeCell ref="AE11:AF11"/>
    <mergeCell ref="AG11:AI11"/>
    <mergeCell ref="A12:B12"/>
    <mergeCell ref="C12:E12"/>
    <mergeCell ref="G12:H12"/>
    <mergeCell ref="I12:K12"/>
    <mergeCell ref="M12:N12"/>
    <mergeCell ref="O12:Q12"/>
    <mergeCell ref="S12:T12"/>
    <mergeCell ref="U12:W12"/>
    <mergeCell ref="Y12:Z12"/>
    <mergeCell ref="AA12:AC12"/>
    <mergeCell ref="AE12:AF12"/>
    <mergeCell ref="AG12:AI12"/>
    <mergeCell ref="A13:B13"/>
    <mergeCell ref="C13:E13"/>
    <mergeCell ref="G13:H13"/>
    <mergeCell ref="I13:K13"/>
    <mergeCell ref="M13:N13"/>
    <mergeCell ref="O13:Q13"/>
    <mergeCell ref="S13:T13"/>
    <mergeCell ref="U13:W13"/>
    <mergeCell ref="Y13:Z13"/>
    <mergeCell ref="AA13:AC13"/>
    <mergeCell ref="AE13:AF13"/>
    <mergeCell ref="AG13:AI13"/>
    <mergeCell ref="A16:E16"/>
    <mergeCell ref="G16:K16"/>
    <mergeCell ref="M16:Q16"/>
    <mergeCell ref="S16:W16"/>
    <mergeCell ref="Y16:AC16"/>
    <mergeCell ref="AE16:AI16"/>
    <mergeCell ref="A17:B17"/>
    <mergeCell ref="G17:H17"/>
    <mergeCell ref="M17:N17"/>
    <mergeCell ref="S17:T17"/>
    <mergeCell ref="Y17:Z17"/>
    <mergeCell ref="AE17:AF17"/>
    <mergeCell ref="A21:B21"/>
    <mergeCell ref="G21:H21"/>
    <mergeCell ref="M21:N21"/>
    <mergeCell ref="S21:T21"/>
    <mergeCell ref="Y21:Z21"/>
    <mergeCell ref="AE21:AF21"/>
    <mergeCell ref="A22:B22"/>
    <mergeCell ref="C22:E22"/>
    <mergeCell ref="G22:H22"/>
    <mergeCell ref="I22:K22"/>
    <mergeCell ref="M22:N22"/>
    <mergeCell ref="O22:Q22"/>
    <mergeCell ref="S22:T22"/>
    <mergeCell ref="U22:W22"/>
    <mergeCell ref="Y22:Z22"/>
    <mergeCell ref="AA22:AC22"/>
    <mergeCell ref="AE22:AF22"/>
    <mergeCell ref="AG22:AI22"/>
    <mergeCell ref="A23:B23"/>
    <mergeCell ref="C23:E23"/>
    <mergeCell ref="G23:H23"/>
    <mergeCell ref="I23:K23"/>
    <mergeCell ref="M23:N23"/>
    <mergeCell ref="O23:Q23"/>
    <mergeCell ref="S23:T23"/>
    <mergeCell ref="U23:W23"/>
    <mergeCell ref="Y23:Z23"/>
    <mergeCell ref="AA23:AC23"/>
    <mergeCell ref="AE23:AF23"/>
    <mergeCell ref="AG23:AI23"/>
    <mergeCell ref="A24:B24"/>
    <mergeCell ref="C24:E24"/>
    <mergeCell ref="G24:H24"/>
    <mergeCell ref="I24:K24"/>
    <mergeCell ref="M24:N24"/>
    <mergeCell ref="O24:Q24"/>
    <mergeCell ref="S24:T24"/>
    <mergeCell ref="U24:W24"/>
    <mergeCell ref="Y24:Z24"/>
    <mergeCell ref="AA24:AC24"/>
    <mergeCell ref="AE24:AF24"/>
    <mergeCell ref="AG24:AI24"/>
    <mergeCell ref="A26:B26"/>
    <mergeCell ref="C26:E26"/>
    <mergeCell ref="G26:H26"/>
    <mergeCell ref="I26:K26"/>
    <mergeCell ref="M26:N26"/>
    <mergeCell ref="O26:Q26"/>
    <mergeCell ref="S26:T26"/>
    <mergeCell ref="U26:W26"/>
    <mergeCell ref="Y26:Z26"/>
    <mergeCell ref="AA26:AC26"/>
    <mergeCell ref="AE26:AF26"/>
    <mergeCell ref="AG26:AI26"/>
    <mergeCell ref="A33:E33"/>
    <mergeCell ref="G33:K33"/>
    <mergeCell ref="M33:Q33"/>
    <mergeCell ref="S33:W33"/>
    <mergeCell ref="Y33:AC33"/>
    <mergeCell ref="AE33:AI33"/>
    <mergeCell ref="A35:E35"/>
    <mergeCell ref="G35:K35"/>
    <mergeCell ref="M35:Q35"/>
    <mergeCell ref="S35:W35"/>
    <mergeCell ref="Y35:AC35"/>
    <mergeCell ref="AE35:AI35"/>
    <mergeCell ref="A36:B36"/>
    <mergeCell ref="G36:H36"/>
    <mergeCell ref="M36:N36"/>
    <mergeCell ref="S36:T36"/>
    <mergeCell ref="Y36:Z36"/>
    <mergeCell ref="AE36:AF36"/>
    <mergeCell ref="A37:B37"/>
    <mergeCell ref="C37:E37"/>
    <mergeCell ref="G37:H37"/>
    <mergeCell ref="I37:K37"/>
    <mergeCell ref="M37:N37"/>
    <mergeCell ref="O37:Q37"/>
    <mergeCell ref="S37:T37"/>
    <mergeCell ref="U37:W37"/>
    <mergeCell ref="Y37:Z37"/>
    <mergeCell ref="AA37:AC37"/>
    <mergeCell ref="AE37:AF37"/>
    <mergeCell ref="AG37:AI37"/>
    <mergeCell ref="A41:B41"/>
    <mergeCell ref="G41:H41"/>
    <mergeCell ref="M41:N41"/>
    <mergeCell ref="S41:T41"/>
    <mergeCell ref="Y41:Z41"/>
    <mergeCell ref="AE41:AF41"/>
    <mergeCell ref="A42:B42"/>
    <mergeCell ref="C42:E42"/>
    <mergeCell ref="G42:H42"/>
    <mergeCell ref="I42:K42"/>
    <mergeCell ref="M42:N42"/>
    <mergeCell ref="O42:Q42"/>
    <mergeCell ref="S42:T42"/>
    <mergeCell ref="U42:W42"/>
    <mergeCell ref="Y42:Z42"/>
    <mergeCell ref="AA42:AC42"/>
    <mergeCell ref="AE42:AF42"/>
    <mergeCell ref="AG42:AI42"/>
    <mergeCell ref="A43:B43"/>
    <mergeCell ref="C43:E43"/>
    <mergeCell ref="G43:H43"/>
    <mergeCell ref="I43:K43"/>
    <mergeCell ref="M43:N43"/>
    <mergeCell ref="O43:Q43"/>
    <mergeCell ref="S43:T43"/>
    <mergeCell ref="U43:W43"/>
    <mergeCell ref="Y43:Z43"/>
    <mergeCell ref="AA43:AC43"/>
    <mergeCell ref="AE43:AF43"/>
    <mergeCell ref="AG43:AI43"/>
    <mergeCell ref="A44:B44"/>
    <mergeCell ref="C44:E44"/>
    <mergeCell ref="G44:H44"/>
    <mergeCell ref="I44:K44"/>
    <mergeCell ref="M44:N44"/>
    <mergeCell ref="O44:Q44"/>
    <mergeCell ref="S44:T44"/>
    <mergeCell ref="U44:W44"/>
    <mergeCell ref="Y44:Z44"/>
    <mergeCell ref="AA44:AC44"/>
    <mergeCell ref="AE44:AF44"/>
    <mergeCell ref="AG44:AI44"/>
    <mergeCell ref="A47:E47"/>
    <mergeCell ref="G47:K47"/>
    <mergeCell ref="M47:Q47"/>
    <mergeCell ref="S47:W47"/>
    <mergeCell ref="Y47:AC47"/>
    <mergeCell ref="AE47:AI47"/>
    <mergeCell ref="A48:B48"/>
    <mergeCell ref="G48:H48"/>
    <mergeCell ref="M48:N48"/>
    <mergeCell ref="S48:T48"/>
    <mergeCell ref="Y48:Z48"/>
    <mergeCell ref="AE48:AF48"/>
    <mergeCell ref="A52:B52"/>
    <mergeCell ref="G52:H52"/>
    <mergeCell ref="M52:N52"/>
    <mergeCell ref="S52:T52"/>
    <mergeCell ref="Y52:Z52"/>
    <mergeCell ref="AE52:AF52"/>
    <mergeCell ref="A53:B53"/>
    <mergeCell ref="C53:E53"/>
    <mergeCell ref="G53:H53"/>
    <mergeCell ref="I53:K53"/>
    <mergeCell ref="M53:N53"/>
    <mergeCell ref="O53:Q53"/>
    <mergeCell ref="S53:T53"/>
    <mergeCell ref="U53:W53"/>
    <mergeCell ref="Y53:Z53"/>
    <mergeCell ref="AA53:AC53"/>
    <mergeCell ref="AE53:AF53"/>
    <mergeCell ref="AG53:AI53"/>
    <mergeCell ref="A54:B54"/>
    <mergeCell ref="C54:E54"/>
    <mergeCell ref="G54:H54"/>
    <mergeCell ref="I54:K54"/>
    <mergeCell ref="M54:N54"/>
    <mergeCell ref="O54:Q54"/>
    <mergeCell ref="S54:T54"/>
    <mergeCell ref="U54:W54"/>
    <mergeCell ref="Y54:Z54"/>
    <mergeCell ref="AA54:AC54"/>
    <mergeCell ref="AE54:AF54"/>
    <mergeCell ref="AG54:AI54"/>
    <mergeCell ref="A55:B55"/>
    <mergeCell ref="C55:E55"/>
    <mergeCell ref="G55:H55"/>
    <mergeCell ref="I55:K55"/>
    <mergeCell ref="M55:N55"/>
    <mergeCell ref="O55:Q55"/>
    <mergeCell ref="S55:T55"/>
    <mergeCell ref="U55:W55"/>
    <mergeCell ref="Y55:Z55"/>
    <mergeCell ref="AA55:AC55"/>
    <mergeCell ref="AE55:AF55"/>
    <mergeCell ref="AG55:AI55"/>
    <mergeCell ref="A57:B57"/>
    <mergeCell ref="C57:E57"/>
    <mergeCell ref="G57:H57"/>
    <mergeCell ref="I57:K57"/>
    <mergeCell ref="M57:N57"/>
    <mergeCell ref="O57:Q57"/>
    <mergeCell ref="S57:T57"/>
    <mergeCell ref="U57:W57"/>
    <mergeCell ref="Y57:Z57"/>
    <mergeCell ref="AA57:AC57"/>
    <mergeCell ref="AE57:AF57"/>
    <mergeCell ref="AG57:AI57"/>
    <mergeCell ref="S60:W60"/>
    <mergeCell ref="Y60:AC60"/>
    <mergeCell ref="AE60:AI60"/>
    <mergeCell ref="S62:W62"/>
    <mergeCell ref="Y62:AC62"/>
    <mergeCell ref="AE62:AI62"/>
    <mergeCell ref="S63:T63"/>
    <mergeCell ref="Y63:Z63"/>
    <mergeCell ref="AE63:AF63"/>
    <mergeCell ref="S64:T64"/>
    <mergeCell ref="U64:W64"/>
    <mergeCell ref="Y64:Z64"/>
    <mergeCell ref="AA64:AC64"/>
    <mergeCell ref="AE64:AF64"/>
    <mergeCell ref="AG64:AI64"/>
    <mergeCell ref="A67:E67"/>
    <mergeCell ref="S68:T68"/>
    <mergeCell ref="Y68:Z68"/>
    <mergeCell ref="AE68:AF68"/>
    <mergeCell ref="S69:T69"/>
    <mergeCell ref="U69:W69"/>
    <mergeCell ref="Y69:Z69"/>
    <mergeCell ref="AA69:AC69"/>
    <mergeCell ref="AE69:AF69"/>
    <mergeCell ref="AG69:AI69"/>
    <mergeCell ref="S70:T70"/>
    <mergeCell ref="U70:W70"/>
    <mergeCell ref="Y70:Z70"/>
    <mergeCell ref="AA70:AC70"/>
    <mergeCell ref="AE70:AF70"/>
    <mergeCell ref="AG70:AI70"/>
    <mergeCell ref="S71:T71"/>
    <mergeCell ref="U71:W71"/>
    <mergeCell ref="Y71:Z71"/>
    <mergeCell ref="AA71:AC71"/>
    <mergeCell ref="AE71:AF71"/>
    <mergeCell ref="AG71:AI71"/>
    <mergeCell ref="K72:M72"/>
    <mergeCell ref="S74:W74"/>
    <mergeCell ref="Y74:AC74"/>
    <mergeCell ref="AE74:AI74"/>
    <mergeCell ref="S75:T75"/>
    <mergeCell ref="Y75:Z75"/>
    <mergeCell ref="AE75:AF75"/>
    <mergeCell ref="S79:T79"/>
    <mergeCell ref="Y79:Z79"/>
    <mergeCell ref="AE79:AF79"/>
    <mergeCell ref="S80:T80"/>
    <mergeCell ref="U80:W80"/>
    <mergeCell ref="Y80:Z80"/>
    <mergeCell ref="AA80:AC80"/>
    <mergeCell ref="AE80:AF80"/>
    <mergeCell ref="AG80:AI80"/>
    <mergeCell ref="S81:T81"/>
    <mergeCell ref="U81:W81"/>
    <mergeCell ref="Y81:Z81"/>
    <mergeCell ref="AA81:AC81"/>
    <mergeCell ref="AE81:AF81"/>
    <mergeCell ref="AG81:AI81"/>
    <mergeCell ref="S82:T82"/>
    <mergeCell ref="U82:W82"/>
    <mergeCell ref="Y82:Z82"/>
    <mergeCell ref="AA82:AC82"/>
    <mergeCell ref="AE82:AF82"/>
    <mergeCell ref="AG82:AI82"/>
    <mergeCell ref="S84:T84"/>
    <mergeCell ref="U84:W84"/>
    <mergeCell ref="Y84:Z84"/>
    <mergeCell ref="AA84:AC84"/>
    <mergeCell ref="AE84:AF84"/>
    <mergeCell ref="AG84:AI84"/>
    <mergeCell ref="S87:W87"/>
    <mergeCell ref="S89:W89"/>
    <mergeCell ref="S90:T90"/>
    <mergeCell ref="S91:T91"/>
    <mergeCell ref="U91:W91"/>
    <mergeCell ref="S95:T95"/>
    <mergeCell ref="S96:T96"/>
    <mergeCell ref="U96:W96"/>
    <mergeCell ref="S97:T97"/>
    <mergeCell ref="U97:W97"/>
    <mergeCell ref="S98:T98"/>
    <mergeCell ref="U98:W98"/>
    <mergeCell ref="S101:W101"/>
    <mergeCell ref="S102:T102"/>
    <mergeCell ref="S106:T106"/>
    <mergeCell ref="S107:T107"/>
    <mergeCell ref="U107:W107"/>
    <mergeCell ref="S108:T108"/>
    <mergeCell ref="U108:W108"/>
    <mergeCell ref="S109:T109"/>
    <mergeCell ref="U109:W109"/>
    <mergeCell ref="S111:T111"/>
    <mergeCell ref="U111:W111"/>
    <mergeCell ref="A7:A9"/>
    <mergeCell ref="A18:A20"/>
    <mergeCell ref="A38:A40"/>
    <mergeCell ref="A49:A51"/>
    <mergeCell ref="G7:G9"/>
    <mergeCell ref="G18:G20"/>
    <mergeCell ref="G38:G40"/>
    <mergeCell ref="G49:G51"/>
    <mergeCell ref="M7:M9"/>
    <mergeCell ref="M18:M20"/>
    <mergeCell ref="M38:M40"/>
    <mergeCell ref="M49:M51"/>
    <mergeCell ref="S7:S9"/>
    <mergeCell ref="S18:S20"/>
    <mergeCell ref="S38:S40"/>
    <mergeCell ref="S49:S51"/>
    <mergeCell ref="S65:S67"/>
    <mergeCell ref="S76:S78"/>
    <mergeCell ref="S92:S94"/>
    <mergeCell ref="S103:S105"/>
    <mergeCell ref="Y7:Y9"/>
    <mergeCell ref="Y18:Y20"/>
    <mergeCell ref="Y38:Y40"/>
    <mergeCell ref="Y49:Y51"/>
    <mergeCell ref="Y65:Y67"/>
    <mergeCell ref="Y76:Y78"/>
    <mergeCell ref="AE7:AE9"/>
    <mergeCell ref="AE18:AE20"/>
    <mergeCell ref="AE38:AE40"/>
    <mergeCell ref="AE49:AE51"/>
    <mergeCell ref="AE65:AE67"/>
    <mergeCell ref="AE76:AE78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0" zoomScaleNormal="10" workbookViewId="0">
      <selection activeCell="O21" sqref="O20:O2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Mysterious</dc:creator>
  <cp:lastModifiedBy>萦绕耳畔</cp:lastModifiedBy>
  <dcterms:created xsi:type="dcterms:W3CDTF">2023-05-12T11:15:00Z</dcterms:created>
  <dcterms:modified xsi:type="dcterms:W3CDTF">2024-07-19T14:03:08Z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572B69D8A56749D6B2590A1E88C6B3F9_13</vt:lpwstr>
  </property>
</Properties>
</file>