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PPD\Wilayah II\2021\Keterkaitan Perencananaan Pusat dan Daerah\"/>
    </mc:Choice>
  </mc:AlternateContent>
  <xr:revisionPtr revIDLastSave="0" documentId="13_ncr:1_{8442A0CE-E75A-45FA-A028-D1ED5C90EFCB}" xr6:coauthVersionLast="36" xr6:coauthVersionMax="36" xr10:uidLastSave="{00000000-0000-0000-0000-000000000000}"/>
  <bookViews>
    <workbookView xWindow="0" yWindow="0" windowWidth="23040" windowHeight="9060" xr2:uid="{3AA3BFA0-54F2-47E3-B1E4-1ACBC1CFA572}"/>
  </bookViews>
  <sheets>
    <sheet name="Indikasi" sheetId="2" r:id="rId1"/>
  </sheets>
  <definedNames>
    <definedName name="_xlnm._FilterDatabase" localSheetId="0" hidden="1">Indikasi!$I$7:$K$65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" l="1"/>
  <c r="H53" i="2" s="1"/>
  <c r="Z23" i="2"/>
  <c r="X8" i="2"/>
  <c r="AF8" i="2" s="1"/>
  <c r="AC40" i="2"/>
  <c r="AB40" i="2"/>
  <c r="AJ40" i="2" s="1"/>
  <c r="AA40" i="2"/>
  <c r="Z40" i="2"/>
  <c r="AH40" i="2" s="1"/>
  <c r="Y40" i="2"/>
  <c r="AG40" i="2" s="1"/>
  <c r="X40" i="2"/>
  <c r="AC39" i="2"/>
  <c r="AB39" i="2"/>
  <c r="AA39" i="2"/>
  <c r="Z39" i="2"/>
  <c r="AH39" i="2" s="1"/>
  <c r="Y39" i="2"/>
  <c r="X39" i="2"/>
  <c r="AF39" i="2" s="1"/>
  <c r="AC38" i="2"/>
  <c r="AK38" i="2" s="1"/>
  <c r="AB38" i="2"/>
  <c r="AA38" i="2"/>
  <c r="Z38" i="2"/>
  <c r="Y38" i="2"/>
  <c r="X38" i="2"/>
  <c r="AC37" i="2"/>
  <c r="AB37" i="2"/>
  <c r="AA37" i="2"/>
  <c r="AI37" i="2" s="1"/>
  <c r="Z37" i="2"/>
  <c r="Y37" i="2"/>
  <c r="AG37" i="2" s="1"/>
  <c r="X37" i="2"/>
  <c r="AF37" i="2" s="1"/>
  <c r="AC36" i="2"/>
  <c r="AB36" i="2"/>
  <c r="AA36" i="2"/>
  <c r="Z36" i="2"/>
  <c r="AH36" i="2" s="1"/>
  <c r="Y36" i="2"/>
  <c r="AG36" i="2" s="1"/>
  <c r="X36" i="2"/>
  <c r="AC35" i="2"/>
  <c r="AK35" i="2" s="1"/>
  <c r="AB35" i="2"/>
  <c r="AA35" i="2"/>
  <c r="Z35" i="2"/>
  <c r="AH35" i="2" s="1"/>
  <c r="Y35" i="2"/>
  <c r="X35" i="2"/>
  <c r="AF35" i="2" s="1"/>
  <c r="AC34" i="2"/>
  <c r="AB34" i="2"/>
  <c r="AA34" i="2"/>
  <c r="Z34" i="2"/>
  <c r="Y34" i="2"/>
  <c r="X34" i="2"/>
  <c r="AF34" i="2" s="1"/>
  <c r="AC33" i="2"/>
  <c r="AB33" i="2"/>
  <c r="AA33" i="2"/>
  <c r="AI33" i="2" s="1"/>
  <c r="Z33" i="2"/>
  <c r="Y33" i="2"/>
  <c r="X33" i="2"/>
  <c r="AF33" i="2" s="1"/>
  <c r="AC32" i="2"/>
  <c r="AB32" i="2"/>
  <c r="AA32" i="2"/>
  <c r="Z32" i="2"/>
  <c r="AH32" i="2" s="1"/>
  <c r="Y32" i="2"/>
  <c r="AG32" i="2" s="1"/>
  <c r="X32" i="2"/>
  <c r="AC31" i="2"/>
  <c r="AK31" i="2" s="1"/>
  <c r="AB31" i="2"/>
  <c r="AJ31" i="2" s="1"/>
  <c r="AA31" i="2"/>
  <c r="Z31" i="2"/>
  <c r="AH31" i="2" s="1"/>
  <c r="Y31" i="2"/>
  <c r="X31" i="2"/>
  <c r="AF31" i="2" s="1"/>
  <c r="AC30" i="2"/>
  <c r="AK30" i="2" s="1"/>
  <c r="AB30" i="2"/>
  <c r="AA30" i="2"/>
  <c r="AI30" i="2" s="1"/>
  <c r="Z30" i="2"/>
  <c r="Y30" i="2"/>
  <c r="X30" i="2"/>
  <c r="AF30" i="2" s="1"/>
  <c r="AC29" i="2"/>
  <c r="AB29" i="2"/>
  <c r="AA29" i="2"/>
  <c r="AI29" i="2" s="1"/>
  <c r="Z29" i="2"/>
  <c r="Y29" i="2"/>
  <c r="X29" i="2"/>
  <c r="AC28" i="2"/>
  <c r="AB28" i="2"/>
  <c r="AJ28" i="2" s="1"/>
  <c r="AA28" i="2"/>
  <c r="Z28" i="2"/>
  <c r="AH28" i="2" s="1"/>
  <c r="Y28" i="2"/>
  <c r="AG28" i="2" s="1"/>
  <c r="X28" i="2"/>
  <c r="AC27" i="2"/>
  <c r="AB27" i="2"/>
  <c r="AA27" i="2"/>
  <c r="Z27" i="2"/>
  <c r="AH27" i="2" s="1"/>
  <c r="Y27" i="2"/>
  <c r="X27" i="2"/>
  <c r="AC26" i="2"/>
  <c r="AK26" i="2" s="1"/>
  <c r="AB26" i="2"/>
  <c r="AA26" i="2"/>
  <c r="Z26" i="2"/>
  <c r="Y26" i="2"/>
  <c r="X26" i="2"/>
  <c r="AC25" i="2"/>
  <c r="AB25" i="2"/>
  <c r="AA25" i="2"/>
  <c r="AI25" i="2" s="1"/>
  <c r="Z25" i="2"/>
  <c r="Y25" i="2"/>
  <c r="AG25" i="2" s="1"/>
  <c r="X25" i="2"/>
  <c r="AC24" i="2"/>
  <c r="AB24" i="2"/>
  <c r="AJ24" i="2" s="1"/>
  <c r="AA24" i="2"/>
  <c r="Z24" i="2"/>
  <c r="AH24" i="2" s="1"/>
  <c r="Y24" i="2"/>
  <c r="AG24" i="2" s="1"/>
  <c r="X24" i="2"/>
  <c r="AC23" i="2"/>
  <c r="AK23" i="2" s="1"/>
  <c r="AB23" i="2"/>
  <c r="AA23" i="2"/>
  <c r="Y23" i="2"/>
  <c r="AG23" i="2" s="1"/>
  <c r="X23" i="2"/>
  <c r="AC22" i="2"/>
  <c r="AB22" i="2"/>
  <c r="AJ22" i="2" s="1"/>
  <c r="AA22" i="2"/>
  <c r="AI22" i="2" s="1"/>
  <c r="Z22" i="2"/>
  <c r="AH22" i="2" s="1"/>
  <c r="Y22" i="2"/>
  <c r="AG22" i="2" s="1"/>
  <c r="X22" i="2"/>
  <c r="AC21" i="2"/>
  <c r="AK21" i="2" s="1"/>
  <c r="AB21" i="2"/>
  <c r="AA21" i="2"/>
  <c r="AI21" i="2" s="1"/>
  <c r="Z21" i="2"/>
  <c r="AH21" i="2" s="1"/>
  <c r="Y21" i="2"/>
  <c r="X21" i="2"/>
  <c r="AC20" i="2"/>
  <c r="AK20" i="2" s="1"/>
  <c r="AB20" i="2"/>
  <c r="AA20" i="2"/>
  <c r="Z20" i="2"/>
  <c r="Y20" i="2"/>
  <c r="AG20" i="2" s="1"/>
  <c r="X20" i="2"/>
  <c r="AC19" i="2"/>
  <c r="AB19" i="2"/>
  <c r="AA19" i="2"/>
  <c r="AI19" i="2" s="1"/>
  <c r="Z19" i="2"/>
  <c r="Y19" i="2"/>
  <c r="X19" i="2"/>
  <c r="AC18" i="2"/>
  <c r="AK18" i="2" s="1"/>
  <c r="AB18" i="2"/>
  <c r="AJ18" i="2" s="1"/>
  <c r="AA18" i="2"/>
  <c r="Z18" i="2"/>
  <c r="AH18" i="2" s="1"/>
  <c r="Y18" i="2"/>
  <c r="X18" i="2"/>
  <c r="AC17" i="2"/>
  <c r="AK17" i="2" s="1"/>
  <c r="AB17" i="2"/>
  <c r="AA17" i="2"/>
  <c r="AI17" i="2" s="1"/>
  <c r="Z17" i="2"/>
  <c r="AH17" i="2" s="1"/>
  <c r="Y17" i="2"/>
  <c r="AG17" i="2" s="1"/>
  <c r="X17" i="2"/>
  <c r="AF17" i="2" s="1"/>
  <c r="AC16" i="2"/>
  <c r="AK16" i="2" s="1"/>
  <c r="AB16" i="2"/>
  <c r="AA16" i="2"/>
  <c r="Z16" i="2"/>
  <c r="Y16" i="2"/>
  <c r="AG16" i="2" s="1"/>
  <c r="X16" i="2"/>
  <c r="AC15" i="2"/>
  <c r="AK15" i="2" s="1"/>
  <c r="AB15" i="2"/>
  <c r="AA15" i="2"/>
  <c r="AI15" i="2" s="1"/>
  <c r="Z15" i="2"/>
  <c r="Y15" i="2"/>
  <c r="AG15" i="2" s="1"/>
  <c r="X15" i="2"/>
  <c r="AC14" i="2"/>
  <c r="AK14" i="2" s="1"/>
  <c r="AB14" i="2"/>
  <c r="AJ14" i="2" s="1"/>
  <c r="AA14" i="2"/>
  <c r="AI14" i="2" s="1"/>
  <c r="Z14" i="2"/>
  <c r="AH14" i="2" s="1"/>
  <c r="Y14" i="2"/>
  <c r="X14" i="2"/>
  <c r="AC13" i="2"/>
  <c r="AK13" i="2" s="1"/>
  <c r="AB13" i="2"/>
  <c r="AA13" i="2"/>
  <c r="AI13" i="2" s="1"/>
  <c r="Z13" i="2"/>
  <c r="AH13" i="2" s="1"/>
  <c r="Y13" i="2"/>
  <c r="AG13" i="2" s="1"/>
  <c r="X13" i="2"/>
  <c r="AF13" i="2" s="1"/>
  <c r="AC12" i="2"/>
  <c r="AK12" i="2" s="1"/>
  <c r="AB12" i="2"/>
  <c r="AA12" i="2"/>
  <c r="Z12" i="2"/>
  <c r="Y12" i="2"/>
  <c r="AG12" i="2" s="1"/>
  <c r="X12" i="2"/>
  <c r="AC11" i="2"/>
  <c r="AK11" i="2" s="1"/>
  <c r="AB11" i="2"/>
  <c r="AJ11" i="2" s="1"/>
  <c r="AA11" i="2"/>
  <c r="Z11" i="2"/>
  <c r="Y11" i="2"/>
  <c r="X11" i="2"/>
  <c r="AC10" i="2"/>
  <c r="AK10" i="2" s="1"/>
  <c r="AB10" i="2"/>
  <c r="AJ10" i="2" s="1"/>
  <c r="AA10" i="2"/>
  <c r="Z10" i="2"/>
  <c r="AH10" i="2" s="1"/>
  <c r="Y10" i="2"/>
  <c r="X10" i="2"/>
  <c r="H50" i="2"/>
  <c r="H56" i="2" s="1"/>
  <c r="H49" i="2"/>
  <c r="H55" i="2" s="1"/>
  <c r="H48" i="2"/>
  <c r="H54" i="2" s="1"/>
  <c r="K54" i="2"/>
  <c r="K64" i="2" s="1"/>
  <c r="K53" i="2"/>
  <c r="K63" i="2" s="1"/>
  <c r="K52" i="2"/>
  <c r="K62" i="2" s="1"/>
  <c r="K51" i="2"/>
  <c r="K61" i="2" s="1"/>
  <c r="K50" i="2"/>
  <c r="K60" i="2" s="1"/>
  <c r="K49" i="2"/>
  <c r="K59" i="2" s="1"/>
  <c r="K48" i="2"/>
  <c r="K58" i="2" s="1"/>
  <c r="K47" i="2"/>
  <c r="K57" i="2" s="1"/>
  <c r="I43" i="2"/>
  <c r="I44" i="2" s="1"/>
  <c r="AC41" i="2"/>
  <c r="AK41" i="2" s="1"/>
  <c r="AB41" i="2"/>
  <c r="AJ41" i="2" s="1"/>
  <c r="AA41" i="2"/>
  <c r="AR14" i="2" s="1"/>
  <c r="AX14" i="2" s="1"/>
  <c r="BF14" i="2" s="1"/>
  <c r="Z41" i="2"/>
  <c r="AH41" i="2" s="1"/>
  <c r="Y41" i="2"/>
  <c r="AG41" i="2" s="1"/>
  <c r="X41" i="2"/>
  <c r="AK40" i="2"/>
  <c r="AC9" i="2"/>
  <c r="AK9" i="2" s="1"/>
  <c r="AB9" i="2"/>
  <c r="AJ9" i="2" s="1"/>
  <c r="AA9" i="2"/>
  <c r="AI9" i="2" s="1"/>
  <c r="Z9" i="2"/>
  <c r="AH9" i="2" s="1"/>
  <c r="Y9" i="2"/>
  <c r="AG9" i="2" s="1"/>
  <c r="X9" i="2"/>
  <c r="AF9" i="2" s="1"/>
  <c r="AC8" i="2"/>
  <c r="AB8" i="2"/>
  <c r="AA8" i="2"/>
  <c r="AI8" i="2" s="1"/>
  <c r="Z8" i="2"/>
  <c r="Y8" i="2"/>
  <c r="AG8" i="2" s="1"/>
  <c r="T8" i="2"/>
  <c r="S8" i="2"/>
  <c r="K43" i="2"/>
  <c r="K44" i="2" s="1"/>
  <c r="J43" i="2"/>
  <c r="J44" i="2" s="1"/>
  <c r="T41" i="2"/>
  <c r="S41" i="2"/>
  <c r="AI40" i="2"/>
  <c r="AF40" i="2"/>
  <c r="T40" i="2"/>
  <c r="S40" i="2"/>
  <c r="AI39" i="2"/>
  <c r="AG39" i="2"/>
  <c r="T39" i="2"/>
  <c r="S39" i="2"/>
  <c r="AG38" i="2"/>
  <c r="AJ38" i="2"/>
  <c r="T38" i="2"/>
  <c r="S38" i="2"/>
  <c r="AK37" i="2"/>
  <c r="AH37" i="2"/>
  <c r="T37" i="2"/>
  <c r="S37" i="2"/>
  <c r="AK36" i="2"/>
  <c r="AJ36" i="2"/>
  <c r="AI36" i="2"/>
  <c r="AF36" i="2"/>
  <c r="T36" i="2"/>
  <c r="S36" i="2"/>
  <c r="AI35" i="2"/>
  <c r="AG35" i="2"/>
  <c r="T35" i="2"/>
  <c r="S35" i="2"/>
  <c r="AJ34" i="2"/>
  <c r="T34" i="2"/>
  <c r="S34" i="2"/>
  <c r="AK33" i="2"/>
  <c r="AH33" i="2"/>
  <c r="T33" i="2"/>
  <c r="S33" i="2"/>
  <c r="AK32" i="2"/>
  <c r="AJ32" i="2"/>
  <c r="AI32" i="2"/>
  <c r="T32" i="2"/>
  <c r="S32" i="2"/>
  <c r="AI31" i="2"/>
  <c r="AG31" i="2"/>
  <c r="T31" i="2"/>
  <c r="S31" i="2"/>
  <c r="AJ30" i="2"/>
  <c r="T30" i="2"/>
  <c r="S30" i="2"/>
  <c r="AK29" i="2"/>
  <c r="AH29" i="2"/>
  <c r="T29" i="2"/>
  <c r="S29" i="2"/>
  <c r="AK28" i="2"/>
  <c r="AI28" i="2"/>
  <c r="T28" i="2"/>
  <c r="S28" i="2"/>
  <c r="AI27" i="2"/>
  <c r="AG27" i="2"/>
  <c r="T27" i="2"/>
  <c r="S27" i="2"/>
  <c r="AJ26" i="2"/>
  <c r="AG26" i="2"/>
  <c r="T26" i="2"/>
  <c r="S26" i="2"/>
  <c r="AK25" i="2"/>
  <c r="AH25" i="2"/>
  <c r="T25" i="2"/>
  <c r="S25" i="2"/>
  <c r="AK24" i="2"/>
  <c r="AI24" i="2"/>
  <c r="T24" i="2"/>
  <c r="S24" i="2"/>
  <c r="AI23" i="2"/>
  <c r="AH23" i="2"/>
  <c r="AF23" i="2"/>
  <c r="T23" i="2"/>
  <c r="S23" i="2"/>
  <c r="AF22" i="2"/>
  <c r="T22" i="2"/>
  <c r="S22" i="2"/>
  <c r="AJ21" i="2"/>
  <c r="T21" i="2"/>
  <c r="S21" i="2"/>
  <c r="AJ20" i="2"/>
  <c r="AI20" i="2"/>
  <c r="AH20" i="2"/>
  <c r="T20" i="2"/>
  <c r="S20" i="2"/>
  <c r="AH19" i="2"/>
  <c r="AG19" i="2"/>
  <c r="AF19" i="2"/>
  <c r="T19" i="2"/>
  <c r="S19" i="2"/>
  <c r="T18" i="2"/>
  <c r="S18" i="2"/>
  <c r="AJ17" i="2"/>
  <c r="T17" i="2"/>
  <c r="S17" i="2"/>
  <c r="AJ16" i="2"/>
  <c r="AI16" i="2"/>
  <c r="AH16" i="2"/>
  <c r="T16" i="2"/>
  <c r="S16" i="2"/>
  <c r="AH15" i="2"/>
  <c r="AF15" i="2"/>
  <c r="T15" i="2"/>
  <c r="S15" i="2"/>
  <c r="AS14" i="2"/>
  <c r="AY14" i="2" s="1"/>
  <c r="T14" i="2"/>
  <c r="S14" i="2"/>
  <c r="AP13" i="2"/>
  <c r="AV13" i="2" s="1"/>
  <c r="BD13" i="2" s="1"/>
  <c r="T13" i="2"/>
  <c r="S13" i="2"/>
  <c r="AJ12" i="2"/>
  <c r="AI12" i="2"/>
  <c r="AH12" i="2"/>
  <c r="T12" i="2"/>
  <c r="S12" i="2"/>
  <c r="AH11" i="2"/>
  <c r="AI11" i="2"/>
  <c r="AG11" i="2"/>
  <c r="AF11" i="2"/>
  <c r="T11" i="2"/>
  <c r="S11" i="2"/>
  <c r="AF10" i="2"/>
  <c r="T10" i="2"/>
  <c r="S10" i="2"/>
  <c r="T9" i="2"/>
  <c r="S9" i="2"/>
  <c r="T4" i="2"/>
  <c r="T3" i="2"/>
  <c r="T2" i="2"/>
  <c r="AQ10" i="2" l="1"/>
  <c r="AW10" i="2" s="1"/>
  <c r="BE10" i="2" s="1"/>
  <c r="AO10" i="2"/>
  <c r="AU10" i="2" s="1"/>
  <c r="AQ13" i="2"/>
  <c r="AW13" i="2" s="1"/>
  <c r="BE13" i="2" s="1"/>
  <c r="AS13" i="2"/>
  <c r="AY13" i="2" s="1"/>
  <c r="BG13" i="2" s="1"/>
  <c r="AO13" i="2"/>
  <c r="AU13" i="2" s="1"/>
  <c r="BC13" i="2" s="1"/>
  <c r="S44" i="2"/>
  <c r="S50" i="2" s="1"/>
  <c r="T45" i="2"/>
  <c r="T51" i="2" s="1"/>
  <c r="AQ11" i="2"/>
  <c r="AW11" i="2" s="1"/>
  <c r="BE11" i="2" s="1"/>
  <c r="AS12" i="2"/>
  <c r="AY12" i="2" s="1"/>
  <c r="BG12" i="2" s="1"/>
  <c r="K65" i="2"/>
  <c r="T46" i="2"/>
  <c r="T52" i="2" s="1"/>
  <c r="T44" i="2"/>
  <c r="S45" i="2"/>
  <c r="S51" i="2" s="1"/>
  <c r="S46" i="2"/>
  <c r="S52" i="2" s="1"/>
  <c r="H57" i="2"/>
  <c r="AD41" i="2"/>
  <c r="AL41" i="2" s="1"/>
  <c r="AO12" i="2"/>
  <c r="AU12" i="2" s="1"/>
  <c r="BC12" i="2" s="1"/>
  <c r="K55" i="2"/>
  <c r="H51" i="2"/>
  <c r="AT12" i="2"/>
  <c r="AZ12" i="2" s="1"/>
  <c r="BH12" i="2" s="1"/>
  <c r="AP10" i="2"/>
  <c r="AV10" i="2" s="1"/>
  <c r="BD10" i="2" s="1"/>
  <c r="V36" i="2"/>
  <c r="V8" i="2"/>
  <c r="U40" i="2"/>
  <c r="AO8" i="2"/>
  <c r="AU8" i="2" s="1"/>
  <c r="BC8" i="2" s="1"/>
  <c r="U15" i="2"/>
  <c r="AT10" i="2"/>
  <c r="AZ10" i="2" s="1"/>
  <c r="BH10" i="2" s="1"/>
  <c r="U19" i="2"/>
  <c r="V28" i="2"/>
  <c r="V32" i="2"/>
  <c r="V23" i="2"/>
  <c r="AD8" i="2"/>
  <c r="AL8" i="2" s="1"/>
  <c r="U9" i="2"/>
  <c r="V9" i="2"/>
  <c r="AP14" i="2"/>
  <c r="AV14" i="2" s="1"/>
  <c r="BD14" i="2" s="1"/>
  <c r="AF25" i="2"/>
  <c r="AH38" i="2"/>
  <c r="AH26" i="2"/>
  <c r="AH30" i="2"/>
  <c r="AI41" i="2"/>
  <c r="AT14" i="2"/>
  <c r="AZ14" i="2" s="1"/>
  <c r="BH14" i="2" s="1"/>
  <c r="U13" i="2"/>
  <c r="AO14" i="2"/>
  <c r="AU14" i="2" s="1"/>
  <c r="BC14" i="2" s="1"/>
  <c r="V15" i="2"/>
  <c r="V19" i="2"/>
  <c r="V24" i="2"/>
  <c r="U37" i="2"/>
  <c r="AR11" i="2"/>
  <c r="AX11" i="2" s="1"/>
  <c r="BF11" i="2" s="1"/>
  <c r="U17" i="2"/>
  <c r="U25" i="2"/>
  <c r="AD28" i="2"/>
  <c r="AL28" i="2" s="1"/>
  <c r="U29" i="2"/>
  <c r="U33" i="2"/>
  <c r="V37" i="2"/>
  <c r="AQ14" i="2"/>
  <c r="AW14" i="2" s="1"/>
  <c r="BE14" i="2" s="1"/>
  <c r="V16" i="2"/>
  <c r="V20" i="2"/>
  <c r="AD38" i="2"/>
  <c r="AL38" i="2" s="1"/>
  <c r="U39" i="2"/>
  <c r="AS10" i="2"/>
  <c r="AY10" i="2" s="1"/>
  <c r="BG10" i="2" s="1"/>
  <c r="AS11" i="2"/>
  <c r="AY11" i="2" s="1"/>
  <c r="AT8" i="2"/>
  <c r="AZ8" i="2" s="1"/>
  <c r="BH8" i="2" s="1"/>
  <c r="AQ9" i="2"/>
  <c r="AW9" i="2" s="1"/>
  <c r="BE9" i="2" s="1"/>
  <c r="AD20" i="2"/>
  <c r="AL20" i="2" s="1"/>
  <c r="U21" i="2"/>
  <c r="V26" i="2"/>
  <c r="V39" i="2"/>
  <c r="AS8" i="2"/>
  <c r="AY8" i="2" s="1"/>
  <c r="BG8" i="2" s="1"/>
  <c r="V12" i="2"/>
  <c r="AP11" i="2"/>
  <c r="AV11" i="2" s="1"/>
  <c r="BD11" i="2" s="1"/>
  <c r="U35" i="2"/>
  <c r="V40" i="2"/>
  <c r="U8" i="2"/>
  <c r="U11" i="2"/>
  <c r="V18" i="2"/>
  <c r="AS9" i="2"/>
  <c r="AY9" i="2" s="1"/>
  <c r="BG9" i="2" s="1"/>
  <c r="U27" i="2"/>
  <c r="U31" i="2"/>
  <c r="V35" i="2"/>
  <c r="AR13" i="2"/>
  <c r="AX13" i="2" s="1"/>
  <c r="BF13" i="2" s="1"/>
  <c r="U41" i="2"/>
  <c r="V10" i="2"/>
  <c r="U12" i="2"/>
  <c r="AJ8" i="2"/>
  <c r="V11" i="2"/>
  <c r="V14" i="2"/>
  <c r="V22" i="2"/>
  <c r="U23" i="2"/>
  <c r="V27" i="2"/>
  <c r="V31" i="2"/>
  <c r="AQ12" i="2"/>
  <c r="AW12" i="2" s="1"/>
  <c r="BE12" i="2" s="1"/>
  <c r="V41" i="2"/>
  <c r="BG11" i="2"/>
  <c r="AD14" i="2"/>
  <c r="AL14" i="2" s="1"/>
  <c r="AJ15" i="2"/>
  <c r="AD18" i="2"/>
  <c r="AL18" i="2" s="1"/>
  <c r="AD21" i="2"/>
  <c r="AL21" i="2" s="1"/>
  <c r="AD26" i="2"/>
  <c r="AL26" i="2" s="1"/>
  <c r="AD29" i="2"/>
  <c r="AL29" i="2" s="1"/>
  <c r="AH34" i="2"/>
  <c r="AF38" i="2"/>
  <c r="AF20" i="2"/>
  <c r="AF28" i="2"/>
  <c r="AF41" i="2"/>
  <c r="AG10" i="2"/>
  <c r="AT9" i="2"/>
  <c r="AZ9" i="2" s="1"/>
  <c r="BH9" i="2" s="1"/>
  <c r="AJ23" i="2"/>
  <c r="AT11" i="2"/>
  <c r="AZ11" i="2" s="1"/>
  <c r="BH11" i="2" s="1"/>
  <c r="AR12" i="2"/>
  <c r="AX12" i="2" s="1"/>
  <c r="BF12" i="2" s="1"/>
  <c r="AK34" i="2"/>
  <c r="AP9" i="2"/>
  <c r="AV9" i="2" s="1"/>
  <c r="BD9" i="2" s="1"/>
  <c r="AP8" i="2"/>
  <c r="AV8" i="2" s="1"/>
  <c r="BD8" i="2" s="1"/>
  <c r="AD9" i="2"/>
  <c r="AL9" i="2" s="1"/>
  <c r="U10" i="2"/>
  <c r="AQ8" i="2"/>
  <c r="AW8" i="2" s="1"/>
  <c r="BE8" i="2" s="1"/>
  <c r="AD10" i="2"/>
  <c r="AL10" i="2" s="1"/>
  <c r="AD12" i="2"/>
  <c r="AL12" i="2" s="1"/>
  <c r="AF12" i="2"/>
  <c r="AD17" i="2"/>
  <c r="AL17" i="2" s="1"/>
  <c r="AR9" i="2"/>
  <c r="AX9" i="2" s="1"/>
  <c r="BF9" i="2" s="1"/>
  <c r="AR10" i="2"/>
  <c r="AX10" i="2" s="1"/>
  <c r="BF10" i="2" s="1"/>
  <c r="AD30" i="2"/>
  <c r="AL30" i="2" s="1"/>
  <c r="AG30" i="2"/>
  <c r="AT13" i="2"/>
  <c r="AZ13" i="2" s="1"/>
  <c r="BH13" i="2" s="1"/>
  <c r="AK8" i="2"/>
  <c r="AD33" i="2"/>
  <c r="AL33" i="2" s="1"/>
  <c r="AD16" i="2"/>
  <c r="AL16" i="2" s="1"/>
  <c r="AF16" i="2"/>
  <c r="AO9" i="2"/>
  <c r="AU9" i="2" s="1"/>
  <c r="BC9" i="2" s="1"/>
  <c r="AD13" i="2"/>
  <c r="AL13" i="2" s="1"/>
  <c r="AJ19" i="2"/>
  <c r="AD22" i="2"/>
  <c r="AL22" i="2" s="1"/>
  <c r="AD25" i="2"/>
  <c r="AL25" i="2" s="1"/>
  <c r="AO11" i="2"/>
  <c r="AU11" i="2" s="1"/>
  <c r="BC11" i="2" s="1"/>
  <c r="AJ27" i="2"/>
  <c r="AD32" i="2"/>
  <c r="AL32" i="2" s="1"/>
  <c r="AF32" i="2"/>
  <c r="AP12" i="2"/>
  <c r="AV12" i="2" s="1"/>
  <c r="BD12" i="2" s="1"/>
  <c r="AJ35" i="2"/>
  <c r="AR8" i="2"/>
  <c r="AX8" i="2" s="1"/>
  <c r="BF8" i="2" s="1"/>
  <c r="AF14" i="2"/>
  <c r="AF18" i="2"/>
  <c r="AD24" i="2"/>
  <c r="AL24" i="2" s="1"/>
  <c r="AF24" i="2"/>
  <c r="AF26" i="2"/>
  <c r="AF29" i="2"/>
  <c r="AD39" i="2"/>
  <c r="AL39" i="2" s="1"/>
  <c r="AG14" i="2"/>
  <c r="AG18" i="2"/>
  <c r="AF21" i="2"/>
  <c r="AK22" i="2"/>
  <c r="AD34" i="2"/>
  <c r="AL34" i="2" s="1"/>
  <c r="AG34" i="2"/>
  <c r="AD37" i="2"/>
  <c r="AL37" i="2" s="1"/>
  <c r="AJ39" i="2"/>
  <c r="BC10" i="2"/>
  <c r="BG14" i="2"/>
  <c r="AI10" i="2"/>
  <c r="AI18" i="2"/>
  <c r="AK19" i="2"/>
  <c r="AG21" i="2"/>
  <c r="AI26" i="2"/>
  <c r="AK27" i="2"/>
  <c r="AG29" i="2"/>
  <c r="AG33" i="2"/>
  <c r="AI34" i="2"/>
  <c r="AD36" i="2"/>
  <c r="AL36" i="2" s="1"/>
  <c r="AI38" i="2"/>
  <c r="AK39" i="2"/>
  <c r="AD40" i="2"/>
  <c r="AL40" i="2" s="1"/>
  <c r="AD11" i="2"/>
  <c r="AL11" i="2" s="1"/>
  <c r="U14" i="2"/>
  <c r="AD15" i="2"/>
  <c r="AL15" i="2" s="1"/>
  <c r="U18" i="2"/>
  <c r="AD19" i="2"/>
  <c r="AL19" i="2" s="1"/>
  <c r="U22" i="2"/>
  <c r="AD23" i="2"/>
  <c r="AL23" i="2" s="1"/>
  <c r="U26" i="2"/>
  <c r="AD27" i="2"/>
  <c r="AL27" i="2" s="1"/>
  <c r="U30" i="2"/>
  <c r="AD31" i="2"/>
  <c r="AL31" i="2" s="1"/>
  <c r="U34" i="2"/>
  <c r="AD35" i="2"/>
  <c r="AL35" i="2" s="1"/>
  <c r="U38" i="2"/>
  <c r="AH8" i="2"/>
  <c r="AJ13" i="2"/>
  <c r="AJ25" i="2"/>
  <c r="AF27" i="2"/>
  <c r="AJ29" i="2"/>
  <c r="V30" i="2"/>
  <c r="AJ33" i="2"/>
  <c r="V34" i="2"/>
  <c r="AJ37" i="2"/>
  <c r="V38" i="2"/>
  <c r="V13" i="2"/>
  <c r="V17" i="2"/>
  <c r="V21" i="2"/>
  <c r="V25" i="2"/>
  <c r="V29" i="2"/>
  <c r="V33" i="2"/>
  <c r="U16" i="2"/>
  <c r="U20" i="2"/>
  <c r="U24" i="2"/>
  <c r="U28" i="2"/>
  <c r="U32" i="2"/>
  <c r="U36" i="2"/>
  <c r="AG47" i="2" l="1"/>
  <c r="AG58" i="2" s="1"/>
  <c r="AF45" i="2"/>
  <c r="AF56" i="2" s="1"/>
  <c r="AI45" i="2"/>
  <c r="AI56" i="2" s="1"/>
  <c r="AH47" i="2"/>
  <c r="AH58" i="2" s="1"/>
  <c r="AH45" i="2"/>
  <c r="AH56" i="2" s="1"/>
  <c r="AH46" i="2"/>
  <c r="AH44" i="2"/>
  <c r="AG44" i="2"/>
  <c r="AF44" i="2"/>
  <c r="AK44" i="2"/>
  <c r="AK45" i="2"/>
  <c r="AK56" i="2" s="1"/>
  <c r="AK46" i="2"/>
  <c r="AK47" i="2"/>
  <c r="AK58" i="2" s="1"/>
  <c r="AI46" i="2"/>
  <c r="AF47" i="2"/>
  <c r="AF58" i="2" s="1"/>
  <c r="AJ45" i="2"/>
  <c r="AJ56" i="2" s="1"/>
  <c r="AJ46" i="2"/>
  <c r="AJ47" i="2"/>
  <c r="AJ58" i="2" s="1"/>
  <c r="AJ44" i="2"/>
  <c r="AI47" i="2"/>
  <c r="AI58" i="2" s="1"/>
  <c r="AF46" i="2"/>
  <c r="T50" i="2"/>
  <c r="T47" i="2"/>
  <c r="T53" i="2" s="1"/>
  <c r="AI44" i="2"/>
  <c r="S47" i="2"/>
  <c r="S53" i="2" s="1"/>
  <c r="AG45" i="2"/>
  <c r="AG56" i="2" s="1"/>
  <c r="AG46" i="2"/>
  <c r="AL47" i="2"/>
  <c r="AL58" i="2" s="1"/>
  <c r="AL45" i="2"/>
  <c r="AL56" i="2" s="1"/>
  <c r="AL44" i="2"/>
  <c r="AL46" i="2"/>
  <c r="BA8" i="2"/>
  <c r="BI8" i="2" s="1"/>
  <c r="BA13" i="2"/>
  <c r="BI13" i="2" s="1"/>
  <c r="BA12" i="2"/>
  <c r="BI12" i="2" s="1"/>
  <c r="BA14" i="2"/>
  <c r="BI14" i="2" s="1"/>
  <c r="BA9" i="2"/>
  <c r="BI9" i="2" s="1"/>
  <c r="BA11" i="2"/>
  <c r="BI11" i="2" s="1"/>
  <c r="BA10" i="2"/>
  <c r="BI10" i="2" s="1"/>
  <c r="AK55" i="2" l="1"/>
  <c r="AK48" i="2"/>
  <c r="AK50" i="2"/>
  <c r="AJ57" i="2"/>
  <c r="AJ51" i="2"/>
  <c r="AJ62" i="2" s="1"/>
  <c r="AF55" i="2"/>
  <c r="AF50" i="2"/>
  <c r="AF48" i="2"/>
  <c r="AJ50" i="2"/>
  <c r="AJ55" i="2"/>
  <c r="AJ48" i="2"/>
  <c r="AI50" i="2"/>
  <c r="AI55" i="2"/>
  <c r="AI48" i="2"/>
  <c r="AH55" i="2"/>
  <c r="AH50" i="2"/>
  <c r="AH48" i="2"/>
  <c r="AG50" i="2"/>
  <c r="AG55" i="2"/>
  <c r="AG48" i="2"/>
  <c r="AI51" i="2"/>
  <c r="AI62" i="2" s="1"/>
  <c r="AI57" i="2"/>
  <c r="AH57" i="2"/>
  <c r="AH51" i="2"/>
  <c r="AH62" i="2" s="1"/>
  <c r="AF57" i="2"/>
  <c r="AF51" i="2"/>
  <c r="AF62" i="2" s="1"/>
  <c r="AG51" i="2"/>
  <c r="AG62" i="2" s="1"/>
  <c r="AG57" i="2"/>
  <c r="AK57" i="2"/>
  <c r="AK51" i="2"/>
  <c r="AK62" i="2" s="1"/>
  <c r="AL51" i="2"/>
  <c r="AL62" i="2" s="1"/>
  <c r="AL57" i="2"/>
  <c r="AL55" i="2"/>
  <c r="AL50" i="2"/>
  <c r="AL48" i="2"/>
  <c r="AF59" i="2" l="1"/>
  <c r="AH59" i="2"/>
  <c r="AI59" i="2"/>
  <c r="AH61" i="2"/>
  <c r="AH63" i="2" s="1"/>
  <c r="AH52" i="2"/>
  <c r="AI52" i="2"/>
  <c r="AI61" i="2"/>
  <c r="AI63" i="2" s="1"/>
  <c r="AK52" i="2"/>
  <c r="AK61" i="2"/>
  <c r="AK63" i="2" s="1"/>
  <c r="AJ59" i="2"/>
  <c r="AF61" i="2"/>
  <c r="AF63" i="2" s="1"/>
  <c r="AF52" i="2"/>
  <c r="AG59" i="2"/>
  <c r="AG61" i="2"/>
  <c r="AG63" i="2" s="1"/>
  <c r="AG52" i="2"/>
  <c r="AJ61" i="2"/>
  <c r="AJ63" i="2" s="1"/>
  <c r="AJ52" i="2"/>
  <c r="AK59" i="2"/>
  <c r="AL52" i="2"/>
  <c r="AL61" i="2"/>
  <c r="AL63" i="2" s="1"/>
  <c r="AL59" i="2"/>
</calcChain>
</file>

<file path=xl/sharedStrings.xml><?xml version="1.0" encoding="utf-8"?>
<sst xmlns="http://schemas.openxmlformats.org/spreadsheetml/2006/main" count="157" uniqueCount="104">
  <si>
    <t>Kategori</t>
  </si>
  <si>
    <t>Kurang dari 25%</t>
  </si>
  <si>
    <t>Program prioritas daerah mendukung kurang dari 25% kegiatan prioritas PN RKP 2020</t>
  </si>
  <si>
    <t xml:space="preserve">REKAPITULASI PENILAIAN TAHAP I </t>
  </si>
  <si>
    <t>Tidak ada keterkaitan indikator sasaran pembangunan daerah RKPD 2020 dengan sasaran PN RKP 2020</t>
  </si>
  <si>
    <t>Tidak ada keselarasan prioritas pembangunan daerah dengan PN RKP 2020</t>
  </si>
  <si>
    <t>Tidak ada</t>
  </si>
  <si>
    <t>25% sampai dengan &lt; 50%</t>
  </si>
  <si>
    <t>Program prioritas daerah mendukung 25% sampai dengan kurang dari 50% kegiatan prioritas PN RKP 2020</t>
  </si>
  <si>
    <t>Tingkat keterkaitan indikator sasaran pembangunan daerah RKPD 2020 dengan sasaran PN RKP 2020 kurang dari 50%</t>
  </si>
  <si>
    <t>Tingkat keselarasan prioritas pembangunan daerah dengan PN RKP 2020 kurang dari 50%</t>
  </si>
  <si>
    <t>Kurang dari 50%</t>
  </si>
  <si>
    <t>50% - 75%</t>
  </si>
  <si>
    <t>Program prioritas daerah mendukung 50% sampai dengan 75% kegiatan prioritas PN RKP 2021</t>
  </si>
  <si>
    <t>KEWILAYAHAN</t>
  </si>
  <si>
    <t>Tingkat keterkaitan indikator sasaran pembangunan daerah RKPD 2020 dengan sasaran PN RKP 2020 lebih dari atau sama dengan 50%</t>
  </si>
  <si>
    <t>Tingkat keselarasan prioritas pembangunan daerah dengan PN RKP 2020 lebih dari atau sama dengan 50%</t>
  </si>
  <si>
    <t>Lebih dari atau sama dengan 50%</t>
  </si>
  <si>
    <t>Lebih dari 75%</t>
  </si>
  <si>
    <t>Program prioritas daerah mendukung lebih dari 75% kegiatan prioritas PN RKP 2022</t>
  </si>
  <si>
    <t>No.</t>
  </si>
  <si>
    <t>Provinsi</t>
  </si>
  <si>
    <t>Indikator 9</t>
  </si>
  <si>
    <t>Indikator 22</t>
  </si>
  <si>
    <t>Indikator</t>
  </si>
  <si>
    <t>Concatenate Indikator 9</t>
  </si>
  <si>
    <t>Tingkat Keterkaitan pada Indikator 9</t>
  </si>
  <si>
    <t>Nilai Asli</t>
  </si>
  <si>
    <t>Nilai Rata-rata</t>
  </si>
  <si>
    <t>Secara Keseluruhan</t>
  </si>
  <si>
    <t>Jumlah Nilai Asli</t>
  </si>
  <si>
    <t>Item</t>
  </si>
  <si>
    <t>Keseluruhan</t>
  </si>
  <si>
    <t>15.4</t>
  </si>
  <si>
    <t>17.4</t>
  </si>
  <si>
    <t>17.5</t>
  </si>
  <si>
    <t>1 dan 2</t>
  </si>
  <si>
    <t>4 dan 5</t>
  </si>
  <si>
    <t xml:space="preserve">Aceh </t>
  </si>
  <si>
    <t>Sumatera</t>
  </si>
  <si>
    <t xml:space="preserve">Sumatera Utara </t>
  </si>
  <si>
    <t>Jawa Bali</t>
  </si>
  <si>
    <t xml:space="preserve">Sumatera Barat </t>
  </si>
  <si>
    <t>Nusa Tenggara</t>
  </si>
  <si>
    <t xml:space="preserve">Riau </t>
  </si>
  <si>
    <t>Kalimantan</t>
  </si>
  <si>
    <t xml:space="preserve">Jambi </t>
  </si>
  <si>
    <t>Sulawesi</t>
  </si>
  <si>
    <t xml:space="preserve">Sumatera Selatan </t>
  </si>
  <si>
    <t>Maluku</t>
  </si>
  <si>
    <t xml:space="preserve">Bengkulu </t>
  </si>
  <si>
    <t>Papua</t>
  </si>
  <si>
    <t xml:space="preserve">Lampung </t>
  </si>
  <si>
    <t xml:space="preserve">Kep Bangka Belitung </t>
  </si>
  <si>
    <t xml:space="preserve">Kep Riau </t>
  </si>
  <si>
    <t xml:space="preserve">DKI Jakarta </t>
  </si>
  <si>
    <t xml:space="preserve">Jawa Barat </t>
  </si>
  <si>
    <t xml:space="preserve">Jawa Tengah </t>
  </si>
  <si>
    <t xml:space="preserve">DI Yogyakarta </t>
  </si>
  <si>
    <t xml:space="preserve">Jawa Timur </t>
  </si>
  <si>
    <t xml:space="preserve">Banten </t>
  </si>
  <si>
    <t xml:space="preserve">Bali </t>
  </si>
  <si>
    <t xml:space="preserve">Nusa Tenggara Barat </t>
  </si>
  <si>
    <t xml:space="preserve">Nusa Tenggara Timur </t>
  </si>
  <si>
    <t xml:space="preserve">Kalimantan Barat </t>
  </si>
  <si>
    <t xml:space="preserve">Kalimantan Tengah </t>
  </si>
  <si>
    <t xml:space="preserve">Kalimantan Selatan </t>
  </si>
  <si>
    <t xml:space="preserve">Kalimantan Timur </t>
  </si>
  <si>
    <t xml:space="preserve">Kalimantan Utara </t>
  </si>
  <si>
    <t xml:space="preserve">Sulawesi Utara </t>
  </si>
  <si>
    <t xml:space="preserve">Sulawesi Tengah </t>
  </si>
  <si>
    <t xml:space="preserve">Sulawesi Selatan </t>
  </si>
  <si>
    <t xml:space="preserve">Sulawesi Tenggara </t>
  </si>
  <si>
    <t xml:space="preserve">Gorontalo </t>
  </si>
  <si>
    <t xml:space="preserve">Sulawesi Barat </t>
  </si>
  <si>
    <t xml:space="preserve">Maluku </t>
  </si>
  <si>
    <t xml:space="preserve">Maluku Utara </t>
  </si>
  <si>
    <t xml:space="preserve">Papua Barat </t>
  </si>
  <si>
    <t>Rata-rata</t>
  </si>
  <si>
    <t>0 - 1,67</t>
  </si>
  <si>
    <t>1,67 &lt;= x &lt; 5</t>
  </si>
  <si>
    <t>PENGHARGAAN PEMBANGUNAN DAERAH TAHUN 2019</t>
  </si>
  <si>
    <t>5 &lt;= x &lt; 8,3</t>
  </si>
  <si>
    <t>&gt;= 8,3</t>
  </si>
  <si>
    <t>Tersedianya kebijakan penanganan Covid-19 bidang penanganan dampak ekonomi</t>
  </si>
  <si>
    <t>Tersedianya kebijakan penanganan Covid-19 bidang penanganan kesehatan</t>
  </si>
  <si>
    <t>Tersedianya kebijakan penanganan Covid-19 bidang penyediaan jaring pengaman sosial</t>
  </si>
  <si>
    <t>Indikator 15 dan 17</t>
  </si>
  <si>
    <t>011</t>
  </si>
  <si>
    <t>010</t>
  </si>
  <si>
    <t>001</t>
  </si>
  <si>
    <t>000</t>
  </si>
  <si>
    <t>Total</t>
  </si>
  <si>
    <t>Tersedianya indikator kinerja sasaran pembangunan daerah</t>
  </si>
  <si>
    <t>Tersedianya indikator kinerja program prioritas daerah</t>
  </si>
  <si>
    <t>11</t>
  </si>
  <si>
    <t>10</t>
  </si>
  <si>
    <t>01</t>
  </si>
  <si>
    <t>00</t>
  </si>
  <si>
    <t>ALL</t>
  </si>
  <si>
    <t>Di atas 50%</t>
  </si>
  <si>
    <t>Item 12</t>
  </si>
  <si>
    <t>Item 45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</si>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</sst>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/>
    </xf>
    <xf numFmtId="2" fontId="7" fillId="7" borderId="6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30" xfId="0" applyFont="1" applyFill="1" applyBorder="1" applyAlignment="1">
      <alignment horizontal="center" vertical="center" wrapText="1"/>
    </xf>
    <xf numFmtId="2" fontId="7" fillId="7" borderId="26" xfId="0" applyNumberFormat="1" applyFont="1" applyFill="1" applyBorder="1" applyAlignment="1">
      <alignment horizontal="center" vertical="center"/>
    </xf>
    <xf numFmtId="2" fontId="7" fillId="7" borderId="27" xfId="0" applyNumberFormat="1" applyFont="1" applyFill="1" applyBorder="1" applyAlignment="1">
      <alignment horizontal="center" vertical="center"/>
    </xf>
    <xf numFmtId="2" fontId="7" fillId="7" borderId="28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2" fontId="2" fillId="0" borderId="31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/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left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2" fontId="7" fillId="7" borderId="36" xfId="0" applyNumberFormat="1" applyFont="1" applyFill="1" applyBorder="1" applyAlignment="1">
      <alignment horizontal="center" vertical="center"/>
    </xf>
    <xf numFmtId="2" fontId="7" fillId="7" borderId="37" xfId="0" applyNumberFormat="1" applyFont="1" applyFill="1" applyBorder="1" applyAlignment="1">
      <alignment horizontal="center" vertical="center"/>
    </xf>
    <xf numFmtId="2" fontId="7" fillId="7" borderId="38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3" fillId="8" borderId="39" xfId="0" applyFont="1" applyFill="1" applyBorder="1" applyAlignment="1">
      <alignment horizontal="center"/>
    </xf>
    <xf numFmtId="0" fontId="3" fillId="8" borderId="41" xfId="0" applyFont="1" applyFill="1" applyBorder="1" applyAlignment="1"/>
    <xf numFmtId="0" fontId="3" fillId="8" borderId="42" xfId="0" applyFont="1" applyFill="1" applyBorder="1" applyAlignment="1"/>
    <xf numFmtId="0" fontId="3" fillId="8" borderId="43" xfId="0" applyFont="1" applyFill="1" applyBorder="1" applyAlignment="1"/>
    <xf numFmtId="0" fontId="3" fillId="8" borderId="44" xfId="0" applyFont="1" applyFill="1" applyBorder="1" applyAlignment="1"/>
    <xf numFmtId="0" fontId="3" fillId="0" borderId="0" xfId="0" applyFont="1" applyFill="1" applyBorder="1" applyAlignment="1"/>
    <xf numFmtId="2" fontId="2" fillId="0" borderId="0" xfId="0" applyNumberFormat="1" applyFont="1"/>
    <xf numFmtId="2" fontId="2" fillId="0" borderId="0" xfId="0" applyNumberFormat="1" applyFont="1" applyFill="1"/>
    <xf numFmtId="10" fontId="0" fillId="0" borderId="0" xfId="1" applyNumberFormat="1" applyFont="1"/>
    <xf numFmtId="0" fontId="2" fillId="0" borderId="0" xfId="0" quotePrefix="1" applyFont="1"/>
    <xf numFmtId="0" fontId="5" fillId="4" borderId="1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8" borderId="4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6" fillId="5" borderId="2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Font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4" fillId="6" borderId="47" xfId="0" applyFont="1" applyFill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 wrapText="1"/>
    </xf>
    <xf numFmtId="2" fontId="2" fillId="0" borderId="45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9" fontId="0" fillId="0" borderId="0" xfId="1" applyNumberFormat="1" applyFont="1"/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Indikasi!$R$50:$R$52</c:f>
            </c:strRef>
          </c:cat>
          <c:val>
            <c:numRef>
              <c:f>Indikasi!$S$50:$S$52</c:f>
            </c:numRef>
          </c:val>
          <c:extLst>
            <c:ext xmlns:c16="http://schemas.microsoft.com/office/drawing/2014/chart" uri="{C3380CC4-5D6E-409C-BE32-E72D297353CC}">
              <c16:uniqueId val="{00000000-F289-43D4-9540-CDE434E7B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Indikasi!$AG$61:$AG$62</c:f>
            </c:numRef>
          </c:val>
          <c:extLst>
            <c:ext xmlns:c16="http://schemas.microsoft.com/office/drawing/2014/chart" uri="{C3380CC4-5D6E-409C-BE32-E72D297353CC}">
              <c16:uniqueId val="{00000004-71B9-464F-9BE8-0BBA0E9B29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Indikasi!$AH$61:$AH$62</c:f>
            </c:numRef>
          </c:val>
          <c:extLst>
            <c:ext xmlns:c16="http://schemas.microsoft.com/office/drawing/2014/chart" uri="{C3380CC4-5D6E-409C-BE32-E72D297353CC}">
              <c16:uniqueId val="{00000004-909F-4EEE-B402-DE6E7CC53E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Indikasi!$AI$61:$AI$62</c:f>
            </c:numRef>
          </c:val>
          <c:extLst>
            <c:ext xmlns:c16="http://schemas.microsoft.com/office/drawing/2014/chart" uri="{C3380CC4-5D6E-409C-BE32-E72D297353CC}">
              <c16:uniqueId val="{00000004-9D0E-4EF7-B696-FDA9B36C58F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Indikasi!$AJ$61:$AJ$62</c:f>
            </c:numRef>
          </c:val>
          <c:extLst>
            <c:ext xmlns:c16="http://schemas.microsoft.com/office/drawing/2014/chart" uri="{C3380CC4-5D6E-409C-BE32-E72D297353CC}">
              <c16:uniqueId val="{00000004-0B9B-449A-810D-CB26B7C166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Indikasi!$AK$61:$AK$62</c:f>
            </c:numRef>
          </c:val>
          <c:extLst>
            <c:ext xmlns:c16="http://schemas.microsoft.com/office/drawing/2014/chart" uri="{C3380CC4-5D6E-409C-BE32-E72D297353CC}">
              <c16:uniqueId val="{00000004-F6A2-4D94-86A0-F0F9C2765B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Indikasi!$AL$55:$AL$58</c:f>
            </c:numRef>
          </c:val>
          <c:extLst>
            <c:ext xmlns:c16="http://schemas.microsoft.com/office/drawing/2014/chart" uri="{C3380CC4-5D6E-409C-BE32-E72D297353CC}">
              <c16:uniqueId val="{00000008-B592-4AEB-B652-BF47A891DC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Indikasi!$AL$61:$AL$62</c:f>
            </c:numRef>
          </c:val>
          <c:extLst>
            <c:ext xmlns:c16="http://schemas.microsoft.com/office/drawing/2014/chart" uri="{C3380CC4-5D6E-409C-BE32-E72D297353CC}">
              <c16:uniqueId val="{00000004-58B0-48B1-9201-830751A138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Indikasi!$R$50:$R$52</c:f>
            </c:strRef>
          </c:cat>
          <c:val>
            <c:numRef>
              <c:f>Indikasi!$T$50:$T$52</c:f>
            </c:numRef>
          </c:val>
          <c:extLst>
            <c:ext xmlns:c16="http://schemas.microsoft.com/office/drawing/2014/chart" uri="{C3380CC4-5D6E-409C-BE32-E72D297353CC}">
              <c16:uniqueId val="{00000006-FEE9-4745-A5FB-6B7668F1E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Indikasi!$AF$55:$AF$58</c:f>
            </c:numRef>
          </c:val>
          <c:extLst>
            <c:ext xmlns:c16="http://schemas.microsoft.com/office/drawing/2014/chart" uri="{C3380CC4-5D6E-409C-BE32-E72D297353CC}">
              <c16:uniqueId val="{00000000-6EA1-4E98-A51C-F58E1E8E69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Indikasi!$AG$55:$AG$58</c:f>
            </c:numRef>
          </c:val>
          <c:extLst>
            <c:ext xmlns:c16="http://schemas.microsoft.com/office/drawing/2014/chart" uri="{C3380CC4-5D6E-409C-BE32-E72D297353CC}">
              <c16:uniqueId val="{00000008-E6AF-46C3-A877-0F466A90F2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Indikasi!$AH$55:$AH$58</c:f>
            </c:numRef>
          </c:val>
          <c:extLst>
            <c:ext xmlns:c16="http://schemas.microsoft.com/office/drawing/2014/chart" uri="{C3380CC4-5D6E-409C-BE32-E72D297353CC}">
              <c16:uniqueId val="{00000008-66FC-4A58-8CA1-40DE198923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Indikasi!$AI$55:$AI$58</c:f>
            </c:numRef>
          </c:val>
          <c:extLst>
            <c:ext xmlns:c16="http://schemas.microsoft.com/office/drawing/2014/chart" uri="{C3380CC4-5D6E-409C-BE32-E72D297353CC}">
              <c16:uniqueId val="{00000008-4402-4D77-90FE-892535434A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Indikasi!$AJ$55:$AJ$58</c:f>
            </c:numRef>
          </c:val>
          <c:extLst>
            <c:ext xmlns:c16="http://schemas.microsoft.com/office/drawing/2014/chart" uri="{C3380CC4-5D6E-409C-BE32-E72D297353CC}">
              <c16:uniqueId val="{00000008-F87F-4B64-8182-8F407BAAE1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Indikasi!$AE$55:$AE$58</c:f>
            </c:strRef>
          </c:cat>
          <c:val>
            <c:numRef>
              <c:f>Indikasi!$AK$55:$AK$58</c:f>
            </c:numRef>
          </c:val>
          <c:extLst>
            <c:ext xmlns:c16="http://schemas.microsoft.com/office/drawing/2014/chart" uri="{C3380CC4-5D6E-409C-BE32-E72D297353CC}">
              <c16:uniqueId val="{00000008-78C8-40E0-94BF-55A5AC81D1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Indikasi!$AE$61:$AE$62</c:f>
            </c:strRef>
          </c:cat>
          <c:val>
            <c:numRef>
              <c:f>Indikasi!$AF$61:$AF$62</c:f>
            </c:numRef>
          </c:val>
          <c:extLst>
            <c:ext xmlns:c16="http://schemas.microsoft.com/office/drawing/2014/chart" uri="{C3380CC4-5D6E-409C-BE32-E72D297353CC}">
              <c16:uniqueId val="{00000008-BA2A-439D-A1AC-0B8664CA9B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121024</xdr:colOff>
      <xdr:row>53</xdr:row>
      <xdr:rowOff>156882</xdr:rowOff>
    </xdr:from>
    <xdr:to>
      <xdr:col>20</xdr:col>
      <xdr:colOff>519953</xdr:colOff>
      <xdr:row>69</xdr:row>
      <xdr:rowOff>31376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6235B-A1AE-4A2F-8813-A8069C24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161364</xdr:colOff>
      <xdr:row>69</xdr:row>
      <xdr:rowOff>89646</xdr:rowOff>
    </xdr:from>
    <xdr:to>
      <xdr:col>20</xdr:col>
      <xdr:colOff>560293</xdr:colOff>
      <xdr:row>84</xdr:row>
      <xdr:rowOff>143434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064EF-F851-47F0-A305-194259E0F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237565</xdr:colOff>
      <xdr:row>65</xdr:row>
      <xdr:rowOff>49307</xdr:rowOff>
    </xdr:from>
    <xdr:to>
      <xdr:col>30</xdr:col>
      <xdr:colOff>1532965</xdr:colOff>
      <xdr:row>80</xdr:row>
      <xdr:rowOff>103095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6A44B-BE78-478E-A010-925433F4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1586753</xdr:colOff>
      <xdr:row>65</xdr:row>
      <xdr:rowOff>53790</xdr:rowOff>
    </xdr:from>
    <xdr:to>
      <xdr:col>36</xdr:col>
      <xdr:colOff>13447</xdr:colOff>
      <xdr:row>80</xdr:row>
      <xdr:rowOff>107578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5968A-04C1-4EC0-A8ED-40F47E135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44823</xdr:colOff>
      <xdr:row>65</xdr:row>
      <xdr:rowOff>53788</xdr:rowOff>
    </xdr:from>
    <xdr:to>
      <xdr:col>41</xdr:col>
      <xdr:colOff>121023</xdr:colOff>
      <xdr:row>80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F609F-3E6B-41E9-9099-0ED42F494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170330</xdr:colOff>
      <xdr:row>65</xdr:row>
      <xdr:rowOff>62753</xdr:rowOff>
    </xdr:from>
    <xdr:to>
      <xdr:col>46</xdr:col>
      <xdr:colOff>246530</xdr:colOff>
      <xdr:row>80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16A76B-09C6-4A0A-824E-BC64C410F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313765</xdr:colOff>
      <xdr:row>65</xdr:row>
      <xdr:rowOff>62754</xdr:rowOff>
    </xdr:from>
    <xdr:to>
      <xdr:col>51</xdr:col>
      <xdr:colOff>389965</xdr:colOff>
      <xdr:row>80</xdr:row>
      <xdr:rowOff>116542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55938D-DC5B-44AB-A7D5-1F436F06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439271</xdr:colOff>
      <xdr:row>65</xdr:row>
      <xdr:rowOff>71718</xdr:rowOff>
    </xdr:from>
    <xdr:to>
      <xdr:col>56</xdr:col>
      <xdr:colOff>336177</xdr:colOff>
      <xdr:row>80</xdr:row>
      <xdr:rowOff>125506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114B5-739C-4A7F-BB2D-7D6CF3D19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251012</xdr:colOff>
      <xdr:row>80</xdr:row>
      <xdr:rowOff>143436</xdr:rowOff>
    </xdr:from>
    <xdr:to>
      <xdr:col>30</xdr:col>
      <xdr:colOff>1546412</xdr:colOff>
      <xdr:row>96</xdr:row>
      <xdr:rowOff>17930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CB365E-49A2-40F1-A326-751E5A3C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1604682</xdr:colOff>
      <xdr:row>80</xdr:row>
      <xdr:rowOff>134471</xdr:rowOff>
    </xdr:from>
    <xdr:to>
      <xdr:col>36</xdr:col>
      <xdr:colOff>31376</xdr:colOff>
      <xdr:row>96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66E248-6631-4975-9108-B9B970CF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53788</xdr:colOff>
      <xdr:row>80</xdr:row>
      <xdr:rowOff>152400</xdr:rowOff>
    </xdr:from>
    <xdr:to>
      <xdr:col>41</xdr:col>
      <xdr:colOff>129988</xdr:colOff>
      <xdr:row>96</xdr:row>
      <xdr:rowOff>26894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108696-3919-4593-A3BF-2346D4B3C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179294</xdr:colOff>
      <xdr:row>81</xdr:row>
      <xdr:rowOff>8965</xdr:rowOff>
    </xdr:from>
    <xdr:to>
      <xdr:col>46</xdr:col>
      <xdr:colOff>255494</xdr:colOff>
      <xdr:row>96</xdr:row>
      <xdr:rowOff>62753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3852B1-0409-40D4-A1DE-78C2E5E25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331694</xdr:colOff>
      <xdr:row>81</xdr:row>
      <xdr:rowOff>26894</xdr:rowOff>
    </xdr:from>
    <xdr:to>
      <xdr:col>51</xdr:col>
      <xdr:colOff>407894</xdr:colOff>
      <xdr:row>96</xdr:row>
      <xdr:rowOff>80682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DFFD03-4EA1-4AAD-A028-15B17F9FA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430306</xdr:colOff>
      <xdr:row>81</xdr:row>
      <xdr:rowOff>35860</xdr:rowOff>
    </xdr:from>
    <xdr:to>
      <xdr:col>56</xdr:col>
      <xdr:colOff>327212</xdr:colOff>
      <xdr:row>96</xdr:row>
      <xdr:rowOff>89648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6DBA4B-EC76-4E08-91BF-10BC8345D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403412</xdr:colOff>
      <xdr:row>65</xdr:row>
      <xdr:rowOff>62753</xdr:rowOff>
    </xdr:from>
    <xdr:to>
      <xdr:col>61</xdr:col>
      <xdr:colOff>336177</xdr:colOff>
      <xdr:row>80</xdr:row>
      <xdr:rowOff>116541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46990A-2ABE-43C7-97D8-051AE0BA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394447</xdr:colOff>
      <xdr:row>81</xdr:row>
      <xdr:rowOff>35859</xdr:rowOff>
    </xdr:from>
    <xdr:to>
      <xdr:col>61</xdr:col>
      <xdr:colOff>327212</xdr:colOff>
      <xdr:row>96</xdr:row>
      <xdr:rowOff>89647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B39BAA-4DC6-4484-814A-F0107CBC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6423-989B-43C1-BB33-894CA2CAE46C}">
  <sheetPr filterMode="1"/>
  <dimension ref="A1:BI65"/>
  <sheetViews>
    <sheetView tabSelected="1" zoomScale="90" zoomScaleNormal="90" workbookViewId="0">
      <pane xSplit="2" ySplit="7" topLeftCell="G26" activePane="bottomRight" state="frozen"/>
      <selection pane="topRight" activeCell="C1" sqref="C1"/>
      <selection pane="bottomLeft" activeCell="A8" sqref="A8"/>
      <selection pane="bottomRight" activeCell="B9" sqref="B9"/>
    </sheetView>
  </sheetViews>
  <sheetFormatPr defaultRowHeight="14.4" x14ac:dyDescent="0.3"/>
  <cols>
    <col min="2" max="2" width="11.44140625" customWidth="1"/>
    <col min="3" max="30" width="8.88671875" customWidth="1"/>
    <col min="31" max="31" width="24.109375" customWidth="1"/>
    <col min="32" max="33" width="8.88671875" customWidth="1"/>
    <col min="53" max="53" width="11.44140625" customWidth="1"/>
    <col min="61" max="61" width="11" customWidth="1"/>
  </cols>
  <sheetData>
    <row r="1" spans="1:61" x14ac:dyDescent="0.3">
      <c r="G1" s="132">
        <v>1</v>
      </c>
      <c r="H1" s="137" t="s">
        <v>93</v>
      </c>
      <c r="I1" s="132">
        <v>15.4</v>
      </c>
      <c r="J1" s="133" t="s">
        <v>84</v>
      </c>
      <c r="X1" s="1" t="s">
        <v>0</v>
      </c>
      <c r="Y1" s="1" t="s">
        <v>1</v>
      </c>
      <c r="Z1" s="1">
        <v>0</v>
      </c>
      <c r="AA1" s="104" t="s">
        <v>79</v>
      </c>
      <c r="AB1" s="1" t="s">
        <v>2</v>
      </c>
      <c r="AM1" s="2"/>
    </row>
    <row r="2" spans="1:61" x14ac:dyDescent="0.3">
      <c r="A2" s="165" t="s">
        <v>3</v>
      </c>
      <c r="B2" s="3"/>
      <c r="C2" s="3"/>
      <c r="D2" s="3"/>
      <c r="E2" s="3"/>
      <c r="F2" s="3"/>
      <c r="G2" s="11">
        <v>3</v>
      </c>
      <c r="H2" s="6" t="s">
        <v>94</v>
      </c>
      <c r="I2" s="11">
        <v>17.399999999999999</v>
      </c>
      <c r="J2" s="6" t="s">
        <v>85</v>
      </c>
      <c r="K2" s="3"/>
      <c r="L2" s="3"/>
      <c r="M2" s="3"/>
      <c r="N2" s="3"/>
      <c r="O2" s="3"/>
      <c r="P2" s="3"/>
      <c r="Q2" s="3"/>
      <c r="R2" s="4">
        <v>0</v>
      </c>
      <c r="S2" s="4">
        <v>0</v>
      </c>
      <c r="T2" s="5" t="str">
        <f>CONCATENATE(R2,S2)</f>
        <v>00</v>
      </c>
      <c r="U2" s="1" t="s">
        <v>4</v>
      </c>
      <c r="V2" s="6" t="s">
        <v>5</v>
      </c>
      <c r="W2" s="7" t="s">
        <v>6</v>
      </c>
      <c r="Y2" s="1" t="s">
        <v>7</v>
      </c>
      <c r="Z2" s="1">
        <v>1</v>
      </c>
      <c r="AA2" s="1" t="s">
        <v>80</v>
      </c>
      <c r="AB2" s="1" t="s">
        <v>8</v>
      </c>
      <c r="AM2" s="2"/>
    </row>
    <row r="3" spans="1:61" x14ac:dyDescent="0.3">
      <c r="A3" s="166" t="s">
        <v>81</v>
      </c>
      <c r="B3" s="8"/>
      <c r="C3" s="8"/>
      <c r="D3" s="8"/>
      <c r="E3" s="8"/>
      <c r="F3" s="8"/>
      <c r="G3" s="8"/>
      <c r="H3" s="8"/>
      <c r="I3" s="11">
        <v>17.5</v>
      </c>
      <c r="J3" s="6" t="s">
        <v>86</v>
      </c>
      <c r="K3" s="8"/>
      <c r="L3" s="8"/>
      <c r="M3" s="8"/>
      <c r="N3" s="8"/>
      <c r="O3" s="8"/>
      <c r="P3" s="8"/>
      <c r="Q3" s="8"/>
      <c r="R3" s="4">
        <v>1</v>
      </c>
      <c r="S3" s="4">
        <v>0</v>
      </c>
      <c r="T3" s="5" t="str">
        <f t="shared" ref="T3:T4" si="0">CONCATENATE(R3,S3)</f>
        <v>10</v>
      </c>
      <c r="U3" s="1" t="s">
        <v>9</v>
      </c>
      <c r="V3" s="6" t="s">
        <v>10</v>
      </c>
      <c r="W3" s="1" t="s">
        <v>11</v>
      </c>
      <c r="Y3" s="1" t="s">
        <v>12</v>
      </c>
      <c r="Z3" s="1">
        <v>2</v>
      </c>
      <c r="AA3" s="1" t="s">
        <v>82</v>
      </c>
      <c r="AB3" s="1" t="s">
        <v>13</v>
      </c>
      <c r="AM3" s="2"/>
      <c r="AN3" s="9" t="s">
        <v>14</v>
      </c>
      <c r="AO3" s="9"/>
      <c r="BB3" s="10"/>
    </row>
    <row r="4" spans="1:61" ht="15" thickBot="1" x14ac:dyDescent="0.35">
      <c r="A4" s="11"/>
      <c r="R4" s="4">
        <v>1</v>
      </c>
      <c r="S4" s="4">
        <v>1</v>
      </c>
      <c r="T4" s="5" t="str">
        <f t="shared" si="0"/>
        <v>11</v>
      </c>
      <c r="U4" s="1" t="s">
        <v>15</v>
      </c>
      <c r="V4" s="6" t="s">
        <v>16</v>
      </c>
      <c r="W4" s="1" t="s">
        <v>17</v>
      </c>
      <c r="Y4" s="1" t="s">
        <v>18</v>
      </c>
      <c r="Z4" s="1">
        <v>3</v>
      </c>
      <c r="AA4" s="104" t="s">
        <v>83</v>
      </c>
      <c r="AB4" s="1" t="s">
        <v>19</v>
      </c>
      <c r="AF4" s="1" t="s">
        <v>0</v>
      </c>
      <c r="AM4" s="2"/>
      <c r="AN4" s="9"/>
      <c r="AO4" s="9"/>
      <c r="BB4" s="10"/>
      <c r="BC4" s="1" t="s">
        <v>0</v>
      </c>
    </row>
    <row r="5" spans="1:61" ht="55.2" customHeight="1" x14ac:dyDescent="0.3">
      <c r="A5" s="105" t="s">
        <v>20</v>
      </c>
      <c r="B5" s="106" t="s">
        <v>21</v>
      </c>
      <c r="C5" s="107" t="s">
        <v>22</v>
      </c>
      <c r="D5" s="108"/>
      <c r="E5" s="108"/>
      <c r="F5" s="109"/>
      <c r="G5" s="152" t="s">
        <v>23</v>
      </c>
      <c r="H5" s="153"/>
      <c r="I5" s="154" t="s">
        <v>87</v>
      </c>
      <c r="J5" s="154"/>
      <c r="K5" s="153"/>
      <c r="L5" s="162" t="s">
        <v>24</v>
      </c>
      <c r="M5" s="163"/>
      <c r="N5" s="163"/>
      <c r="O5" s="163"/>
      <c r="P5" s="163"/>
      <c r="Q5" s="164"/>
      <c r="R5" s="12"/>
      <c r="S5" s="160" t="s">
        <v>25</v>
      </c>
      <c r="T5" s="161"/>
      <c r="U5" s="158" t="s">
        <v>26</v>
      </c>
      <c r="V5" s="159"/>
      <c r="X5" s="13" t="s">
        <v>27</v>
      </c>
      <c r="Y5" s="15"/>
      <c r="Z5" s="15"/>
      <c r="AA5" s="15"/>
      <c r="AB5" s="15"/>
      <c r="AC5" s="14"/>
      <c r="AD5" s="135" t="s">
        <v>28</v>
      </c>
      <c r="AF5" s="13" t="s">
        <v>27</v>
      </c>
      <c r="AG5" s="15"/>
      <c r="AH5" s="15"/>
      <c r="AI5" s="15"/>
      <c r="AJ5" s="15"/>
      <c r="AK5" s="14"/>
      <c r="AL5" s="14"/>
      <c r="AM5" s="2"/>
      <c r="AO5" s="150" t="s">
        <v>30</v>
      </c>
      <c r="AP5" s="149"/>
      <c r="AQ5" s="15"/>
      <c r="AR5" s="15"/>
      <c r="AS5" s="15"/>
      <c r="AT5" s="144"/>
      <c r="AU5" s="13" t="s">
        <v>27</v>
      </c>
      <c r="AV5" s="16"/>
      <c r="AW5" s="16"/>
      <c r="AX5" s="16"/>
      <c r="AY5" s="16"/>
      <c r="AZ5" s="14"/>
      <c r="BA5" s="138"/>
      <c r="BC5" s="13" t="s">
        <v>27</v>
      </c>
      <c r="BD5" s="15"/>
      <c r="BE5" s="15"/>
      <c r="BF5" s="15"/>
      <c r="BG5" s="15"/>
      <c r="BH5" s="14"/>
      <c r="BI5" s="14"/>
    </row>
    <row r="6" spans="1:61" ht="41.4" x14ac:dyDescent="0.3">
      <c r="A6" s="110"/>
      <c r="B6" s="111"/>
      <c r="C6" s="112" t="s">
        <v>31</v>
      </c>
      <c r="D6" s="113"/>
      <c r="E6" s="113"/>
      <c r="F6" s="114"/>
      <c r="G6" s="155" t="s">
        <v>31</v>
      </c>
      <c r="H6" s="156"/>
      <c r="I6" s="157" t="s">
        <v>31</v>
      </c>
      <c r="J6" s="157"/>
      <c r="K6" s="156"/>
      <c r="L6" s="17">
        <v>15</v>
      </c>
      <c r="M6" s="18">
        <v>16</v>
      </c>
      <c r="N6" s="18">
        <v>17</v>
      </c>
      <c r="O6" s="18">
        <v>18</v>
      </c>
      <c r="P6" s="18">
        <v>19</v>
      </c>
      <c r="Q6" s="23">
        <v>20</v>
      </c>
      <c r="R6" s="19"/>
      <c r="S6" s="20" t="s">
        <v>31</v>
      </c>
      <c r="T6" s="21"/>
      <c r="U6" s="20" t="s">
        <v>31</v>
      </c>
      <c r="V6" s="21"/>
      <c r="X6" s="17">
        <v>15</v>
      </c>
      <c r="Y6" s="18">
        <v>16</v>
      </c>
      <c r="Z6" s="18">
        <v>17</v>
      </c>
      <c r="AA6" s="18">
        <v>18</v>
      </c>
      <c r="AB6" s="18">
        <v>19</v>
      </c>
      <c r="AC6" s="18">
        <v>20</v>
      </c>
      <c r="AD6" s="22" t="s">
        <v>29</v>
      </c>
      <c r="AF6" s="17">
        <v>15</v>
      </c>
      <c r="AG6" s="18">
        <v>16</v>
      </c>
      <c r="AH6" s="18">
        <v>17</v>
      </c>
      <c r="AI6" s="18">
        <v>18</v>
      </c>
      <c r="AJ6" s="18">
        <v>19</v>
      </c>
      <c r="AK6" s="18">
        <v>20</v>
      </c>
      <c r="AL6" s="22" t="s">
        <v>29</v>
      </c>
      <c r="AM6" s="2"/>
      <c r="AO6" s="17">
        <v>15</v>
      </c>
      <c r="AP6" s="18">
        <v>16</v>
      </c>
      <c r="AQ6" s="18">
        <v>17</v>
      </c>
      <c r="AR6" s="18">
        <v>18</v>
      </c>
      <c r="AS6" s="18">
        <v>19</v>
      </c>
      <c r="AT6" s="145">
        <v>20</v>
      </c>
      <c r="AU6" s="17">
        <v>15</v>
      </c>
      <c r="AV6" s="18">
        <v>16</v>
      </c>
      <c r="AW6" s="18">
        <v>17</v>
      </c>
      <c r="AX6" s="18">
        <v>18</v>
      </c>
      <c r="AY6" s="18">
        <v>19</v>
      </c>
      <c r="AZ6" s="23">
        <v>20</v>
      </c>
      <c r="BA6" s="139" t="s">
        <v>32</v>
      </c>
      <c r="BC6" s="17">
        <v>15</v>
      </c>
      <c r="BD6" s="18">
        <v>16</v>
      </c>
      <c r="BE6" s="18">
        <v>17</v>
      </c>
      <c r="BF6" s="18">
        <v>18</v>
      </c>
      <c r="BG6" s="18">
        <v>19</v>
      </c>
      <c r="BH6" s="18">
        <v>20</v>
      </c>
      <c r="BI6" s="22" t="s">
        <v>29</v>
      </c>
    </row>
    <row r="7" spans="1:61" ht="15" thickBot="1" x14ac:dyDescent="0.35">
      <c r="A7" s="115"/>
      <c r="B7" s="116"/>
      <c r="C7" s="24">
        <v>1</v>
      </c>
      <c r="D7" s="25">
        <v>2</v>
      </c>
      <c r="E7" s="25">
        <v>4</v>
      </c>
      <c r="F7" s="26">
        <v>5</v>
      </c>
      <c r="G7" s="24">
        <v>1</v>
      </c>
      <c r="H7" s="26">
        <v>3</v>
      </c>
      <c r="I7" s="130" t="s">
        <v>33</v>
      </c>
      <c r="J7" s="128" t="s">
        <v>34</v>
      </c>
      <c r="K7" s="129" t="s">
        <v>35</v>
      </c>
      <c r="L7" s="29"/>
      <c r="M7" s="30"/>
      <c r="N7" s="30"/>
      <c r="O7" s="30"/>
      <c r="P7" s="30"/>
      <c r="Q7" s="134"/>
      <c r="R7" s="19"/>
      <c r="S7" s="27" t="s">
        <v>36</v>
      </c>
      <c r="T7" s="28" t="s">
        <v>37</v>
      </c>
      <c r="U7" s="27" t="s">
        <v>36</v>
      </c>
      <c r="V7" s="28" t="s">
        <v>37</v>
      </c>
      <c r="X7" s="29"/>
      <c r="Y7" s="30"/>
      <c r="Z7" s="30"/>
      <c r="AA7" s="30"/>
      <c r="AB7" s="30"/>
      <c r="AC7" s="30"/>
      <c r="AD7" s="31"/>
      <c r="AF7" s="29"/>
      <c r="AG7" s="30"/>
      <c r="AH7" s="30"/>
      <c r="AI7" s="30"/>
      <c r="AJ7" s="18"/>
      <c r="AK7" s="18"/>
      <c r="AL7" s="31"/>
      <c r="AM7" s="2"/>
      <c r="AO7" s="32"/>
      <c r="AP7" s="33"/>
      <c r="AQ7" s="33"/>
      <c r="AR7" s="33"/>
      <c r="AS7" s="18"/>
      <c r="AT7" s="145"/>
      <c r="AU7" s="17"/>
      <c r="AV7" s="18"/>
      <c r="AW7" s="18"/>
      <c r="AX7" s="18"/>
      <c r="AY7" s="18"/>
      <c r="AZ7" s="23"/>
      <c r="BA7" s="140"/>
      <c r="BC7" s="29"/>
      <c r="BD7" s="30"/>
      <c r="BE7" s="30"/>
      <c r="BF7" s="30"/>
      <c r="BG7" s="18"/>
      <c r="BH7" s="18"/>
      <c r="BI7" s="31"/>
    </row>
    <row r="8" spans="1:61" hidden="1" x14ac:dyDescent="0.3">
      <c r="A8" s="34">
        <v>1</v>
      </c>
      <c r="B8" s="35" t="s">
        <v>38</v>
      </c>
      <c r="C8" s="36">
        <v>1</v>
      </c>
      <c r="D8" s="37">
        <v>1</v>
      </c>
      <c r="E8" s="37">
        <v>1</v>
      </c>
      <c r="F8" s="38">
        <v>1</v>
      </c>
      <c r="G8" s="36">
        <v>1</v>
      </c>
      <c r="H8" s="38">
        <v>1</v>
      </c>
      <c r="I8" s="39">
        <v>1</v>
      </c>
      <c r="J8" s="39">
        <v>1</v>
      </c>
      <c r="K8" s="39">
        <v>0</v>
      </c>
      <c r="L8" s="40">
        <v>0.11</v>
      </c>
      <c r="M8" s="41">
        <v>8.3333333333333329E-2</v>
      </c>
      <c r="N8" s="41">
        <v>0.11</v>
      </c>
      <c r="O8" s="41">
        <v>8.3333333333333329E-2</v>
      </c>
      <c r="P8" s="41">
        <v>5.3333333333333337E-2</v>
      </c>
      <c r="Q8" s="42">
        <v>5.3333333333333337E-2</v>
      </c>
      <c r="R8" s="43"/>
      <c r="S8" s="44" t="str">
        <f>CONCATENATE(C8,D8)</f>
        <v>11</v>
      </c>
      <c r="T8" s="45" t="str">
        <f>CONCATENATE(E8,F8)</f>
        <v>11</v>
      </c>
      <c r="U8" s="167" t="str">
        <f>IFERROR(VLOOKUP(S8,$T$2:$W$4,4,FALSE),"CEK!!!")</f>
        <v>Lebih dari atau sama dengan 50%</v>
      </c>
      <c r="V8" s="168" t="str">
        <f>IFERROR(VLOOKUP(T8,$T$2:$W$4,4,FALSE),"CEK!!!")</f>
        <v>Lebih dari atau sama dengan 50%</v>
      </c>
      <c r="X8" s="47">
        <f t="shared" ref="X8:AC9" si="1">L8/0.025</f>
        <v>4.3999999999999995</v>
      </c>
      <c r="Y8" s="48">
        <f t="shared" si="1"/>
        <v>3.333333333333333</v>
      </c>
      <c r="Z8" s="48">
        <f t="shared" si="1"/>
        <v>4.3999999999999995</v>
      </c>
      <c r="AA8" s="48">
        <f t="shared" si="1"/>
        <v>3.333333333333333</v>
      </c>
      <c r="AB8" s="48">
        <f t="shared" si="1"/>
        <v>2.1333333333333333</v>
      </c>
      <c r="AC8" s="49">
        <f t="shared" si="1"/>
        <v>2.1333333333333333</v>
      </c>
      <c r="AD8" s="49">
        <f t="shared" ref="AD8:AD41" si="2">AVERAGE(X8:AC8)</f>
        <v>3.2888888888888883</v>
      </c>
      <c r="AF8" s="117" t="str">
        <f t="shared" ref="AF8:AF38" si="3">IF(X8&lt;1.67,$Y$1,(IF(AND(X8&gt;=1.67,X8&lt;5),$Y$2,(IF(AND(X8&gt;=5,X8&lt;8.3),$Y$3,(IF(X8&gt;=8.3,$Y$4,"")))))))</f>
        <v>25% sampai dengan &lt; 50%</v>
      </c>
      <c r="AG8" s="118" t="str">
        <f t="shared" ref="AG8:AG38" si="4">IF(Y8&lt;1.67,$Y$1,(IF(AND(Y8&gt;=1.67,Y8&lt;5),$Y$2,(IF(AND(Y8&gt;=5,Y8&lt;8.3),$Y$3,(IF(Y8&gt;=8.3,$Y$4,"")))))))</f>
        <v>25% sampai dengan &lt; 50%</v>
      </c>
      <c r="AH8" s="118" t="str">
        <f t="shared" ref="AH8:AH38" si="5">IF(Z8&lt;1.67,$Y$1,(IF(AND(Z8&gt;=1.67,Z8&lt;5),$Y$2,(IF(AND(Z8&gt;=5,Z8&lt;8.3),$Y$3,(IF(Z8&gt;=8.3,$Y$4,"")))))))</f>
        <v>25% sampai dengan &lt; 50%</v>
      </c>
      <c r="AI8" s="118" t="str">
        <f t="shared" ref="AI8:AI38" si="6">IF(AA8&lt;1.67,$Y$1,(IF(AND(AA8&gt;=1.67,AA8&lt;5),$Y$2,(IF(AND(AA8&gt;=5,AA8&lt;8.3),$Y$3,(IF(AA8&gt;=8.3,$Y$4,"")))))))</f>
        <v>25% sampai dengan &lt; 50%</v>
      </c>
      <c r="AJ8" s="118" t="str">
        <f t="shared" ref="AJ8:AJ38" si="7">IF(AB8&lt;1.67,$Y$1,(IF(AND(AB8&gt;=1.67,AB8&lt;5),$Y$2,(IF(AND(AB8&gt;=5,AB8&lt;8.3),$Y$3,(IF(AB8&gt;=8.3,$Y$4,"")))))))</f>
        <v>25% sampai dengan &lt; 50%</v>
      </c>
      <c r="AK8" s="119" t="str">
        <f t="shared" ref="AK8:AK38" si="8">IF(AC8&lt;1.67,$Y$1,(IF(AND(AC8&gt;=1.67,AC8&lt;5),$Y$2,(IF(AND(AC8&gt;=5,AC8&lt;8.3),$Y$3,(IF(AC8&gt;=8.3,$Y$4,"")))))))</f>
        <v>25% sampai dengan &lt; 50%</v>
      </c>
      <c r="AL8" s="46" t="str">
        <f t="shared" ref="AL8:AL38" si="9">IF(AD8&lt;1.67,$Y$1,(IF(AND(AD8&gt;=1.67,AD8&lt;5),$Y$2,(IF(AND(AD8&gt;=5,AD8&lt;8.3),$Y$3,(IF(AD8&gt;=8.3,$Y$4,"")))))))</f>
        <v>25% sampai dengan &lt; 50%</v>
      </c>
      <c r="AM8" s="2"/>
      <c r="AN8" s="50" t="s">
        <v>39</v>
      </c>
      <c r="AO8" s="51">
        <f t="shared" ref="AO8:AT8" si="10">SUM(X8:X17)</f>
        <v>56.666666666666664</v>
      </c>
      <c r="AP8" s="48">
        <f t="shared" si="10"/>
        <v>64.666666666666657</v>
      </c>
      <c r="AQ8" s="48">
        <f t="shared" si="10"/>
        <v>79.2</v>
      </c>
      <c r="AR8" s="48">
        <f t="shared" si="10"/>
        <v>47.86666666666666</v>
      </c>
      <c r="AS8" s="48">
        <f t="shared" si="10"/>
        <v>70.266666666666666</v>
      </c>
      <c r="AT8" s="146">
        <f t="shared" si="10"/>
        <v>62.666666666666664</v>
      </c>
      <c r="AU8" s="47">
        <f>AO8/10</f>
        <v>5.6666666666666661</v>
      </c>
      <c r="AV8" s="51">
        <f t="shared" ref="AV8:AZ8" si="11">AP8/10</f>
        <v>6.4666666666666659</v>
      </c>
      <c r="AW8" s="51">
        <f t="shared" si="11"/>
        <v>7.92</v>
      </c>
      <c r="AX8" s="51">
        <f t="shared" si="11"/>
        <v>4.7866666666666662</v>
      </c>
      <c r="AY8" s="51">
        <f t="shared" si="11"/>
        <v>7.0266666666666664</v>
      </c>
      <c r="AZ8" s="49">
        <f t="shared" si="11"/>
        <v>6.2666666666666666</v>
      </c>
      <c r="BA8" s="141">
        <f t="shared" ref="BA8:BA14" si="12">AVERAGE(AU8:AZ8)</f>
        <v>6.3555555555555552</v>
      </c>
      <c r="BB8" s="6"/>
      <c r="BC8" s="117" t="str">
        <f t="shared" ref="BC8:BH14" si="13">IF(AU8&lt;1.67,$Y$1,(IF(AND(AU8&gt;=1.67,AU8&lt;5),$Y$2,(IF(AND(AU8&gt;=5,AU8&lt;8.3),$Y$3,(IF(AU8&gt;=8.3,$Y$4,"")))))))</f>
        <v>50% - 75%</v>
      </c>
      <c r="BD8" s="118" t="str">
        <f t="shared" si="13"/>
        <v>50% - 75%</v>
      </c>
      <c r="BE8" s="118" t="str">
        <f t="shared" si="13"/>
        <v>50% - 75%</v>
      </c>
      <c r="BF8" s="118" t="str">
        <f t="shared" si="13"/>
        <v>25% sampai dengan &lt; 50%</v>
      </c>
      <c r="BG8" s="118" t="str">
        <f t="shared" si="13"/>
        <v>50% - 75%</v>
      </c>
      <c r="BH8" s="119" t="str">
        <f t="shared" si="13"/>
        <v>50% - 75%</v>
      </c>
      <c r="BI8" s="46" t="str">
        <f t="shared" ref="BI8:BI14" si="14">IF(BA8&lt;1.67,$Y$1,(IF(AND(BA8&gt;=1.67,BA8&lt;5),$Y$2,(IF(AND(BA8&gt;=5,BA8&lt;8.3),$Y$3,(IF(BA8&gt;=8.3,$Y$4,"")))))))</f>
        <v>50% - 75%</v>
      </c>
    </row>
    <row r="9" spans="1:61" ht="27.6" x14ac:dyDescent="0.3">
      <c r="A9" s="53">
        <v>2</v>
      </c>
      <c r="B9" s="54" t="s">
        <v>40</v>
      </c>
      <c r="C9" s="55">
        <v>1</v>
      </c>
      <c r="D9" s="56">
        <v>1</v>
      </c>
      <c r="E9" s="56">
        <v>1</v>
      </c>
      <c r="F9" s="57">
        <v>1</v>
      </c>
      <c r="G9" s="55">
        <v>1</v>
      </c>
      <c r="H9" s="57">
        <v>1</v>
      </c>
      <c r="I9" s="58">
        <v>1</v>
      </c>
      <c r="J9" s="58">
        <v>1</v>
      </c>
      <c r="K9" s="58">
        <v>1</v>
      </c>
      <c r="L9" s="59">
        <v>0.19666666666666668</v>
      </c>
      <c r="M9" s="60">
        <v>2.6666666666666668E-2</v>
      </c>
      <c r="N9" s="60">
        <v>0.14000000000000001</v>
      </c>
      <c r="O9" s="60">
        <v>2.6666666666666668E-2</v>
      </c>
      <c r="P9" s="60">
        <v>0.14000000000000001</v>
      </c>
      <c r="Q9" s="61">
        <v>0.11</v>
      </c>
      <c r="R9" s="43"/>
      <c r="S9" s="62" t="str">
        <f t="shared" ref="S9:S41" si="15">CONCATENATE(C9,D9)</f>
        <v>11</v>
      </c>
      <c r="T9" s="63" t="str">
        <f t="shared" ref="T9:T41" si="16">CONCATENATE(E9,F9)</f>
        <v>11</v>
      </c>
      <c r="U9" s="169" t="str">
        <f t="shared" ref="U9:V41" si="17">IFERROR(VLOOKUP(S9,$T$2:$W$4,4,FALSE),"CEK!!!")</f>
        <v>Lebih dari atau sama dengan 50%</v>
      </c>
      <c r="V9" s="170" t="str">
        <f t="shared" si="17"/>
        <v>Lebih dari atau sama dengan 50%</v>
      </c>
      <c r="X9" s="65">
        <f t="shared" si="1"/>
        <v>7.8666666666666671</v>
      </c>
      <c r="Y9" s="66">
        <f t="shared" si="1"/>
        <v>1.0666666666666667</v>
      </c>
      <c r="Z9" s="66">
        <f t="shared" si="1"/>
        <v>5.6000000000000005</v>
      </c>
      <c r="AA9" s="66">
        <f t="shared" si="1"/>
        <v>1.0666666666666667</v>
      </c>
      <c r="AB9" s="66">
        <f t="shared" si="1"/>
        <v>5.6000000000000005</v>
      </c>
      <c r="AC9" s="67">
        <f t="shared" si="1"/>
        <v>4.3999999999999995</v>
      </c>
      <c r="AD9" s="67">
        <f t="shared" si="2"/>
        <v>4.2666666666666666</v>
      </c>
      <c r="AF9" s="120" t="str">
        <f t="shared" si="3"/>
        <v>50% - 75%</v>
      </c>
      <c r="AG9" s="121" t="str">
        <f t="shared" si="4"/>
        <v>Kurang dari 25%</v>
      </c>
      <c r="AH9" s="121" t="str">
        <f t="shared" si="5"/>
        <v>50% - 75%</v>
      </c>
      <c r="AI9" s="121" t="str">
        <f t="shared" si="6"/>
        <v>Kurang dari 25%</v>
      </c>
      <c r="AJ9" s="121" t="str">
        <f t="shared" si="7"/>
        <v>50% - 75%</v>
      </c>
      <c r="AK9" s="122" t="str">
        <f t="shared" si="8"/>
        <v>25% sampai dengan &lt; 50%</v>
      </c>
      <c r="AL9" s="64" t="str">
        <f t="shared" si="9"/>
        <v>25% sampai dengan &lt; 50%</v>
      </c>
      <c r="AM9" s="2"/>
      <c r="AN9" s="68" t="s">
        <v>41</v>
      </c>
      <c r="AO9" s="69">
        <f t="shared" ref="AO9:AT9" si="18">SUM(X18:X24)</f>
        <v>47.06666666666667</v>
      </c>
      <c r="AP9" s="66">
        <f t="shared" si="18"/>
        <v>50.266666666666673</v>
      </c>
      <c r="AQ9" s="66">
        <f t="shared" si="18"/>
        <v>49.333333333333329</v>
      </c>
      <c r="AR9" s="66">
        <f t="shared" si="18"/>
        <v>45.466666666666669</v>
      </c>
      <c r="AS9" s="66">
        <f t="shared" si="18"/>
        <v>54.8</v>
      </c>
      <c r="AT9" s="147">
        <f t="shared" si="18"/>
        <v>48.266666666666673</v>
      </c>
      <c r="AU9" s="65">
        <f>AO9/7</f>
        <v>6.7238095238095239</v>
      </c>
      <c r="AV9" s="69">
        <f t="shared" ref="AV9:AZ9" si="19">AP9/7</f>
        <v>7.1809523809523821</v>
      </c>
      <c r="AW9" s="69">
        <f t="shared" si="19"/>
        <v>7.0476190476190466</v>
      </c>
      <c r="AX9" s="69">
        <f t="shared" si="19"/>
        <v>6.4952380952380953</v>
      </c>
      <c r="AY9" s="69">
        <f t="shared" si="19"/>
        <v>7.8285714285714283</v>
      </c>
      <c r="AZ9" s="67">
        <f t="shared" si="19"/>
        <v>6.8952380952380965</v>
      </c>
      <c r="BA9" s="142">
        <f t="shared" si="12"/>
        <v>7.0285714285714294</v>
      </c>
      <c r="BB9" s="6"/>
      <c r="BC9" s="120" t="str">
        <f t="shared" si="13"/>
        <v>50% - 75%</v>
      </c>
      <c r="BD9" s="121" t="str">
        <f t="shared" si="13"/>
        <v>50% - 75%</v>
      </c>
      <c r="BE9" s="121" t="str">
        <f t="shared" si="13"/>
        <v>50% - 75%</v>
      </c>
      <c r="BF9" s="121" t="str">
        <f t="shared" si="13"/>
        <v>50% - 75%</v>
      </c>
      <c r="BG9" s="121" t="str">
        <f t="shared" si="13"/>
        <v>50% - 75%</v>
      </c>
      <c r="BH9" s="122" t="str">
        <f t="shared" si="13"/>
        <v>50% - 75%</v>
      </c>
      <c r="BI9" s="64" t="str">
        <f t="shared" si="14"/>
        <v>50% - 75%</v>
      </c>
    </row>
    <row r="10" spans="1:61" ht="27.6" hidden="1" x14ac:dyDescent="0.3">
      <c r="A10" s="53">
        <v>3</v>
      </c>
      <c r="B10" s="54" t="s">
        <v>42</v>
      </c>
      <c r="C10" s="55">
        <v>1</v>
      </c>
      <c r="D10" s="56">
        <v>1</v>
      </c>
      <c r="E10" s="56">
        <v>1</v>
      </c>
      <c r="F10" s="57">
        <v>1</v>
      </c>
      <c r="G10" s="55">
        <v>1</v>
      </c>
      <c r="H10" s="57">
        <v>1</v>
      </c>
      <c r="I10" s="58">
        <v>1</v>
      </c>
      <c r="J10" s="58">
        <v>0</v>
      </c>
      <c r="K10" s="58">
        <v>0</v>
      </c>
      <c r="L10" s="59">
        <v>0.16666666666666666</v>
      </c>
      <c r="M10" s="60">
        <v>0.22333333333333336</v>
      </c>
      <c r="N10" s="60">
        <v>0.19666666666666668</v>
      </c>
      <c r="O10" s="60">
        <v>0.19666666666666668</v>
      </c>
      <c r="P10" s="60">
        <v>0.22333333333333336</v>
      </c>
      <c r="Q10" s="61">
        <v>0.23</v>
      </c>
      <c r="R10" s="43"/>
      <c r="S10" s="62" t="str">
        <f t="shared" si="15"/>
        <v>11</v>
      </c>
      <c r="T10" s="63" t="str">
        <f t="shared" si="16"/>
        <v>11</v>
      </c>
      <c r="U10" s="169" t="str">
        <f t="shared" si="17"/>
        <v>Lebih dari atau sama dengan 50%</v>
      </c>
      <c r="V10" s="170" t="str">
        <f t="shared" si="17"/>
        <v>Lebih dari atau sama dengan 50%</v>
      </c>
      <c r="X10" s="65">
        <f t="shared" ref="X10:X40" si="20">L10/0.025</f>
        <v>6.6666666666666661</v>
      </c>
      <c r="Y10" s="66">
        <f t="shared" ref="Y10:Y40" si="21">M10/0.025</f>
        <v>8.9333333333333336</v>
      </c>
      <c r="Z10" s="66">
        <f t="shared" ref="Z10:Z40" si="22">N10/0.025</f>
        <v>7.8666666666666671</v>
      </c>
      <c r="AA10" s="66">
        <f t="shared" ref="AA10:AA40" si="23">O10/0.025</f>
        <v>7.8666666666666671</v>
      </c>
      <c r="AB10" s="66">
        <f t="shared" ref="AB10:AB40" si="24">P10/0.025</f>
        <v>8.9333333333333336</v>
      </c>
      <c r="AC10" s="67">
        <f t="shared" ref="AC10:AC40" si="25">Q10/0.025</f>
        <v>9.1999999999999993</v>
      </c>
      <c r="AD10" s="67">
        <f t="shared" si="2"/>
        <v>8.2444444444444454</v>
      </c>
      <c r="AF10" s="120" t="str">
        <f t="shared" si="3"/>
        <v>50% - 75%</v>
      </c>
      <c r="AG10" s="121" t="str">
        <f t="shared" si="4"/>
        <v>Lebih dari 75%</v>
      </c>
      <c r="AH10" s="121" t="str">
        <f t="shared" si="5"/>
        <v>50% - 75%</v>
      </c>
      <c r="AI10" s="121" t="str">
        <f t="shared" si="6"/>
        <v>50% - 75%</v>
      </c>
      <c r="AJ10" s="121" t="str">
        <f t="shared" si="7"/>
        <v>Lebih dari 75%</v>
      </c>
      <c r="AK10" s="122" t="str">
        <f t="shared" si="8"/>
        <v>Lebih dari 75%</v>
      </c>
      <c r="AL10" s="64" t="str">
        <f t="shared" si="9"/>
        <v>50% - 75%</v>
      </c>
      <c r="AM10" s="2"/>
      <c r="AN10" s="68" t="s">
        <v>43</v>
      </c>
      <c r="AO10" s="69">
        <f t="shared" ref="AO10:AT10" si="26">SUM(X25:X26)</f>
        <v>12.4</v>
      </c>
      <c r="AP10" s="66">
        <f t="shared" si="26"/>
        <v>11.2</v>
      </c>
      <c r="AQ10" s="66">
        <f t="shared" si="26"/>
        <v>12.4</v>
      </c>
      <c r="AR10" s="66">
        <f t="shared" si="26"/>
        <v>5.333333333333333</v>
      </c>
      <c r="AS10" s="66">
        <f t="shared" si="26"/>
        <v>12.4</v>
      </c>
      <c r="AT10" s="147">
        <f t="shared" si="26"/>
        <v>12.4</v>
      </c>
      <c r="AU10" s="65">
        <f>AO10/2</f>
        <v>6.2</v>
      </c>
      <c r="AV10" s="69">
        <f t="shared" ref="AV10:AZ10" si="27">AP10/2</f>
        <v>5.6</v>
      </c>
      <c r="AW10" s="69">
        <f t="shared" si="27"/>
        <v>6.2</v>
      </c>
      <c r="AX10" s="69">
        <f t="shared" si="27"/>
        <v>2.6666666666666665</v>
      </c>
      <c r="AY10" s="69">
        <f t="shared" si="27"/>
        <v>6.2</v>
      </c>
      <c r="AZ10" s="67">
        <f t="shared" si="27"/>
        <v>6.2</v>
      </c>
      <c r="BA10" s="142">
        <f t="shared" si="12"/>
        <v>5.511111111111112</v>
      </c>
      <c r="BB10" s="6"/>
      <c r="BC10" s="120" t="str">
        <f t="shared" si="13"/>
        <v>50% - 75%</v>
      </c>
      <c r="BD10" s="121" t="str">
        <f t="shared" si="13"/>
        <v>50% - 75%</v>
      </c>
      <c r="BE10" s="121" t="str">
        <f t="shared" si="13"/>
        <v>50% - 75%</v>
      </c>
      <c r="BF10" s="121" t="str">
        <f t="shared" si="13"/>
        <v>25% sampai dengan &lt; 50%</v>
      </c>
      <c r="BG10" s="121" t="str">
        <f t="shared" si="13"/>
        <v>50% - 75%</v>
      </c>
      <c r="BH10" s="122" t="str">
        <f t="shared" si="13"/>
        <v>50% - 75%</v>
      </c>
      <c r="BI10" s="64" t="str">
        <f t="shared" si="14"/>
        <v>50% - 75%</v>
      </c>
    </row>
    <row r="11" spans="1:61" hidden="1" x14ac:dyDescent="0.3">
      <c r="A11" s="53">
        <v>4</v>
      </c>
      <c r="B11" s="54" t="s">
        <v>44</v>
      </c>
      <c r="C11" s="55">
        <v>1</v>
      </c>
      <c r="D11" s="56">
        <v>0</v>
      </c>
      <c r="E11" s="56">
        <v>1</v>
      </c>
      <c r="F11" s="57">
        <v>1</v>
      </c>
      <c r="G11" s="55">
        <v>1</v>
      </c>
      <c r="H11" s="57">
        <v>1</v>
      </c>
      <c r="I11" s="58">
        <v>0</v>
      </c>
      <c r="J11" s="58">
        <v>1</v>
      </c>
      <c r="K11" s="58">
        <v>0</v>
      </c>
      <c r="L11" s="59">
        <v>8.3333333333333329E-2</v>
      </c>
      <c r="M11" s="60">
        <v>0.16666666666666666</v>
      </c>
      <c r="N11" s="60">
        <v>0.17</v>
      </c>
      <c r="O11" s="60">
        <v>2.6666666666666668E-2</v>
      </c>
      <c r="P11" s="60">
        <v>0.14000000000000001</v>
      </c>
      <c r="Q11" s="61">
        <v>5.3333333333333337E-2</v>
      </c>
      <c r="R11" s="43"/>
      <c r="S11" s="62" t="str">
        <f t="shared" si="15"/>
        <v>10</v>
      </c>
      <c r="T11" s="63" t="str">
        <f t="shared" si="16"/>
        <v>11</v>
      </c>
      <c r="U11" s="169" t="str">
        <f t="shared" si="17"/>
        <v>Kurang dari 50%</v>
      </c>
      <c r="V11" s="170" t="str">
        <f t="shared" si="17"/>
        <v>Lebih dari atau sama dengan 50%</v>
      </c>
      <c r="X11" s="65">
        <f t="shared" si="20"/>
        <v>3.333333333333333</v>
      </c>
      <c r="Y11" s="66">
        <f t="shared" si="21"/>
        <v>6.6666666666666661</v>
      </c>
      <c r="Z11" s="66">
        <f t="shared" si="22"/>
        <v>6.8</v>
      </c>
      <c r="AA11" s="66">
        <f t="shared" si="23"/>
        <v>1.0666666666666667</v>
      </c>
      <c r="AB11" s="66">
        <f t="shared" si="24"/>
        <v>5.6000000000000005</v>
      </c>
      <c r="AC11" s="67">
        <f t="shared" si="25"/>
        <v>2.1333333333333333</v>
      </c>
      <c r="AD11" s="67">
        <f t="shared" si="2"/>
        <v>4.2666666666666666</v>
      </c>
      <c r="AF11" s="120" t="str">
        <f t="shared" si="3"/>
        <v>25% sampai dengan &lt; 50%</v>
      </c>
      <c r="AG11" s="121" t="str">
        <f t="shared" si="4"/>
        <v>50% - 75%</v>
      </c>
      <c r="AH11" s="121" t="str">
        <f t="shared" si="5"/>
        <v>50% - 75%</v>
      </c>
      <c r="AI11" s="121" t="str">
        <f t="shared" si="6"/>
        <v>Kurang dari 25%</v>
      </c>
      <c r="AJ11" s="121" t="str">
        <f t="shared" si="7"/>
        <v>50% - 75%</v>
      </c>
      <c r="AK11" s="122" t="str">
        <f t="shared" si="8"/>
        <v>25% sampai dengan &lt; 50%</v>
      </c>
      <c r="AL11" s="64" t="str">
        <f t="shared" si="9"/>
        <v>25% sampai dengan &lt; 50%</v>
      </c>
      <c r="AM11" s="2"/>
      <c r="AN11" s="68" t="s">
        <v>45</v>
      </c>
      <c r="AO11" s="69">
        <f t="shared" ref="AO11:AT11" si="28">SUM(X27:X31)</f>
        <v>17.644444444444446</v>
      </c>
      <c r="AP11" s="66">
        <f t="shared" si="28"/>
        <v>16.399999999999999</v>
      </c>
      <c r="AQ11" s="66">
        <f t="shared" si="28"/>
        <v>25.777777777777782</v>
      </c>
      <c r="AR11" s="66">
        <f t="shared" si="28"/>
        <v>13.2</v>
      </c>
      <c r="AS11" s="66">
        <f t="shared" si="28"/>
        <v>22.266666666666666</v>
      </c>
      <c r="AT11" s="147">
        <f t="shared" si="28"/>
        <v>23.466666666666669</v>
      </c>
      <c r="AU11" s="65">
        <f>AO11/5</f>
        <v>3.528888888888889</v>
      </c>
      <c r="AV11" s="69">
        <f t="shared" ref="AV11:AZ11" si="29">AP11/5</f>
        <v>3.28</v>
      </c>
      <c r="AW11" s="69">
        <f t="shared" si="29"/>
        <v>5.1555555555555568</v>
      </c>
      <c r="AX11" s="69">
        <f t="shared" si="29"/>
        <v>2.6399999999999997</v>
      </c>
      <c r="AY11" s="69">
        <f t="shared" si="29"/>
        <v>4.4533333333333331</v>
      </c>
      <c r="AZ11" s="67">
        <f t="shared" si="29"/>
        <v>4.6933333333333334</v>
      </c>
      <c r="BA11" s="142">
        <f t="shared" si="12"/>
        <v>3.958518518518519</v>
      </c>
      <c r="BB11" s="6"/>
      <c r="BC11" s="120" t="str">
        <f t="shared" si="13"/>
        <v>25% sampai dengan &lt; 50%</v>
      </c>
      <c r="BD11" s="121" t="str">
        <f t="shared" si="13"/>
        <v>25% sampai dengan &lt; 50%</v>
      </c>
      <c r="BE11" s="121" t="str">
        <f t="shared" si="13"/>
        <v>50% - 75%</v>
      </c>
      <c r="BF11" s="121" t="str">
        <f t="shared" si="13"/>
        <v>25% sampai dengan &lt; 50%</v>
      </c>
      <c r="BG11" s="121" t="str">
        <f t="shared" si="13"/>
        <v>25% sampai dengan &lt; 50%</v>
      </c>
      <c r="BH11" s="122" t="str">
        <f t="shared" si="13"/>
        <v>25% sampai dengan &lt; 50%</v>
      </c>
      <c r="BI11" s="64" t="str">
        <f t="shared" si="14"/>
        <v>25% sampai dengan &lt; 50%</v>
      </c>
    </row>
    <row r="12" spans="1:61" hidden="1" x14ac:dyDescent="0.3">
      <c r="A12" s="53">
        <v>5</v>
      </c>
      <c r="B12" s="54" t="s">
        <v>46</v>
      </c>
      <c r="C12" s="55">
        <v>1</v>
      </c>
      <c r="D12" s="56">
        <v>1</v>
      </c>
      <c r="E12" s="56">
        <v>1</v>
      </c>
      <c r="F12" s="57">
        <v>1</v>
      </c>
      <c r="G12" s="55">
        <v>1</v>
      </c>
      <c r="H12" s="57">
        <v>1</v>
      </c>
      <c r="I12" s="58">
        <v>1</v>
      </c>
      <c r="J12" s="58">
        <v>1</v>
      </c>
      <c r="K12" s="58">
        <v>0</v>
      </c>
      <c r="L12" s="59">
        <v>8.3333333333333329E-2</v>
      </c>
      <c r="M12" s="60">
        <v>0.19666666666666668</v>
      </c>
      <c r="N12" s="60">
        <v>0.22333333333333336</v>
      </c>
      <c r="O12" s="60">
        <v>5.3333333333333337E-2</v>
      </c>
      <c r="P12" s="60">
        <v>0.22333333333333336</v>
      </c>
      <c r="Q12" s="61">
        <v>0.19333333333333336</v>
      </c>
      <c r="R12" s="43"/>
      <c r="S12" s="62" t="str">
        <f t="shared" si="15"/>
        <v>11</v>
      </c>
      <c r="T12" s="63" t="str">
        <f t="shared" si="16"/>
        <v>11</v>
      </c>
      <c r="U12" s="169" t="str">
        <f t="shared" si="17"/>
        <v>Lebih dari atau sama dengan 50%</v>
      </c>
      <c r="V12" s="170" t="str">
        <f t="shared" si="17"/>
        <v>Lebih dari atau sama dengan 50%</v>
      </c>
      <c r="X12" s="65">
        <f t="shared" si="20"/>
        <v>3.333333333333333</v>
      </c>
      <c r="Y12" s="66">
        <f t="shared" si="21"/>
        <v>7.8666666666666671</v>
      </c>
      <c r="Z12" s="66">
        <f t="shared" si="22"/>
        <v>8.9333333333333336</v>
      </c>
      <c r="AA12" s="66">
        <f t="shared" si="23"/>
        <v>2.1333333333333333</v>
      </c>
      <c r="AB12" s="66">
        <f t="shared" si="24"/>
        <v>8.9333333333333336</v>
      </c>
      <c r="AC12" s="67">
        <f t="shared" si="25"/>
        <v>7.7333333333333343</v>
      </c>
      <c r="AD12" s="67">
        <f t="shared" si="2"/>
        <v>6.4888888888888898</v>
      </c>
      <c r="AF12" s="120" t="str">
        <f t="shared" si="3"/>
        <v>25% sampai dengan &lt; 50%</v>
      </c>
      <c r="AG12" s="121" t="str">
        <f t="shared" si="4"/>
        <v>50% - 75%</v>
      </c>
      <c r="AH12" s="121" t="str">
        <f t="shared" si="5"/>
        <v>Lebih dari 75%</v>
      </c>
      <c r="AI12" s="121" t="str">
        <f t="shared" si="6"/>
        <v>25% sampai dengan &lt; 50%</v>
      </c>
      <c r="AJ12" s="121" t="str">
        <f t="shared" si="7"/>
        <v>Lebih dari 75%</v>
      </c>
      <c r="AK12" s="122" t="str">
        <f t="shared" si="8"/>
        <v>50% - 75%</v>
      </c>
      <c r="AL12" s="64" t="str">
        <f t="shared" si="9"/>
        <v>50% - 75%</v>
      </c>
      <c r="AM12" s="2"/>
      <c r="AN12" s="68" t="s">
        <v>47</v>
      </c>
      <c r="AO12" s="69">
        <f t="shared" ref="AO12:AT12" si="30">SUM(X32:X37)</f>
        <v>31.2</v>
      </c>
      <c r="AP12" s="66">
        <f t="shared" si="30"/>
        <v>29.866666666666667</v>
      </c>
      <c r="AQ12" s="66">
        <f t="shared" si="30"/>
        <v>33.466666666666669</v>
      </c>
      <c r="AR12" s="66">
        <f t="shared" si="30"/>
        <v>19.866666666666664</v>
      </c>
      <c r="AS12" s="66">
        <f t="shared" si="30"/>
        <v>39.066666666666663</v>
      </c>
      <c r="AT12" s="147">
        <f t="shared" si="30"/>
        <v>25.466666666666665</v>
      </c>
      <c r="AU12" s="65">
        <f>AO12/6</f>
        <v>5.2</v>
      </c>
      <c r="AV12" s="69">
        <f t="shared" ref="AV12:AZ12" si="31">AP12/6</f>
        <v>4.9777777777777779</v>
      </c>
      <c r="AW12" s="69">
        <f t="shared" si="31"/>
        <v>5.5777777777777784</v>
      </c>
      <c r="AX12" s="69">
        <f t="shared" si="31"/>
        <v>3.3111111111111104</v>
      </c>
      <c r="AY12" s="69">
        <f t="shared" si="31"/>
        <v>6.5111111111111102</v>
      </c>
      <c r="AZ12" s="67">
        <f t="shared" si="31"/>
        <v>4.2444444444444445</v>
      </c>
      <c r="BA12" s="142">
        <f t="shared" si="12"/>
        <v>4.9703703703703699</v>
      </c>
      <c r="BB12" s="6"/>
      <c r="BC12" s="120" t="str">
        <f t="shared" si="13"/>
        <v>50% - 75%</v>
      </c>
      <c r="BD12" s="121" t="str">
        <f t="shared" si="13"/>
        <v>25% sampai dengan &lt; 50%</v>
      </c>
      <c r="BE12" s="121" t="str">
        <f t="shared" si="13"/>
        <v>50% - 75%</v>
      </c>
      <c r="BF12" s="121" t="str">
        <f t="shared" si="13"/>
        <v>25% sampai dengan &lt; 50%</v>
      </c>
      <c r="BG12" s="121" t="str">
        <f t="shared" si="13"/>
        <v>50% - 75%</v>
      </c>
      <c r="BH12" s="122" t="str">
        <f t="shared" si="13"/>
        <v>25% sampai dengan &lt; 50%</v>
      </c>
      <c r="BI12" s="64" t="str">
        <f t="shared" si="14"/>
        <v>25% sampai dengan &lt; 50%</v>
      </c>
    </row>
    <row r="13" spans="1:61" ht="27.6" x14ac:dyDescent="0.3">
      <c r="A13" s="53">
        <v>6</v>
      </c>
      <c r="B13" s="54" t="s">
        <v>48</v>
      </c>
      <c r="C13" s="55">
        <v>1</v>
      </c>
      <c r="D13" s="56">
        <v>1</v>
      </c>
      <c r="E13" s="56">
        <v>1</v>
      </c>
      <c r="F13" s="57">
        <v>1</v>
      </c>
      <c r="G13" s="55">
        <v>1</v>
      </c>
      <c r="H13" s="57">
        <v>1</v>
      </c>
      <c r="I13" s="58">
        <v>1</v>
      </c>
      <c r="J13" s="58">
        <v>1</v>
      </c>
      <c r="K13" s="58">
        <v>1</v>
      </c>
      <c r="L13" s="59">
        <v>0.14000000000000001</v>
      </c>
      <c r="M13" s="60">
        <v>0.16666666666666666</v>
      </c>
      <c r="N13" s="60">
        <v>0.25</v>
      </c>
      <c r="O13" s="60">
        <v>0.16666666666666666</v>
      </c>
      <c r="P13" s="60">
        <v>0.19333333333333336</v>
      </c>
      <c r="Q13" s="61">
        <v>0.19666666666666668</v>
      </c>
      <c r="R13" s="43"/>
      <c r="S13" s="62" t="str">
        <f t="shared" si="15"/>
        <v>11</v>
      </c>
      <c r="T13" s="63" t="str">
        <f t="shared" si="16"/>
        <v>11</v>
      </c>
      <c r="U13" s="169" t="str">
        <f t="shared" si="17"/>
        <v>Lebih dari atau sama dengan 50%</v>
      </c>
      <c r="V13" s="170" t="str">
        <f t="shared" si="17"/>
        <v>Lebih dari atau sama dengan 50%</v>
      </c>
      <c r="X13" s="65">
        <f t="shared" si="20"/>
        <v>5.6000000000000005</v>
      </c>
      <c r="Y13" s="66">
        <f t="shared" si="21"/>
        <v>6.6666666666666661</v>
      </c>
      <c r="Z13" s="66">
        <f t="shared" si="22"/>
        <v>10</v>
      </c>
      <c r="AA13" s="66">
        <f t="shared" si="23"/>
        <v>6.6666666666666661</v>
      </c>
      <c r="AB13" s="66">
        <f t="shared" si="24"/>
        <v>7.7333333333333343</v>
      </c>
      <c r="AC13" s="67">
        <f t="shared" si="25"/>
        <v>7.8666666666666671</v>
      </c>
      <c r="AD13" s="67">
        <f t="shared" si="2"/>
        <v>7.4222222222222216</v>
      </c>
      <c r="AF13" s="120" t="str">
        <f t="shared" si="3"/>
        <v>50% - 75%</v>
      </c>
      <c r="AG13" s="121" t="str">
        <f t="shared" si="4"/>
        <v>50% - 75%</v>
      </c>
      <c r="AH13" s="121" t="str">
        <f t="shared" si="5"/>
        <v>Lebih dari 75%</v>
      </c>
      <c r="AI13" s="121" t="str">
        <f t="shared" si="6"/>
        <v>50% - 75%</v>
      </c>
      <c r="AJ13" s="121" t="str">
        <f t="shared" si="7"/>
        <v>50% - 75%</v>
      </c>
      <c r="AK13" s="122" t="str">
        <f t="shared" si="8"/>
        <v>50% - 75%</v>
      </c>
      <c r="AL13" s="64" t="str">
        <f t="shared" si="9"/>
        <v>50% - 75%</v>
      </c>
      <c r="AM13" s="2"/>
      <c r="AN13" s="68" t="s">
        <v>49</v>
      </c>
      <c r="AO13" s="69">
        <f t="shared" ref="AO13:AT13" si="32">SUM(X38:X39)</f>
        <v>6.5333333333333332</v>
      </c>
      <c r="AP13" s="66">
        <f t="shared" si="32"/>
        <v>7.7333333333333325</v>
      </c>
      <c r="AQ13" s="66">
        <f t="shared" si="32"/>
        <v>8.9333333333333336</v>
      </c>
      <c r="AR13" s="66">
        <f t="shared" si="32"/>
        <v>5.4666666666666659</v>
      </c>
      <c r="AS13" s="66">
        <f t="shared" si="32"/>
        <v>7.6</v>
      </c>
      <c r="AT13" s="147">
        <f t="shared" si="32"/>
        <v>7.6</v>
      </c>
      <c r="AU13" s="65">
        <f>AO13/2</f>
        <v>3.2666666666666666</v>
      </c>
      <c r="AV13" s="69">
        <f t="shared" ref="AV13:AZ14" si="33">AP13/2</f>
        <v>3.8666666666666663</v>
      </c>
      <c r="AW13" s="69">
        <f t="shared" si="33"/>
        <v>4.4666666666666668</v>
      </c>
      <c r="AX13" s="69">
        <f t="shared" si="33"/>
        <v>2.7333333333333329</v>
      </c>
      <c r="AY13" s="69">
        <f t="shared" si="33"/>
        <v>3.8</v>
      </c>
      <c r="AZ13" s="67">
        <f t="shared" si="33"/>
        <v>3.8</v>
      </c>
      <c r="BA13" s="142">
        <f t="shared" si="12"/>
        <v>3.6555555555555554</v>
      </c>
      <c r="BB13" s="6"/>
      <c r="BC13" s="120" t="str">
        <f t="shared" si="13"/>
        <v>25% sampai dengan &lt; 50%</v>
      </c>
      <c r="BD13" s="121" t="str">
        <f t="shared" si="13"/>
        <v>25% sampai dengan &lt; 50%</v>
      </c>
      <c r="BE13" s="121" t="str">
        <f t="shared" si="13"/>
        <v>25% sampai dengan &lt; 50%</v>
      </c>
      <c r="BF13" s="121" t="str">
        <f t="shared" si="13"/>
        <v>25% sampai dengan &lt; 50%</v>
      </c>
      <c r="BG13" s="121" t="str">
        <f t="shared" si="13"/>
        <v>25% sampai dengan &lt; 50%</v>
      </c>
      <c r="BH13" s="122" t="str">
        <f t="shared" si="13"/>
        <v>25% sampai dengan &lt; 50%</v>
      </c>
      <c r="BI13" s="64" t="str">
        <f t="shared" si="14"/>
        <v>25% sampai dengan &lt; 50%</v>
      </c>
    </row>
    <row r="14" spans="1:61" ht="15" thickBot="1" x14ac:dyDescent="0.35">
      <c r="A14" s="53">
        <v>7</v>
      </c>
      <c r="B14" s="54" t="s">
        <v>50</v>
      </c>
      <c r="C14" s="55">
        <v>1</v>
      </c>
      <c r="D14" s="56">
        <v>1</v>
      </c>
      <c r="E14" s="56">
        <v>1</v>
      </c>
      <c r="F14" s="57">
        <v>1</v>
      </c>
      <c r="G14" s="55">
        <v>1</v>
      </c>
      <c r="H14" s="57">
        <v>1</v>
      </c>
      <c r="I14" s="58">
        <v>1</v>
      </c>
      <c r="J14" s="58">
        <v>1</v>
      </c>
      <c r="K14" s="58">
        <v>1</v>
      </c>
      <c r="L14" s="59">
        <v>8.3333333333333329E-2</v>
      </c>
      <c r="M14" s="60">
        <v>0.16666666666666666</v>
      </c>
      <c r="N14" s="60">
        <v>0.19333333333333333</v>
      </c>
      <c r="O14" s="60">
        <v>0.16666666666666666</v>
      </c>
      <c r="P14" s="60">
        <v>0.11333333333333334</v>
      </c>
      <c r="Q14" s="61">
        <v>0.11333333333333334</v>
      </c>
      <c r="R14" s="43"/>
      <c r="S14" s="62" t="str">
        <f t="shared" si="15"/>
        <v>11</v>
      </c>
      <c r="T14" s="63" t="str">
        <f t="shared" si="16"/>
        <v>11</v>
      </c>
      <c r="U14" s="169" t="str">
        <f t="shared" si="17"/>
        <v>Lebih dari atau sama dengan 50%</v>
      </c>
      <c r="V14" s="170" t="str">
        <f t="shared" si="17"/>
        <v>Lebih dari atau sama dengan 50%</v>
      </c>
      <c r="X14" s="65">
        <f t="shared" si="20"/>
        <v>3.333333333333333</v>
      </c>
      <c r="Y14" s="66">
        <f t="shared" si="21"/>
        <v>6.6666666666666661</v>
      </c>
      <c r="Z14" s="66">
        <f t="shared" si="22"/>
        <v>7.7333333333333325</v>
      </c>
      <c r="AA14" s="66">
        <f t="shared" si="23"/>
        <v>6.6666666666666661</v>
      </c>
      <c r="AB14" s="66">
        <f t="shared" si="24"/>
        <v>4.5333333333333332</v>
      </c>
      <c r="AC14" s="67">
        <f t="shared" si="25"/>
        <v>4.5333333333333332</v>
      </c>
      <c r="AD14" s="67">
        <f t="shared" si="2"/>
        <v>5.5777777777777766</v>
      </c>
      <c r="AF14" s="120" t="str">
        <f t="shared" si="3"/>
        <v>25% sampai dengan &lt; 50%</v>
      </c>
      <c r="AG14" s="121" t="str">
        <f t="shared" si="4"/>
        <v>50% - 75%</v>
      </c>
      <c r="AH14" s="121" t="str">
        <f t="shared" si="5"/>
        <v>50% - 75%</v>
      </c>
      <c r="AI14" s="121" t="str">
        <f t="shared" si="6"/>
        <v>50% - 75%</v>
      </c>
      <c r="AJ14" s="121" t="str">
        <f t="shared" si="7"/>
        <v>25% sampai dengan &lt; 50%</v>
      </c>
      <c r="AK14" s="122" t="str">
        <f t="shared" si="8"/>
        <v>25% sampai dengan &lt; 50%</v>
      </c>
      <c r="AL14" s="64" t="str">
        <f t="shared" si="9"/>
        <v>50% - 75%</v>
      </c>
      <c r="AM14" s="2"/>
      <c r="AN14" s="70" t="s">
        <v>51</v>
      </c>
      <c r="AO14" s="71">
        <f t="shared" ref="AO14:AT14" si="34">SUM(X40:X41)</f>
        <v>5.4666666666666668</v>
      </c>
      <c r="AP14" s="72">
        <f t="shared" si="34"/>
        <v>6.6666666666666661</v>
      </c>
      <c r="AQ14" s="72">
        <f t="shared" si="34"/>
        <v>6.6666666666666661</v>
      </c>
      <c r="AR14" s="72">
        <f t="shared" si="34"/>
        <v>5.4666666666666668</v>
      </c>
      <c r="AS14" s="72">
        <f t="shared" si="34"/>
        <v>6.6666666666666661</v>
      </c>
      <c r="AT14" s="148">
        <f t="shared" si="34"/>
        <v>4.3999999999999995</v>
      </c>
      <c r="AU14" s="74">
        <f>AO14/2</f>
        <v>2.7333333333333334</v>
      </c>
      <c r="AV14" s="71">
        <f t="shared" si="33"/>
        <v>3.333333333333333</v>
      </c>
      <c r="AW14" s="71">
        <f t="shared" si="33"/>
        <v>3.333333333333333</v>
      </c>
      <c r="AX14" s="71">
        <f t="shared" si="33"/>
        <v>2.7333333333333334</v>
      </c>
      <c r="AY14" s="71">
        <f t="shared" si="33"/>
        <v>3.333333333333333</v>
      </c>
      <c r="AZ14" s="73">
        <f t="shared" si="33"/>
        <v>2.1999999999999997</v>
      </c>
      <c r="BA14" s="143">
        <f t="shared" si="12"/>
        <v>2.9444444444444442</v>
      </c>
      <c r="BB14" s="6"/>
      <c r="BC14" s="123" t="str">
        <f t="shared" si="13"/>
        <v>25% sampai dengan &lt; 50%</v>
      </c>
      <c r="BD14" s="124" t="str">
        <f t="shared" si="13"/>
        <v>25% sampai dengan &lt; 50%</v>
      </c>
      <c r="BE14" s="124" t="str">
        <f t="shared" si="13"/>
        <v>25% sampai dengan &lt; 50%</v>
      </c>
      <c r="BF14" s="124" t="str">
        <f t="shared" si="13"/>
        <v>25% sampai dengan &lt; 50%</v>
      </c>
      <c r="BG14" s="124" t="str">
        <f t="shared" si="13"/>
        <v>25% sampai dengan &lt; 50%</v>
      </c>
      <c r="BH14" s="125" t="str">
        <f t="shared" si="13"/>
        <v>25% sampai dengan &lt; 50%</v>
      </c>
      <c r="BI14" s="75" t="str">
        <f t="shared" si="14"/>
        <v>25% sampai dengan &lt; 50%</v>
      </c>
    </row>
    <row r="15" spans="1:61" x14ac:dyDescent="0.3">
      <c r="A15" s="53">
        <v>8</v>
      </c>
      <c r="B15" s="54" t="s">
        <v>52</v>
      </c>
      <c r="C15" s="55">
        <v>1</v>
      </c>
      <c r="D15" s="56">
        <v>1</v>
      </c>
      <c r="E15" s="56">
        <v>1</v>
      </c>
      <c r="F15" s="57">
        <v>1</v>
      </c>
      <c r="G15" s="55">
        <v>1</v>
      </c>
      <c r="H15" s="57">
        <v>0</v>
      </c>
      <c r="I15" s="58">
        <v>1</v>
      </c>
      <c r="J15" s="58">
        <v>1</v>
      </c>
      <c r="K15" s="58">
        <v>1</v>
      </c>
      <c r="L15" s="59">
        <v>0.16666666666666666</v>
      </c>
      <c r="M15" s="60">
        <v>0.19333333333333336</v>
      </c>
      <c r="N15" s="60">
        <v>0.19666666666666668</v>
      </c>
      <c r="O15" s="60">
        <v>0.11</v>
      </c>
      <c r="P15" s="60">
        <v>0.19666666666666668</v>
      </c>
      <c r="Q15" s="61">
        <v>0.19666666666666668</v>
      </c>
      <c r="R15" s="43"/>
      <c r="S15" s="62" t="str">
        <f t="shared" si="15"/>
        <v>11</v>
      </c>
      <c r="T15" s="63" t="str">
        <f t="shared" si="16"/>
        <v>11</v>
      </c>
      <c r="U15" s="169" t="str">
        <f t="shared" si="17"/>
        <v>Lebih dari atau sama dengan 50%</v>
      </c>
      <c r="V15" s="170" t="str">
        <f t="shared" si="17"/>
        <v>Lebih dari atau sama dengan 50%</v>
      </c>
      <c r="X15" s="65">
        <f t="shared" si="20"/>
        <v>6.6666666666666661</v>
      </c>
      <c r="Y15" s="66">
        <f t="shared" si="21"/>
        <v>7.7333333333333343</v>
      </c>
      <c r="Z15" s="66">
        <f t="shared" si="22"/>
        <v>7.8666666666666671</v>
      </c>
      <c r="AA15" s="66">
        <f t="shared" si="23"/>
        <v>4.3999999999999995</v>
      </c>
      <c r="AB15" s="66">
        <f t="shared" si="24"/>
        <v>7.8666666666666671</v>
      </c>
      <c r="AC15" s="67">
        <f t="shared" si="25"/>
        <v>7.8666666666666671</v>
      </c>
      <c r="AD15" s="67">
        <f t="shared" si="2"/>
        <v>7.0666666666666664</v>
      </c>
      <c r="AF15" s="120" t="str">
        <f t="shared" si="3"/>
        <v>50% - 75%</v>
      </c>
      <c r="AG15" s="121" t="str">
        <f t="shared" si="4"/>
        <v>50% - 75%</v>
      </c>
      <c r="AH15" s="121" t="str">
        <f t="shared" si="5"/>
        <v>50% - 75%</v>
      </c>
      <c r="AI15" s="121" t="str">
        <f t="shared" si="6"/>
        <v>25% sampai dengan &lt; 50%</v>
      </c>
      <c r="AJ15" s="121" t="str">
        <f t="shared" si="7"/>
        <v>50% - 75%</v>
      </c>
      <c r="AK15" s="122" t="str">
        <f t="shared" si="8"/>
        <v>50% - 75%</v>
      </c>
      <c r="AL15" s="64" t="str">
        <f t="shared" si="9"/>
        <v>50% - 75%</v>
      </c>
      <c r="AM15" s="2"/>
      <c r="AN15" s="76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6"/>
      <c r="BC15" s="126"/>
      <c r="BD15" s="126"/>
      <c r="BE15" s="126"/>
      <c r="BF15" s="126"/>
      <c r="BG15" s="126"/>
      <c r="BH15" s="126"/>
      <c r="BI15" s="126"/>
    </row>
    <row r="16" spans="1:61" ht="27.6" x14ac:dyDescent="0.3">
      <c r="A16" s="53">
        <v>9</v>
      </c>
      <c r="B16" s="54" t="s">
        <v>53</v>
      </c>
      <c r="C16" s="55">
        <v>1</v>
      </c>
      <c r="D16" s="56">
        <v>1</v>
      </c>
      <c r="E16" s="56">
        <v>1</v>
      </c>
      <c r="F16" s="57">
        <v>1</v>
      </c>
      <c r="G16" s="55">
        <v>1</v>
      </c>
      <c r="H16" s="57">
        <v>1</v>
      </c>
      <c r="I16" s="58">
        <v>1</v>
      </c>
      <c r="J16" s="58">
        <v>1</v>
      </c>
      <c r="K16" s="58">
        <v>1</v>
      </c>
      <c r="L16" s="59">
        <v>0.25</v>
      </c>
      <c r="M16" s="60">
        <v>0.22333333333333336</v>
      </c>
      <c r="N16" s="60">
        <v>0.25</v>
      </c>
      <c r="O16" s="60">
        <v>0.17</v>
      </c>
      <c r="P16" s="60">
        <v>0.22333333333333336</v>
      </c>
      <c r="Q16" s="61">
        <v>0.25</v>
      </c>
      <c r="R16" s="43"/>
      <c r="S16" s="62" t="str">
        <f t="shared" si="15"/>
        <v>11</v>
      </c>
      <c r="T16" s="63" t="str">
        <f t="shared" si="16"/>
        <v>11</v>
      </c>
      <c r="U16" s="169" t="str">
        <f t="shared" si="17"/>
        <v>Lebih dari atau sama dengan 50%</v>
      </c>
      <c r="V16" s="170" t="str">
        <f t="shared" si="17"/>
        <v>Lebih dari atau sama dengan 50%</v>
      </c>
      <c r="X16" s="65">
        <f t="shared" si="20"/>
        <v>10</v>
      </c>
      <c r="Y16" s="66">
        <f t="shared" si="21"/>
        <v>8.9333333333333336</v>
      </c>
      <c r="Z16" s="66">
        <f t="shared" si="22"/>
        <v>10</v>
      </c>
      <c r="AA16" s="66">
        <f t="shared" si="23"/>
        <v>6.8</v>
      </c>
      <c r="AB16" s="66">
        <f t="shared" si="24"/>
        <v>8.9333333333333336</v>
      </c>
      <c r="AC16" s="67">
        <f t="shared" si="25"/>
        <v>10</v>
      </c>
      <c r="AD16" s="67">
        <f t="shared" si="2"/>
        <v>9.1111111111111125</v>
      </c>
      <c r="AF16" s="120" t="str">
        <f t="shared" si="3"/>
        <v>Lebih dari 75%</v>
      </c>
      <c r="AG16" s="121" t="str">
        <f t="shared" si="4"/>
        <v>Lebih dari 75%</v>
      </c>
      <c r="AH16" s="121" t="str">
        <f t="shared" si="5"/>
        <v>Lebih dari 75%</v>
      </c>
      <c r="AI16" s="121" t="str">
        <f t="shared" si="6"/>
        <v>50% - 75%</v>
      </c>
      <c r="AJ16" s="121" t="str">
        <f t="shared" si="7"/>
        <v>Lebih dari 75%</v>
      </c>
      <c r="AK16" s="122" t="str">
        <f t="shared" si="8"/>
        <v>Lebih dari 75%</v>
      </c>
      <c r="AL16" s="64" t="str">
        <f t="shared" si="9"/>
        <v>Lebih dari 75%</v>
      </c>
      <c r="AM16" s="2"/>
      <c r="AN16" s="76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6"/>
      <c r="BC16" s="126"/>
      <c r="BD16" s="126"/>
      <c r="BE16" s="126"/>
      <c r="BF16" s="126"/>
      <c r="BG16" s="126"/>
      <c r="BH16" s="126"/>
      <c r="BI16" s="126"/>
    </row>
    <row r="17" spans="1:61" hidden="1" x14ac:dyDescent="0.3">
      <c r="A17" s="53">
        <v>10</v>
      </c>
      <c r="B17" s="54" t="s">
        <v>54</v>
      </c>
      <c r="C17" s="55">
        <v>1</v>
      </c>
      <c r="D17" s="56">
        <v>1</v>
      </c>
      <c r="E17" s="56">
        <v>1</v>
      </c>
      <c r="F17" s="57">
        <v>1</v>
      </c>
      <c r="G17" s="55">
        <v>1</v>
      </c>
      <c r="H17" s="57">
        <v>0</v>
      </c>
      <c r="I17" s="58">
        <v>1</v>
      </c>
      <c r="J17" s="58">
        <v>1</v>
      </c>
      <c r="K17" s="58">
        <v>0</v>
      </c>
      <c r="L17" s="59">
        <v>0.13666666666666669</v>
      </c>
      <c r="M17" s="60">
        <v>0.17</v>
      </c>
      <c r="N17" s="60">
        <v>0.25</v>
      </c>
      <c r="O17" s="60">
        <v>0.19666666666666668</v>
      </c>
      <c r="P17" s="60">
        <v>0.25</v>
      </c>
      <c r="Q17" s="61">
        <v>0.17</v>
      </c>
      <c r="R17" s="43"/>
      <c r="S17" s="62" t="str">
        <f t="shared" si="15"/>
        <v>11</v>
      </c>
      <c r="T17" s="63" t="str">
        <f t="shared" si="16"/>
        <v>11</v>
      </c>
      <c r="U17" s="169" t="str">
        <f t="shared" si="17"/>
        <v>Lebih dari atau sama dengan 50%</v>
      </c>
      <c r="V17" s="170" t="str">
        <f t="shared" si="17"/>
        <v>Lebih dari atau sama dengan 50%</v>
      </c>
      <c r="X17" s="65">
        <f t="shared" si="20"/>
        <v>5.4666666666666668</v>
      </c>
      <c r="Y17" s="66">
        <f t="shared" si="21"/>
        <v>6.8</v>
      </c>
      <c r="Z17" s="66">
        <f t="shared" si="22"/>
        <v>10</v>
      </c>
      <c r="AA17" s="66">
        <f t="shared" si="23"/>
        <v>7.8666666666666671</v>
      </c>
      <c r="AB17" s="66">
        <f t="shared" si="24"/>
        <v>10</v>
      </c>
      <c r="AC17" s="67">
        <f t="shared" si="25"/>
        <v>6.8</v>
      </c>
      <c r="AD17" s="67">
        <f t="shared" si="2"/>
        <v>7.822222222222222</v>
      </c>
      <c r="AF17" s="120" t="str">
        <f t="shared" si="3"/>
        <v>50% - 75%</v>
      </c>
      <c r="AG17" s="121" t="str">
        <f t="shared" si="4"/>
        <v>50% - 75%</v>
      </c>
      <c r="AH17" s="121" t="str">
        <f t="shared" si="5"/>
        <v>Lebih dari 75%</v>
      </c>
      <c r="AI17" s="121" t="str">
        <f t="shared" si="6"/>
        <v>50% - 75%</v>
      </c>
      <c r="AJ17" s="121" t="str">
        <f t="shared" si="7"/>
        <v>Lebih dari 75%</v>
      </c>
      <c r="AK17" s="122" t="str">
        <f t="shared" si="8"/>
        <v>50% - 75%</v>
      </c>
      <c r="AL17" s="64" t="str">
        <f t="shared" si="9"/>
        <v>50% - 75%</v>
      </c>
      <c r="AM17" s="2"/>
      <c r="AN17" s="76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6"/>
      <c r="BC17" s="126"/>
      <c r="BD17" s="126"/>
      <c r="BE17" s="126"/>
      <c r="BF17" s="126"/>
      <c r="BG17" s="126"/>
      <c r="BH17" s="126"/>
      <c r="BI17" s="126"/>
    </row>
    <row r="18" spans="1:61" x14ac:dyDescent="0.3">
      <c r="A18" s="53">
        <v>11</v>
      </c>
      <c r="B18" s="54" t="s">
        <v>55</v>
      </c>
      <c r="C18" s="55">
        <v>1</v>
      </c>
      <c r="D18" s="56">
        <v>0</v>
      </c>
      <c r="E18" s="56">
        <v>1</v>
      </c>
      <c r="F18" s="57">
        <v>1</v>
      </c>
      <c r="G18" s="55">
        <v>1</v>
      </c>
      <c r="H18" s="57">
        <v>1</v>
      </c>
      <c r="I18" s="58">
        <v>1</v>
      </c>
      <c r="J18" s="58">
        <v>1</v>
      </c>
      <c r="K18" s="58">
        <v>1</v>
      </c>
      <c r="L18" s="59">
        <v>0.22333333333333336</v>
      </c>
      <c r="M18" s="60">
        <v>0.13666666666666669</v>
      </c>
      <c r="N18" s="60">
        <v>0.19333333333333336</v>
      </c>
      <c r="O18" s="60">
        <v>0.16666666666666666</v>
      </c>
      <c r="P18" s="60">
        <v>0.22333333333333336</v>
      </c>
      <c r="Q18" s="61">
        <v>0.22333333333333336</v>
      </c>
      <c r="R18" s="43"/>
      <c r="S18" s="62" t="str">
        <f t="shared" si="15"/>
        <v>10</v>
      </c>
      <c r="T18" s="63" t="str">
        <f t="shared" si="16"/>
        <v>11</v>
      </c>
      <c r="U18" s="169" t="str">
        <f t="shared" si="17"/>
        <v>Kurang dari 50%</v>
      </c>
      <c r="V18" s="170" t="str">
        <f t="shared" si="17"/>
        <v>Lebih dari atau sama dengan 50%</v>
      </c>
      <c r="X18" s="65">
        <f t="shared" si="20"/>
        <v>8.9333333333333336</v>
      </c>
      <c r="Y18" s="66">
        <f t="shared" si="21"/>
        <v>5.4666666666666668</v>
      </c>
      <c r="Z18" s="66">
        <f t="shared" si="22"/>
        <v>7.7333333333333343</v>
      </c>
      <c r="AA18" s="66">
        <f t="shared" si="23"/>
        <v>6.6666666666666661</v>
      </c>
      <c r="AB18" s="66">
        <f t="shared" si="24"/>
        <v>8.9333333333333336</v>
      </c>
      <c r="AC18" s="67">
        <f t="shared" si="25"/>
        <v>8.9333333333333336</v>
      </c>
      <c r="AD18" s="67">
        <f t="shared" si="2"/>
        <v>7.7777777777777786</v>
      </c>
      <c r="AF18" s="120" t="str">
        <f t="shared" si="3"/>
        <v>Lebih dari 75%</v>
      </c>
      <c r="AG18" s="121" t="str">
        <f t="shared" si="4"/>
        <v>50% - 75%</v>
      </c>
      <c r="AH18" s="121" t="str">
        <f t="shared" si="5"/>
        <v>50% - 75%</v>
      </c>
      <c r="AI18" s="121" t="str">
        <f t="shared" si="6"/>
        <v>50% - 75%</v>
      </c>
      <c r="AJ18" s="121" t="str">
        <f t="shared" si="7"/>
        <v>Lebih dari 75%</v>
      </c>
      <c r="AK18" s="122" t="str">
        <f t="shared" si="8"/>
        <v>Lebih dari 75%</v>
      </c>
      <c r="AL18" s="64" t="str">
        <f t="shared" si="9"/>
        <v>50% - 75%</v>
      </c>
      <c r="AM18" s="2"/>
      <c r="AN18" s="76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6"/>
      <c r="BC18" s="126"/>
      <c r="BD18" s="126"/>
      <c r="BE18" s="126"/>
      <c r="BF18" s="126"/>
      <c r="BG18" s="126"/>
      <c r="BH18" s="126"/>
      <c r="BI18" s="126"/>
    </row>
    <row r="19" spans="1:61" x14ac:dyDescent="0.3">
      <c r="A19" s="53">
        <v>12</v>
      </c>
      <c r="B19" s="54" t="s">
        <v>56</v>
      </c>
      <c r="C19" s="55">
        <v>1</v>
      </c>
      <c r="D19" s="56">
        <v>1</v>
      </c>
      <c r="E19" s="56">
        <v>1</v>
      </c>
      <c r="F19" s="57">
        <v>1</v>
      </c>
      <c r="G19" s="55">
        <v>1</v>
      </c>
      <c r="H19" s="57">
        <v>1</v>
      </c>
      <c r="I19" s="58">
        <v>1</v>
      </c>
      <c r="J19" s="58">
        <v>1</v>
      </c>
      <c r="K19" s="58">
        <v>1</v>
      </c>
      <c r="L19" s="59">
        <v>0.22333333333333336</v>
      </c>
      <c r="M19" s="60">
        <v>0.22333333333333336</v>
      </c>
      <c r="N19" s="60">
        <v>0.22333333333333336</v>
      </c>
      <c r="O19" s="60">
        <v>0.22333333333333336</v>
      </c>
      <c r="P19" s="60">
        <v>0.19666666666666668</v>
      </c>
      <c r="Q19" s="61">
        <v>0.19666666666666668</v>
      </c>
      <c r="R19" s="43"/>
      <c r="S19" s="62" t="str">
        <f t="shared" si="15"/>
        <v>11</v>
      </c>
      <c r="T19" s="63" t="str">
        <f t="shared" si="16"/>
        <v>11</v>
      </c>
      <c r="U19" s="169" t="str">
        <f t="shared" si="17"/>
        <v>Lebih dari atau sama dengan 50%</v>
      </c>
      <c r="V19" s="170" t="str">
        <f t="shared" si="17"/>
        <v>Lebih dari atau sama dengan 50%</v>
      </c>
      <c r="X19" s="65">
        <f t="shared" si="20"/>
        <v>8.9333333333333336</v>
      </c>
      <c r="Y19" s="66">
        <f t="shared" si="21"/>
        <v>8.9333333333333336</v>
      </c>
      <c r="Z19" s="66">
        <f t="shared" si="22"/>
        <v>8.9333333333333336</v>
      </c>
      <c r="AA19" s="66">
        <f t="shared" si="23"/>
        <v>8.9333333333333336</v>
      </c>
      <c r="AB19" s="66">
        <f t="shared" si="24"/>
        <v>7.8666666666666671</v>
      </c>
      <c r="AC19" s="67">
        <f t="shared" si="25"/>
        <v>7.8666666666666671</v>
      </c>
      <c r="AD19" s="67">
        <f t="shared" si="2"/>
        <v>8.5777777777777775</v>
      </c>
      <c r="AF19" s="120" t="str">
        <f t="shared" si="3"/>
        <v>Lebih dari 75%</v>
      </c>
      <c r="AG19" s="121" t="str">
        <f t="shared" si="4"/>
        <v>Lebih dari 75%</v>
      </c>
      <c r="AH19" s="121" t="str">
        <f t="shared" si="5"/>
        <v>Lebih dari 75%</v>
      </c>
      <c r="AI19" s="121" t="str">
        <f t="shared" si="6"/>
        <v>Lebih dari 75%</v>
      </c>
      <c r="AJ19" s="121" t="str">
        <f t="shared" si="7"/>
        <v>50% - 75%</v>
      </c>
      <c r="AK19" s="122" t="str">
        <f t="shared" si="8"/>
        <v>50% - 75%</v>
      </c>
      <c r="AL19" s="64" t="str">
        <f t="shared" si="9"/>
        <v>Lebih dari 75%</v>
      </c>
      <c r="AM19" s="2"/>
      <c r="AN19" s="76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6"/>
      <c r="BC19" s="126"/>
      <c r="BD19" s="126"/>
      <c r="BE19" s="126"/>
      <c r="BF19" s="126"/>
      <c r="BG19" s="126"/>
      <c r="BH19" s="126"/>
      <c r="BI19" s="126"/>
    </row>
    <row r="20" spans="1:61" x14ac:dyDescent="0.3">
      <c r="A20" s="53">
        <v>13</v>
      </c>
      <c r="B20" s="54" t="s">
        <v>57</v>
      </c>
      <c r="C20" s="55">
        <v>1</v>
      </c>
      <c r="D20" s="56">
        <v>1</v>
      </c>
      <c r="E20" s="56">
        <v>1</v>
      </c>
      <c r="F20" s="57">
        <v>1</v>
      </c>
      <c r="G20" s="55">
        <v>1</v>
      </c>
      <c r="H20" s="57">
        <v>1</v>
      </c>
      <c r="I20" s="58">
        <v>1</v>
      </c>
      <c r="J20" s="58">
        <v>1</v>
      </c>
      <c r="K20" s="58">
        <v>1</v>
      </c>
      <c r="L20" s="59">
        <v>0.17</v>
      </c>
      <c r="M20" s="60">
        <v>0.22333333333333336</v>
      </c>
      <c r="N20" s="60">
        <v>0.14000000000000001</v>
      </c>
      <c r="O20" s="60">
        <v>0.19333333333333336</v>
      </c>
      <c r="P20" s="60">
        <v>0.22333333333333336</v>
      </c>
      <c r="Q20" s="61">
        <v>0.17</v>
      </c>
      <c r="R20" s="43"/>
      <c r="S20" s="62" t="str">
        <f t="shared" si="15"/>
        <v>11</v>
      </c>
      <c r="T20" s="63" t="str">
        <f t="shared" si="16"/>
        <v>11</v>
      </c>
      <c r="U20" s="169" t="str">
        <f t="shared" si="17"/>
        <v>Lebih dari atau sama dengan 50%</v>
      </c>
      <c r="V20" s="170" t="str">
        <f t="shared" si="17"/>
        <v>Lebih dari atau sama dengan 50%</v>
      </c>
      <c r="X20" s="65">
        <f t="shared" si="20"/>
        <v>6.8</v>
      </c>
      <c r="Y20" s="66">
        <f t="shared" si="21"/>
        <v>8.9333333333333336</v>
      </c>
      <c r="Z20" s="66">
        <f t="shared" si="22"/>
        <v>5.6000000000000005</v>
      </c>
      <c r="AA20" s="66">
        <f t="shared" si="23"/>
        <v>7.7333333333333343</v>
      </c>
      <c r="AB20" s="66">
        <f t="shared" si="24"/>
        <v>8.9333333333333336</v>
      </c>
      <c r="AC20" s="67">
        <f t="shared" si="25"/>
        <v>6.8</v>
      </c>
      <c r="AD20" s="67">
        <f t="shared" si="2"/>
        <v>7.4666666666666659</v>
      </c>
      <c r="AF20" s="120" t="str">
        <f t="shared" si="3"/>
        <v>50% - 75%</v>
      </c>
      <c r="AG20" s="121" t="str">
        <f t="shared" si="4"/>
        <v>Lebih dari 75%</v>
      </c>
      <c r="AH20" s="121" t="str">
        <f t="shared" si="5"/>
        <v>50% - 75%</v>
      </c>
      <c r="AI20" s="121" t="str">
        <f t="shared" si="6"/>
        <v>50% - 75%</v>
      </c>
      <c r="AJ20" s="121" t="str">
        <f t="shared" si="7"/>
        <v>Lebih dari 75%</v>
      </c>
      <c r="AK20" s="122" t="str">
        <f t="shared" si="8"/>
        <v>50% - 75%</v>
      </c>
      <c r="AL20" s="64" t="str">
        <f t="shared" si="9"/>
        <v>50% - 75%</v>
      </c>
      <c r="AM20" s="2"/>
      <c r="AN20" s="76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6"/>
      <c r="BC20" s="126"/>
      <c r="BD20" s="126"/>
      <c r="BE20" s="126"/>
      <c r="BF20" s="126"/>
      <c r="BG20" s="126"/>
      <c r="BH20" s="126"/>
      <c r="BI20" s="126"/>
    </row>
    <row r="21" spans="1:61" ht="27.6" x14ac:dyDescent="0.3">
      <c r="A21" s="53">
        <v>14</v>
      </c>
      <c r="B21" s="54" t="s">
        <v>58</v>
      </c>
      <c r="C21" s="55">
        <v>1</v>
      </c>
      <c r="D21" s="56">
        <v>0</v>
      </c>
      <c r="E21" s="56">
        <v>1</v>
      </c>
      <c r="F21" s="57">
        <v>1</v>
      </c>
      <c r="G21" s="55">
        <v>1</v>
      </c>
      <c r="H21" s="57">
        <v>1</v>
      </c>
      <c r="I21" s="58">
        <v>1</v>
      </c>
      <c r="J21" s="58">
        <v>1</v>
      </c>
      <c r="K21" s="58">
        <v>1</v>
      </c>
      <c r="L21" s="59">
        <v>0.17</v>
      </c>
      <c r="M21" s="60">
        <v>0.17</v>
      </c>
      <c r="N21" s="60">
        <v>0.17</v>
      </c>
      <c r="O21" s="60">
        <v>0.11333333333333334</v>
      </c>
      <c r="P21" s="60">
        <v>0.17</v>
      </c>
      <c r="Q21" s="61">
        <v>0.14000000000000001</v>
      </c>
      <c r="R21" s="43"/>
      <c r="S21" s="62" t="str">
        <f t="shared" si="15"/>
        <v>10</v>
      </c>
      <c r="T21" s="63" t="str">
        <f t="shared" si="16"/>
        <v>11</v>
      </c>
      <c r="U21" s="169" t="str">
        <f t="shared" si="17"/>
        <v>Kurang dari 50%</v>
      </c>
      <c r="V21" s="170" t="str">
        <f t="shared" si="17"/>
        <v>Lebih dari atau sama dengan 50%</v>
      </c>
      <c r="X21" s="65">
        <f t="shared" si="20"/>
        <v>6.8</v>
      </c>
      <c r="Y21" s="66">
        <f t="shared" si="21"/>
        <v>6.8</v>
      </c>
      <c r="Z21" s="66">
        <f t="shared" si="22"/>
        <v>6.8</v>
      </c>
      <c r="AA21" s="66">
        <f t="shared" si="23"/>
        <v>4.5333333333333332</v>
      </c>
      <c r="AB21" s="66">
        <f t="shared" si="24"/>
        <v>6.8</v>
      </c>
      <c r="AC21" s="67">
        <f t="shared" si="25"/>
        <v>5.6000000000000005</v>
      </c>
      <c r="AD21" s="67">
        <f t="shared" si="2"/>
        <v>6.2222222222222214</v>
      </c>
      <c r="AF21" s="120" t="str">
        <f t="shared" si="3"/>
        <v>50% - 75%</v>
      </c>
      <c r="AG21" s="121" t="str">
        <f t="shared" si="4"/>
        <v>50% - 75%</v>
      </c>
      <c r="AH21" s="121" t="str">
        <f t="shared" si="5"/>
        <v>50% - 75%</v>
      </c>
      <c r="AI21" s="121" t="str">
        <f t="shared" si="6"/>
        <v>25% sampai dengan &lt; 50%</v>
      </c>
      <c r="AJ21" s="121" t="str">
        <f t="shared" si="7"/>
        <v>50% - 75%</v>
      </c>
      <c r="AK21" s="122" t="str">
        <f t="shared" si="8"/>
        <v>50% - 75%</v>
      </c>
      <c r="AL21" s="64" t="str">
        <f t="shared" si="9"/>
        <v>50% - 75%</v>
      </c>
      <c r="AM21" s="2"/>
      <c r="AN21" s="76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6"/>
      <c r="BC21" s="126"/>
      <c r="BD21" s="126"/>
      <c r="BE21" s="126"/>
      <c r="BF21" s="126"/>
      <c r="BG21" s="126"/>
      <c r="BH21" s="126"/>
      <c r="BI21" s="126"/>
    </row>
    <row r="22" spans="1:61" x14ac:dyDescent="0.3">
      <c r="A22" s="53">
        <v>15</v>
      </c>
      <c r="B22" s="54" t="s">
        <v>59</v>
      </c>
      <c r="C22" s="55">
        <v>1</v>
      </c>
      <c r="D22" s="56">
        <v>1</v>
      </c>
      <c r="E22" s="56">
        <v>1</v>
      </c>
      <c r="F22" s="57">
        <v>1</v>
      </c>
      <c r="G22" s="55">
        <v>1</v>
      </c>
      <c r="H22" s="57">
        <v>1</v>
      </c>
      <c r="I22" s="58">
        <v>1</v>
      </c>
      <c r="J22" s="58">
        <v>1</v>
      </c>
      <c r="K22" s="58">
        <v>1</v>
      </c>
      <c r="L22" s="59">
        <v>0.16666666666666666</v>
      </c>
      <c r="M22" s="60">
        <v>0.14000000000000001</v>
      </c>
      <c r="N22" s="60">
        <v>0.16666666666666666</v>
      </c>
      <c r="O22" s="60">
        <v>0.13666666666666669</v>
      </c>
      <c r="P22" s="60">
        <v>0.14000000000000001</v>
      </c>
      <c r="Q22" s="61">
        <v>0.19666666666666668</v>
      </c>
      <c r="R22" s="43"/>
      <c r="S22" s="62" t="str">
        <f t="shared" si="15"/>
        <v>11</v>
      </c>
      <c r="T22" s="63" t="str">
        <f t="shared" si="16"/>
        <v>11</v>
      </c>
      <c r="U22" s="169" t="str">
        <f t="shared" si="17"/>
        <v>Lebih dari atau sama dengan 50%</v>
      </c>
      <c r="V22" s="170" t="str">
        <f t="shared" si="17"/>
        <v>Lebih dari atau sama dengan 50%</v>
      </c>
      <c r="X22" s="65">
        <f t="shared" si="20"/>
        <v>6.6666666666666661</v>
      </c>
      <c r="Y22" s="66">
        <f t="shared" si="21"/>
        <v>5.6000000000000005</v>
      </c>
      <c r="Z22" s="66">
        <f t="shared" si="22"/>
        <v>6.6666666666666661</v>
      </c>
      <c r="AA22" s="66">
        <f t="shared" si="23"/>
        <v>5.4666666666666668</v>
      </c>
      <c r="AB22" s="66">
        <f t="shared" si="24"/>
        <v>5.6000000000000005</v>
      </c>
      <c r="AC22" s="67">
        <f t="shared" si="25"/>
        <v>7.8666666666666671</v>
      </c>
      <c r="AD22" s="67">
        <f t="shared" si="2"/>
        <v>6.3111111111111109</v>
      </c>
      <c r="AF22" s="120" t="str">
        <f t="shared" si="3"/>
        <v>50% - 75%</v>
      </c>
      <c r="AG22" s="121" t="str">
        <f t="shared" si="4"/>
        <v>50% - 75%</v>
      </c>
      <c r="AH22" s="121" t="str">
        <f t="shared" si="5"/>
        <v>50% - 75%</v>
      </c>
      <c r="AI22" s="121" t="str">
        <f t="shared" si="6"/>
        <v>50% - 75%</v>
      </c>
      <c r="AJ22" s="121" t="str">
        <f t="shared" si="7"/>
        <v>50% - 75%</v>
      </c>
      <c r="AK22" s="122" t="str">
        <f t="shared" si="8"/>
        <v>50% - 75%</v>
      </c>
      <c r="AL22" s="64" t="str">
        <f t="shared" si="9"/>
        <v>50% - 75%</v>
      </c>
      <c r="AM22" s="2"/>
      <c r="AN22" s="76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6"/>
      <c r="BC22" s="126"/>
      <c r="BD22" s="126"/>
      <c r="BE22" s="126"/>
      <c r="BF22" s="126"/>
      <c r="BG22" s="126"/>
      <c r="BH22" s="126"/>
      <c r="BI22" s="126"/>
    </row>
    <row r="23" spans="1:61" hidden="1" x14ac:dyDescent="0.3">
      <c r="A23" s="53">
        <v>16</v>
      </c>
      <c r="B23" s="54" t="s">
        <v>60</v>
      </c>
      <c r="C23" s="55">
        <v>1</v>
      </c>
      <c r="D23" s="56">
        <v>0</v>
      </c>
      <c r="E23" s="56">
        <v>1</v>
      </c>
      <c r="F23" s="57">
        <v>1</v>
      </c>
      <c r="G23" s="55">
        <v>1</v>
      </c>
      <c r="H23" s="57">
        <v>1</v>
      </c>
      <c r="I23" s="58">
        <v>1</v>
      </c>
      <c r="J23" s="58">
        <v>1</v>
      </c>
      <c r="K23" s="58">
        <v>0</v>
      </c>
      <c r="L23" s="59">
        <v>8.3333333333333329E-2</v>
      </c>
      <c r="M23" s="60">
        <v>0.22333333333333336</v>
      </c>
      <c r="N23" s="60">
        <v>0.17</v>
      </c>
      <c r="O23" s="60">
        <v>0.08</v>
      </c>
      <c r="P23" s="60">
        <v>0.22333333333333336</v>
      </c>
      <c r="Q23" s="61">
        <v>0.14000000000000001</v>
      </c>
      <c r="R23" s="43"/>
      <c r="S23" s="62" t="str">
        <f t="shared" si="15"/>
        <v>10</v>
      </c>
      <c r="T23" s="63" t="str">
        <f t="shared" si="16"/>
        <v>11</v>
      </c>
      <c r="U23" s="169" t="str">
        <f t="shared" si="17"/>
        <v>Kurang dari 50%</v>
      </c>
      <c r="V23" s="170" t="str">
        <f t="shared" si="17"/>
        <v>Lebih dari atau sama dengan 50%</v>
      </c>
      <c r="X23" s="65">
        <f t="shared" si="20"/>
        <v>3.333333333333333</v>
      </c>
      <c r="Y23" s="66">
        <f t="shared" si="21"/>
        <v>8.9333333333333336</v>
      </c>
      <c r="Z23" s="66">
        <f>N23/0.025</f>
        <v>6.8</v>
      </c>
      <c r="AA23" s="66">
        <f t="shared" si="23"/>
        <v>3.1999999999999997</v>
      </c>
      <c r="AB23" s="66">
        <f t="shared" si="24"/>
        <v>8.9333333333333336</v>
      </c>
      <c r="AC23" s="67">
        <f t="shared" si="25"/>
        <v>5.6000000000000005</v>
      </c>
      <c r="AD23" s="67">
        <f t="shared" si="2"/>
        <v>6.1333333333333329</v>
      </c>
      <c r="AF23" s="120" t="str">
        <f t="shared" si="3"/>
        <v>25% sampai dengan &lt; 50%</v>
      </c>
      <c r="AG23" s="121" t="str">
        <f t="shared" si="4"/>
        <v>Lebih dari 75%</v>
      </c>
      <c r="AH23" s="121" t="str">
        <f t="shared" si="5"/>
        <v>50% - 75%</v>
      </c>
      <c r="AI23" s="121" t="str">
        <f t="shared" si="6"/>
        <v>25% sampai dengan &lt; 50%</v>
      </c>
      <c r="AJ23" s="121" t="str">
        <f t="shared" si="7"/>
        <v>Lebih dari 75%</v>
      </c>
      <c r="AK23" s="122" t="str">
        <f t="shared" si="8"/>
        <v>50% - 75%</v>
      </c>
      <c r="AL23" s="64" t="str">
        <f t="shared" si="9"/>
        <v>50% - 75%</v>
      </c>
      <c r="AM23" s="2"/>
      <c r="AN23" s="76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6"/>
      <c r="BC23" s="126"/>
      <c r="BD23" s="126"/>
      <c r="BE23" s="126"/>
      <c r="BF23" s="126"/>
      <c r="BG23" s="126"/>
      <c r="BH23" s="126"/>
      <c r="BI23" s="126"/>
    </row>
    <row r="24" spans="1:61" hidden="1" x14ac:dyDescent="0.3">
      <c r="A24" s="53">
        <v>17</v>
      </c>
      <c r="B24" s="54" t="s">
        <v>61</v>
      </c>
      <c r="C24" s="55">
        <v>1</v>
      </c>
      <c r="D24" s="56">
        <v>1</v>
      </c>
      <c r="E24" s="56">
        <v>1</v>
      </c>
      <c r="F24" s="57">
        <v>0</v>
      </c>
      <c r="G24" s="55">
        <v>1</v>
      </c>
      <c r="H24" s="57">
        <v>1</v>
      </c>
      <c r="I24" s="58">
        <v>1</v>
      </c>
      <c r="J24" s="58">
        <v>0</v>
      </c>
      <c r="K24" s="58">
        <v>0</v>
      </c>
      <c r="L24" s="59">
        <v>0.14000000000000001</v>
      </c>
      <c r="M24" s="60">
        <v>0.14000000000000001</v>
      </c>
      <c r="N24" s="60">
        <v>0.17</v>
      </c>
      <c r="O24" s="60">
        <v>0.22333333333333336</v>
      </c>
      <c r="P24" s="60">
        <v>0.19333333333333336</v>
      </c>
      <c r="Q24" s="61">
        <v>0.14000000000000001</v>
      </c>
      <c r="R24" s="43"/>
      <c r="S24" s="62" t="str">
        <f t="shared" si="15"/>
        <v>11</v>
      </c>
      <c r="T24" s="63" t="str">
        <f t="shared" si="16"/>
        <v>10</v>
      </c>
      <c r="U24" s="169" t="str">
        <f t="shared" si="17"/>
        <v>Lebih dari atau sama dengan 50%</v>
      </c>
      <c r="V24" s="170" t="str">
        <f t="shared" si="17"/>
        <v>Kurang dari 50%</v>
      </c>
      <c r="X24" s="65">
        <f t="shared" si="20"/>
        <v>5.6000000000000005</v>
      </c>
      <c r="Y24" s="66">
        <f t="shared" si="21"/>
        <v>5.6000000000000005</v>
      </c>
      <c r="Z24" s="66">
        <f t="shared" si="22"/>
        <v>6.8</v>
      </c>
      <c r="AA24" s="66">
        <f t="shared" si="23"/>
        <v>8.9333333333333336</v>
      </c>
      <c r="AB24" s="66">
        <f t="shared" si="24"/>
        <v>7.7333333333333343</v>
      </c>
      <c r="AC24" s="67">
        <f t="shared" si="25"/>
        <v>5.6000000000000005</v>
      </c>
      <c r="AD24" s="67">
        <f t="shared" si="2"/>
        <v>6.7111111111111121</v>
      </c>
      <c r="AF24" s="120" t="str">
        <f t="shared" si="3"/>
        <v>50% - 75%</v>
      </c>
      <c r="AG24" s="121" t="str">
        <f t="shared" si="4"/>
        <v>50% - 75%</v>
      </c>
      <c r="AH24" s="121" t="str">
        <f t="shared" si="5"/>
        <v>50% - 75%</v>
      </c>
      <c r="AI24" s="121" t="str">
        <f t="shared" si="6"/>
        <v>Lebih dari 75%</v>
      </c>
      <c r="AJ24" s="121" t="str">
        <f t="shared" si="7"/>
        <v>50% - 75%</v>
      </c>
      <c r="AK24" s="122" t="str">
        <f t="shared" si="8"/>
        <v>50% - 75%</v>
      </c>
      <c r="AL24" s="64" t="str">
        <f t="shared" si="9"/>
        <v>50% - 75%</v>
      </c>
      <c r="AM24" s="2"/>
      <c r="AN24" s="76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6"/>
      <c r="BC24" s="126"/>
      <c r="BD24" s="126"/>
      <c r="BE24" s="126"/>
      <c r="BF24" s="126"/>
      <c r="BG24" s="126"/>
      <c r="BH24" s="126"/>
      <c r="BI24" s="126"/>
    </row>
    <row r="25" spans="1:61" ht="41.4" x14ac:dyDescent="0.3">
      <c r="A25" s="53">
        <v>18</v>
      </c>
      <c r="B25" s="54" t="s">
        <v>62</v>
      </c>
      <c r="C25" s="55">
        <v>1</v>
      </c>
      <c r="D25" s="56">
        <v>1</v>
      </c>
      <c r="E25" s="56">
        <v>1</v>
      </c>
      <c r="F25" s="57">
        <v>1</v>
      </c>
      <c r="G25" s="55">
        <v>1</v>
      </c>
      <c r="H25" s="57">
        <v>1</v>
      </c>
      <c r="I25" s="58">
        <v>1</v>
      </c>
      <c r="J25" s="58">
        <v>1</v>
      </c>
      <c r="K25" s="58">
        <v>1</v>
      </c>
      <c r="L25" s="59">
        <v>0.14000000000000001</v>
      </c>
      <c r="M25" s="60">
        <v>0.11</v>
      </c>
      <c r="N25" s="60">
        <v>0.14000000000000001</v>
      </c>
      <c r="O25" s="60">
        <v>5.3333333333333337E-2</v>
      </c>
      <c r="P25" s="60">
        <v>0.14000000000000001</v>
      </c>
      <c r="Q25" s="61">
        <v>0.14000000000000001</v>
      </c>
      <c r="R25" s="43"/>
      <c r="S25" s="62" t="str">
        <f t="shared" si="15"/>
        <v>11</v>
      </c>
      <c r="T25" s="63" t="str">
        <f t="shared" si="16"/>
        <v>11</v>
      </c>
      <c r="U25" s="169" t="str">
        <f t="shared" si="17"/>
        <v>Lebih dari atau sama dengan 50%</v>
      </c>
      <c r="V25" s="170" t="str">
        <f t="shared" si="17"/>
        <v>Lebih dari atau sama dengan 50%</v>
      </c>
      <c r="X25" s="65">
        <f t="shared" si="20"/>
        <v>5.6000000000000005</v>
      </c>
      <c r="Y25" s="66">
        <f t="shared" si="21"/>
        <v>4.3999999999999995</v>
      </c>
      <c r="Z25" s="66">
        <f t="shared" si="22"/>
        <v>5.6000000000000005</v>
      </c>
      <c r="AA25" s="66">
        <f t="shared" si="23"/>
        <v>2.1333333333333333</v>
      </c>
      <c r="AB25" s="66">
        <f t="shared" si="24"/>
        <v>5.6000000000000005</v>
      </c>
      <c r="AC25" s="67">
        <f t="shared" si="25"/>
        <v>5.6000000000000005</v>
      </c>
      <c r="AD25" s="67">
        <f t="shared" si="2"/>
        <v>4.8222222222222229</v>
      </c>
      <c r="AF25" s="120" t="str">
        <f t="shared" si="3"/>
        <v>50% - 75%</v>
      </c>
      <c r="AG25" s="121" t="str">
        <f t="shared" si="4"/>
        <v>25% sampai dengan &lt; 50%</v>
      </c>
      <c r="AH25" s="121" t="str">
        <f t="shared" si="5"/>
        <v>50% - 75%</v>
      </c>
      <c r="AI25" s="121" t="str">
        <f t="shared" si="6"/>
        <v>25% sampai dengan &lt; 50%</v>
      </c>
      <c r="AJ25" s="121" t="str">
        <f t="shared" si="7"/>
        <v>50% - 75%</v>
      </c>
      <c r="AK25" s="122" t="str">
        <f t="shared" si="8"/>
        <v>50% - 75%</v>
      </c>
      <c r="AL25" s="64" t="str">
        <f t="shared" si="9"/>
        <v>25% sampai dengan &lt; 50%</v>
      </c>
      <c r="AM25" s="2"/>
      <c r="AN25" s="76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6"/>
      <c r="BC25" s="126"/>
      <c r="BD25" s="126"/>
      <c r="BE25" s="126"/>
      <c r="BF25" s="126"/>
      <c r="BG25" s="126"/>
      <c r="BH25" s="126"/>
      <c r="BI25" s="126"/>
    </row>
    <row r="26" spans="1:61" ht="41.4" x14ac:dyDescent="0.3">
      <c r="A26" s="53">
        <v>19</v>
      </c>
      <c r="B26" s="54" t="s">
        <v>63</v>
      </c>
      <c r="C26" s="55">
        <v>1</v>
      </c>
      <c r="D26" s="56">
        <v>1</v>
      </c>
      <c r="E26" s="56">
        <v>1</v>
      </c>
      <c r="F26" s="57">
        <v>1</v>
      </c>
      <c r="G26" s="55">
        <v>1</v>
      </c>
      <c r="H26" s="57">
        <v>1</v>
      </c>
      <c r="I26" s="58">
        <v>1</v>
      </c>
      <c r="J26" s="58">
        <v>1</v>
      </c>
      <c r="K26" s="58">
        <v>1</v>
      </c>
      <c r="L26" s="59">
        <v>0.17</v>
      </c>
      <c r="M26" s="60">
        <v>0.17</v>
      </c>
      <c r="N26" s="60">
        <v>0.17</v>
      </c>
      <c r="O26" s="60">
        <v>0.08</v>
      </c>
      <c r="P26" s="60">
        <v>0.17</v>
      </c>
      <c r="Q26" s="61">
        <v>0.17</v>
      </c>
      <c r="R26" s="43"/>
      <c r="S26" s="62" t="str">
        <f t="shared" si="15"/>
        <v>11</v>
      </c>
      <c r="T26" s="63" t="str">
        <f t="shared" si="16"/>
        <v>11</v>
      </c>
      <c r="U26" s="169" t="str">
        <f t="shared" si="17"/>
        <v>Lebih dari atau sama dengan 50%</v>
      </c>
      <c r="V26" s="170" t="str">
        <f t="shared" si="17"/>
        <v>Lebih dari atau sama dengan 50%</v>
      </c>
      <c r="X26" s="65">
        <f t="shared" si="20"/>
        <v>6.8</v>
      </c>
      <c r="Y26" s="66">
        <f t="shared" si="21"/>
        <v>6.8</v>
      </c>
      <c r="Z26" s="66">
        <f t="shared" si="22"/>
        <v>6.8</v>
      </c>
      <c r="AA26" s="66">
        <f t="shared" si="23"/>
        <v>3.1999999999999997</v>
      </c>
      <c r="AB26" s="66">
        <f t="shared" si="24"/>
        <v>6.8</v>
      </c>
      <c r="AC26" s="67">
        <f t="shared" si="25"/>
        <v>6.8</v>
      </c>
      <c r="AD26" s="67">
        <f t="shared" si="2"/>
        <v>6.1999999999999993</v>
      </c>
      <c r="AF26" s="120" t="str">
        <f t="shared" si="3"/>
        <v>50% - 75%</v>
      </c>
      <c r="AG26" s="121" t="str">
        <f t="shared" si="4"/>
        <v>50% - 75%</v>
      </c>
      <c r="AH26" s="121" t="str">
        <f t="shared" si="5"/>
        <v>50% - 75%</v>
      </c>
      <c r="AI26" s="121" t="str">
        <f t="shared" si="6"/>
        <v>25% sampai dengan &lt; 50%</v>
      </c>
      <c r="AJ26" s="121" t="str">
        <f t="shared" si="7"/>
        <v>50% - 75%</v>
      </c>
      <c r="AK26" s="122" t="str">
        <f t="shared" si="8"/>
        <v>50% - 75%</v>
      </c>
      <c r="AL26" s="64" t="str">
        <f t="shared" si="9"/>
        <v>50% - 75%</v>
      </c>
      <c r="AM26" s="2"/>
      <c r="AN26" s="76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6"/>
      <c r="BC26" s="126"/>
      <c r="BD26" s="126"/>
      <c r="BE26" s="126"/>
      <c r="BF26" s="126"/>
      <c r="BG26" s="126"/>
      <c r="BH26" s="126"/>
      <c r="BI26" s="126"/>
    </row>
    <row r="27" spans="1:61" ht="27.6" x14ac:dyDescent="0.3">
      <c r="A27" s="53">
        <v>20</v>
      </c>
      <c r="B27" s="54" t="s">
        <v>64</v>
      </c>
      <c r="C27" s="55">
        <v>1</v>
      </c>
      <c r="D27" s="56">
        <v>0</v>
      </c>
      <c r="E27" s="56">
        <v>1</v>
      </c>
      <c r="F27" s="57">
        <v>0</v>
      </c>
      <c r="G27" s="55">
        <v>1</v>
      </c>
      <c r="H27" s="57">
        <v>0</v>
      </c>
      <c r="I27" s="58">
        <v>1</v>
      </c>
      <c r="J27" s="58">
        <v>1</v>
      </c>
      <c r="K27" s="58">
        <v>1</v>
      </c>
      <c r="L27" s="59">
        <v>8.3333333333333329E-2</v>
      </c>
      <c r="M27" s="60">
        <v>0.11</v>
      </c>
      <c r="N27" s="60">
        <v>0.14000000000000001</v>
      </c>
      <c r="O27" s="60">
        <v>8.3333333333333329E-2</v>
      </c>
      <c r="P27" s="60">
        <v>0.11</v>
      </c>
      <c r="Q27" s="61">
        <v>8.3333333333333329E-2</v>
      </c>
      <c r="R27" s="43"/>
      <c r="S27" s="62" t="str">
        <f t="shared" si="15"/>
        <v>10</v>
      </c>
      <c r="T27" s="63" t="str">
        <f t="shared" si="16"/>
        <v>10</v>
      </c>
      <c r="U27" s="169" t="str">
        <f t="shared" si="17"/>
        <v>Kurang dari 50%</v>
      </c>
      <c r="V27" s="170" t="str">
        <f t="shared" si="17"/>
        <v>Kurang dari 50%</v>
      </c>
      <c r="X27" s="65">
        <f t="shared" si="20"/>
        <v>3.333333333333333</v>
      </c>
      <c r="Y27" s="66">
        <f t="shared" si="21"/>
        <v>4.3999999999999995</v>
      </c>
      <c r="Z27" s="66">
        <f t="shared" si="22"/>
        <v>5.6000000000000005</v>
      </c>
      <c r="AA27" s="66">
        <f t="shared" si="23"/>
        <v>3.333333333333333</v>
      </c>
      <c r="AB27" s="66">
        <f t="shared" si="24"/>
        <v>4.3999999999999995</v>
      </c>
      <c r="AC27" s="67">
        <f t="shared" si="25"/>
        <v>3.333333333333333</v>
      </c>
      <c r="AD27" s="67">
        <f t="shared" si="2"/>
        <v>4.0666666666666655</v>
      </c>
      <c r="AF27" s="120" t="str">
        <f t="shared" si="3"/>
        <v>25% sampai dengan &lt; 50%</v>
      </c>
      <c r="AG27" s="121" t="str">
        <f t="shared" si="4"/>
        <v>25% sampai dengan &lt; 50%</v>
      </c>
      <c r="AH27" s="121" t="str">
        <f t="shared" si="5"/>
        <v>50% - 75%</v>
      </c>
      <c r="AI27" s="121" t="str">
        <f t="shared" si="6"/>
        <v>25% sampai dengan &lt; 50%</v>
      </c>
      <c r="AJ27" s="121" t="str">
        <f t="shared" si="7"/>
        <v>25% sampai dengan &lt; 50%</v>
      </c>
      <c r="AK27" s="122" t="str">
        <f t="shared" si="8"/>
        <v>25% sampai dengan &lt; 50%</v>
      </c>
      <c r="AL27" s="64" t="str">
        <f t="shared" si="9"/>
        <v>25% sampai dengan &lt; 50%</v>
      </c>
      <c r="AM27" s="2"/>
      <c r="AN27" s="76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6"/>
      <c r="BC27" s="126"/>
      <c r="BD27" s="126"/>
      <c r="BE27" s="126"/>
      <c r="BF27" s="126"/>
      <c r="BG27" s="126"/>
      <c r="BH27" s="126"/>
      <c r="BI27" s="126"/>
    </row>
    <row r="28" spans="1:61" ht="27.6" hidden="1" x14ac:dyDescent="0.3">
      <c r="A28" s="53">
        <v>21</v>
      </c>
      <c r="B28" s="54" t="s">
        <v>65</v>
      </c>
      <c r="C28" s="55">
        <v>1</v>
      </c>
      <c r="D28" s="56">
        <v>0</v>
      </c>
      <c r="E28" s="56">
        <v>1</v>
      </c>
      <c r="F28" s="57">
        <v>1</v>
      </c>
      <c r="G28" s="55">
        <v>1</v>
      </c>
      <c r="H28" s="57">
        <v>0</v>
      </c>
      <c r="I28" s="58">
        <v>0</v>
      </c>
      <c r="J28" s="58">
        <v>1</v>
      </c>
      <c r="K28" s="58">
        <v>0</v>
      </c>
      <c r="L28" s="59">
        <v>2.777777777777778E-2</v>
      </c>
      <c r="M28" s="60">
        <v>2.6666666666666668E-2</v>
      </c>
      <c r="N28" s="60">
        <v>2.777777777777778E-2</v>
      </c>
      <c r="O28" s="60">
        <v>0</v>
      </c>
      <c r="P28" s="60">
        <v>2.6666666666666668E-2</v>
      </c>
      <c r="Q28" s="61">
        <v>5.6666666666666671E-2</v>
      </c>
      <c r="R28" s="43"/>
      <c r="S28" s="62" t="str">
        <f t="shared" si="15"/>
        <v>10</v>
      </c>
      <c r="T28" s="63" t="str">
        <f t="shared" si="16"/>
        <v>11</v>
      </c>
      <c r="U28" s="169" t="str">
        <f t="shared" si="17"/>
        <v>Kurang dari 50%</v>
      </c>
      <c r="V28" s="170" t="str">
        <f t="shared" si="17"/>
        <v>Lebih dari atau sama dengan 50%</v>
      </c>
      <c r="X28" s="65">
        <f t="shared" si="20"/>
        <v>1.1111111111111112</v>
      </c>
      <c r="Y28" s="66">
        <f t="shared" si="21"/>
        <v>1.0666666666666667</v>
      </c>
      <c r="Z28" s="66">
        <f t="shared" si="22"/>
        <v>1.1111111111111112</v>
      </c>
      <c r="AA28" s="66">
        <f t="shared" si="23"/>
        <v>0</v>
      </c>
      <c r="AB28" s="66">
        <f t="shared" si="24"/>
        <v>1.0666666666666667</v>
      </c>
      <c r="AC28" s="67">
        <f t="shared" si="25"/>
        <v>2.2666666666666666</v>
      </c>
      <c r="AD28" s="67">
        <f t="shared" si="2"/>
        <v>1.1037037037037039</v>
      </c>
      <c r="AF28" s="120" t="str">
        <f t="shared" si="3"/>
        <v>Kurang dari 25%</v>
      </c>
      <c r="AG28" s="121" t="str">
        <f t="shared" si="4"/>
        <v>Kurang dari 25%</v>
      </c>
      <c r="AH28" s="121" t="str">
        <f t="shared" si="5"/>
        <v>Kurang dari 25%</v>
      </c>
      <c r="AI28" s="121" t="str">
        <f t="shared" si="6"/>
        <v>Kurang dari 25%</v>
      </c>
      <c r="AJ28" s="121" t="str">
        <f t="shared" si="7"/>
        <v>Kurang dari 25%</v>
      </c>
      <c r="AK28" s="122" t="str">
        <f t="shared" si="8"/>
        <v>25% sampai dengan &lt; 50%</v>
      </c>
      <c r="AL28" s="64" t="str">
        <f t="shared" si="9"/>
        <v>Kurang dari 25%</v>
      </c>
      <c r="AM28" s="2"/>
      <c r="AN28" s="76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6"/>
      <c r="BC28" s="126"/>
      <c r="BD28" s="126"/>
      <c r="BE28" s="126"/>
      <c r="BF28" s="126"/>
      <c r="BG28" s="126"/>
      <c r="BH28" s="126"/>
      <c r="BI28" s="126"/>
    </row>
    <row r="29" spans="1:61" ht="27.6" x14ac:dyDescent="0.3">
      <c r="A29" s="53">
        <v>22</v>
      </c>
      <c r="B29" s="54" t="s">
        <v>66</v>
      </c>
      <c r="C29" s="55">
        <v>1</v>
      </c>
      <c r="D29" s="56">
        <v>1</v>
      </c>
      <c r="E29" s="56">
        <v>1</v>
      </c>
      <c r="F29" s="57">
        <v>1</v>
      </c>
      <c r="G29" s="55">
        <v>1</v>
      </c>
      <c r="H29" s="57">
        <v>1</v>
      </c>
      <c r="I29" s="58">
        <v>1</v>
      </c>
      <c r="J29" s="58">
        <v>1</v>
      </c>
      <c r="K29" s="58">
        <v>1</v>
      </c>
      <c r="L29" s="59">
        <v>0.14000000000000001</v>
      </c>
      <c r="M29" s="60">
        <v>0.11</v>
      </c>
      <c r="N29" s="60">
        <v>0.14000000000000001</v>
      </c>
      <c r="O29" s="60">
        <v>5.3333333333333337E-2</v>
      </c>
      <c r="P29" s="60">
        <v>0.11</v>
      </c>
      <c r="Q29" s="61">
        <v>0.14000000000000001</v>
      </c>
      <c r="R29" s="43"/>
      <c r="S29" s="62" t="str">
        <f t="shared" si="15"/>
        <v>11</v>
      </c>
      <c r="T29" s="63" t="str">
        <f t="shared" si="16"/>
        <v>11</v>
      </c>
      <c r="U29" s="169" t="str">
        <f t="shared" si="17"/>
        <v>Lebih dari atau sama dengan 50%</v>
      </c>
      <c r="V29" s="170" t="str">
        <f t="shared" si="17"/>
        <v>Lebih dari atau sama dengan 50%</v>
      </c>
      <c r="X29" s="65">
        <f t="shared" si="20"/>
        <v>5.6000000000000005</v>
      </c>
      <c r="Y29" s="66">
        <f t="shared" si="21"/>
        <v>4.3999999999999995</v>
      </c>
      <c r="Z29" s="66">
        <f t="shared" si="22"/>
        <v>5.6000000000000005</v>
      </c>
      <c r="AA29" s="66">
        <f t="shared" si="23"/>
        <v>2.1333333333333333</v>
      </c>
      <c r="AB29" s="66">
        <f t="shared" si="24"/>
        <v>4.3999999999999995</v>
      </c>
      <c r="AC29" s="67">
        <f t="shared" si="25"/>
        <v>5.6000000000000005</v>
      </c>
      <c r="AD29" s="67">
        <f t="shared" si="2"/>
        <v>4.6222222222222227</v>
      </c>
      <c r="AF29" s="120" t="str">
        <f t="shared" si="3"/>
        <v>50% - 75%</v>
      </c>
      <c r="AG29" s="121" t="str">
        <f t="shared" si="4"/>
        <v>25% sampai dengan &lt; 50%</v>
      </c>
      <c r="AH29" s="121" t="str">
        <f t="shared" si="5"/>
        <v>50% - 75%</v>
      </c>
      <c r="AI29" s="121" t="str">
        <f t="shared" si="6"/>
        <v>25% sampai dengan &lt; 50%</v>
      </c>
      <c r="AJ29" s="121" t="str">
        <f t="shared" si="7"/>
        <v>25% sampai dengan &lt; 50%</v>
      </c>
      <c r="AK29" s="122" t="str">
        <f t="shared" si="8"/>
        <v>50% - 75%</v>
      </c>
      <c r="AL29" s="64" t="str">
        <f t="shared" si="9"/>
        <v>25% sampai dengan &lt; 50%</v>
      </c>
      <c r="AM29" s="2"/>
      <c r="AN29" s="76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6"/>
      <c r="BC29" s="126"/>
      <c r="BD29" s="126"/>
      <c r="BE29" s="126"/>
      <c r="BF29" s="126"/>
      <c r="BG29" s="126"/>
      <c r="BH29" s="126"/>
      <c r="BI29" s="126"/>
    </row>
    <row r="30" spans="1:61" ht="27.6" hidden="1" x14ac:dyDescent="0.3">
      <c r="A30" s="53">
        <v>23</v>
      </c>
      <c r="B30" s="54" t="s">
        <v>67</v>
      </c>
      <c r="C30" s="55">
        <v>1</v>
      </c>
      <c r="D30" s="56">
        <v>0</v>
      </c>
      <c r="E30" s="56">
        <v>1</v>
      </c>
      <c r="F30" s="57">
        <v>1</v>
      </c>
      <c r="G30" s="55">
        <v>1</v>
      </c>
      <c r="H30" s="57">
        <v>1</v>
      </c>
      <c r="I30" s="58">
        <v>1</v>
      </c>
      <c r="J30" s="58">
        <v>0</v>
      </c>
      <c r="K30" s="58">
        <v>0</v>
      </c>
      <c r="L30" s="59">
        <v>5.3333333333333337E-2</v>
      </c>
      <c r="M30" s="60">
        <v>0.08</v>
      </c>
      <c r="N30" s="60">
        <v>0.14000000000000001</v>
      </c>
      <c r="O30" s="60">
        <v>5.3333333333333337E-2</v>
      </c>
      <c r="P30" s="60">
        <v>0.17</v>
      </c>
      <c r="Q30" s="61">
        <v>0.16666666666666666</v>
      </c>
      <c r="R30" s="43"/>
      <c r="S30" s="62" t="str">
        <f t="shared" si="15"/>
        <v>10</v>
      </c>
      <c r="T30" s="63" t="str">
        <f t="shared" si="16"/>
        <v>11</v>
      </c>
      <c r="U30" s="169" t="str">
        <f t="shared" si="17"/>
        <v>Kurang dari 50%</v>
      </c>
      <c r="V30" s="170" t="str">
        <f t="shared" si="17"/>
        <v>Lebih dari atau sama dengan 50%</v>
      </c>
      <c r="X30" s="65">
        <f t="shared" si="20"/>
        <v>2.1333333333333333</v>
      </c>
      <c r="Y30" s="66">
        <f t="shared" si="21"/>
        <v>3.1999999999999997</v>
      </c>
      <c r="Z30" s="66">
        <f t="shared" si="22"/>
        <v>5.6000000000000005</v>
      </c>
      <c r="AA30" s="66">
        <f t="shared" si="23"/>
        <v>2.1333333333333333</v>
      </c>
      <c r="AB30" s="66">
        <f t="shared" si="24"/>
        <v>6.8</v>
      </c>
      <c r="AC30" s="67">
        <f t="shared" si="25"/>
        <v>6.6666666666666661</v>
      </c>
      <c r="AD30" s="67">
        <f t="shared" si="2"/>
        <v>4.4222222222222216</v>
      </c>
      <c r="AF30" s="120" t="str">
        <f t="shared" si="3"/>
        <v>25% sampai dengan &lt; 50%</v>
      </c>
      <c r="AG30" s="121" t="str">
        <f t="shared" si="4"/>
        <v>25% sampai dengan &lt; 50%</v>
      </c>
      <c r="AH30" s="121" t="str">
        <f t="shared" si="5"/>
        <v>50% - 75%</v>
      </c>
      <c r="AI30" s="121" t="str">
        <f t="shared" si="6"/>
        <v>25% sampai dengan &lt; 50%</v>
      </c>
      <c r="AJ30" s="121" t="str">
        <f t="shared" si="7"/>
        <v>50% - 75%</v>
      </c>
      <c r="AK30" s="122" t="str">
        <f t="shared" si="8"/>
        <v>50% - 75%</v>
      </c>
      <c r="AL30" s="64" t="str">
        <f t="shared" si="9"/>
        <v>25% sampai dengan &lt; 50%</v>
      </c>
      <c r="AM30" s="2"/>
      <c r="AN30" s="76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6"/>
      <c r="BC30" s="126"/>
      <c r="BD30" s="126"/>
      <c r="BE30" s="126"/>
      <c r="BF30" s="126"/>
      <c r="BG30" s="126"/>
      <c r="BH30" s="126"/>
      <c r="BI30" s="126"/>
    </row>
    <row r="31" spans="1:61" ht="27.6" x14ac:dyDescent="0.3">
      <c r="A31" s="53">
        <v>24</v>
      </c>
      <c r="B31" s="54" t="s">
        <v>68</v>
      </c>
      <c r="C31" s="55">
        <v>1</v>
      </c>
      <c r="D31" s="56">
        <v>1</v>
      </c>
      <c r="E31" s="56">
        <v>1</v>
      </c>
      <c r="F31" s="57">
        <v>1</v>
      </c>
      <c r="G31" s="55">
        <v>1</v>
      </c>
      <c r="H31" s="57">
        <v>1</v>
      </c>
      <c r="I31" s="58">
        <v>1</v>
      </c>
      <c r="J31" s="58">
        <v>1</v>
      </c>
      <c r="K31" s="58">
        <v>1</v>
      </c>
      <c r="L31" s="59">
        <v>0.13666666666666669</v>
      </c>
      <c r="M31" s="60">
        <v>8.3333333333333329E-2</v>
      </c>
      <c r="N31" s="60">
        <v>0.19666666666666668</v>
      </c>
      <c r="O31" s="60">
        <v>0.14000000000000001</v>
      </c>
      <c r="P31" s="60">
        <v>0.14000000000000001</v>
      </c>
      <c r="Q31" s="61">
        <v>0.14000000000000001</v>
      </c>
      <c r="R31" s="43"/>
      <c r="S31" s="62" t="str">
        <f t="shared" si="15"/>
        <v>11</v>
      </c>
      <c r="T31" s="63" t="str">
        <f t="shared" si="16"/>
        <v>11</v>
      </c>
      <c r="U31" s="169" t="str">
        <f t="shared" si="17"/>
        <v>Lebih dari atau sama dengan 50%</v>
      </c>
      <c r="V31" s="170" t="str">
        <f t="shared" si="17"/>
        <v>Lebih dari atau sama dengan 50%</v>
      </c>
      <c r="X31" s="65">
        <f t="shared" si="20"/>
        <v>5.4666666666666668</v>
      </c>
      <c r="Y31" s="66">
        <f t="shared" si="21"/>
        <v>3.333333333333333</v>
      </c>
      <c r="Z31" s="66">
        <f t="shared" si="22"/>
        <v>7.8666666666666671</v>
      </c>
      <c r="AA31" s="66">
        <f t="shared" si="23"/>
        <v>5.6000000000000005</v>
      </c>
      <c r="AB31" s="66">
        <f t="shared" si="24"/>
        <v>5.6000000000000005</v>
      </c>
      <c r="AC31" s="67">
        <f t="shared" si="25"/>
        <v>5.6000000000000005</v>
      </c>
      <c r="AD31" s="67">
        <f t="shared" si="2"/>
        <v>5.5777777777777784</v>
      </c>
      <c r="AF31" s="120" t="str">
        <f t="shared" si="3"/>
        <v>50% - 75%</v>
      </c>
      <c r="AG31" s="121" t="str">
        <f t="shared" si="4"/>
        <v>25% sampai dengan &lt; 50%</v>
      </c>
      <c r="AH31" s="121" t="str">
        <f t="shared" si="5"/>
        <v>50% - 75%</v>
      </c>
      <c r="AI31" s="121" t="str">
        <f t="shared" si="6"/>
        <v>50% - 75%</v>
      </c>
      <c r="AJ31" s="121" t="str">
        <f t="shared" si="7"/>
        <v>50% - 75%</v>
      </c>
      <c r="AK31" s="122" t="str">
        <f t="shared" si="8"/>
        <v>50% - 75%</v>
      </c>
      <c r="AL31" s="64" t="str">
        <f t="shared" si="9"/>
        <v>50% - 75%</v>
      </c>
      <c r="AM31" s="2"/>
      <c r="AN31" s="76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6"/>
      <c r="BC31" s="126"/>
      <c r="BD31" s="126"/>
      <c r="BE31" s="126"/>
      <c r="BF31" s="126"/>
      <c r="BG31" s="126"/>
      <c r="BH31" s="126"/>
      <c r="BI31" s="126"/>
    </row>
    <row r="32" spans="1:61" ht="27.6" x14ac:dyDescent="0.3">
      <c r="A32" s="78">
        <v>25</v>
      </c>
      <c r="B32" s="79" t="s">
        <v>69</v>
      </c>
      <c r="C32" s="80">
        <v>1</v>
      </c>
      <c r="D32" s="81">
        <v>0</v>
      </c>
      <c r="E32" s="81">
        <v>1</v>
      </c>
      <c r="F32" s="82">
        <v>1</v>
      </c>
      <c r="G32" s="80">
        <v>1</v>
      </c>
      <c r="H32" s="82">
        <v>1</v>
      </c>
      <c r="I32" s="83">
        <v>1</v>
      </c>
      <c r="J32" s="83">
        <v>1</v>
      </c>
      <c r="K32" s="83">
        <v>1</v>
      </c>
      <c r="L32" s="59">
        <v>0.14000000000000001</v>
      </c>
      <c r="M32" s="60">
        <v>8.3333333333333329E-2</v>
      </c>
      <c r="N32" s="60">
        <v>0.17</v>
      </c>
      <c r="O32" s="60">
        <v>2.6666666666666668E-2</v>
      </c>
      <c r="P32" s="60">
        <v>0.13666666666666669</v>
      </c>
      <c r="Q32" s="61">
        <v>0.11333333333333334</v>
      </c>
      <c r="R32" s="43"/>
      <c r="S32" s="62" t="str">
        <f t="shared" si="15"/>
        <v>10</v>
      </c>
      <c r="T32" s="63" t="str">
        <f t="shared" si="16"/>
        <v>11</v>
      </c>
      <c r="U32" s="169" t="str">
        <f t="shared" si="17"/>
        <v>Kurang dari 50%</v>
      </c>
      <c r="V32" s="170" t="str">
        <f t="shared" si="17"/>
        <v>Lebih dari atau sama dengan 50%</v>
      </c>
      <c r="X32" s="65">
        <f t="shared" si="20"/>
        <v>5.6000000000000005</v>
      </c>
      <c r="Y32" s="66">
        <f t="shared" si="21"/>
        <v>3.333333333333333</v>
      </c>
      <c r="Z32" s="66">
        <f t="shared" si="22"/>
        <v>6.8</v>
      </c>
      <c r="AA32" s="66">
        <f t="shared" si="23"/>
        <v>1.0666666666666667</v>
      </c>
      <c r="AB32" s="66">
        <f t="shared" si="24"/>
        <v>5.4666666666666668</v>
      </c>
      <c r="AC32" s="67">
        <f t="shared" si="25"/>
        <v>4.5333333333333332</v>
      </c>
      <c r="AD32" s="67">
        <f t="shared" si="2"/>
        <v>4.4666666666666659</v>
      </c>
      <c r="AF32" s="120" t="str">
        <f t="shared" si="3"/>
        <v>50% - 75%</v>
      </c>
      <c r="AG32" s="121" t="str">
        <f t="shared" si="4"/>
        <v>25% sampai dengan &lt; 50%</v>
      </c>
      <c r="AH32" s="121" t="str">
        <f t="shared" si="5"/>
        <v>50% - 75%</v>
      </c>
      <c r="AI32" s="121" t="str">
        <f t="shared" si="6"/>
        <v>Kurang dari 25%</v>
      </c>
      <c r="AJ32" s="121" t="str">
        <f t="shared" si="7"/>
        <v>50% - 75%</v>
      </c>
      <c r="AK32" s="122" t="str">
        <f t="shared" si="8"/>
        <v>25% sampai dengan &lt; 50%</v>
      </c>
      <c r="AL32" s="64" t="str">
        <f t="shared" si="9"/>
        <v>25% sampai dengan &lt; 50%</v>
      </c>
      <c r="AM32" s="2"/>
      <c r="AN32" s="76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6"/>
      <c r="BC32" s="126"/>
      <c r="BD32" s="126"/>
      <c r="BE32" s="126"/>
      <c r="BF32" s="126"/>
      <c r="BG32" s="126"/>
      <c r="BH32" s="126"/>
      <c r="BI32" s="126"/>
    </row>
    <row r="33" spans="1:61" ht="27.6" x14ac:dyDescent="0.3">
      <c r="A33" s="53">
        <v>26</v>
      </c>
      <c r="B33" s="54" t="s">
        <v>70</v>
      </c>
      <c r="C33" s="80">
        <v>1</v>
      </c>
      <c r="D33" s="81">
        <v>0</v>
      </c>
      <c r="E33" s="81">
        <v>1</v>
      </c>
      <c r="F33" s="82">
        <v>1</v>
      </c>
      <c r="G33" s="80">
        <v>1</v>
      </c>
      <c r="H33" s="82">
        <v>0</v>
      </c>
      <c r="I33" s="83">
        <v>1</v>
      </c>
      <c r="J33" s="83">
        <v>1</v>
      </c>
      <c r="K33" s="83">
        <v>1</v>
      </c>
      <c r="L33" s="59">
        <v>0.14000000000000001</v>
      </c>
      <c r="M33" s="60">
        <v>0.08</v>
      </c>
      <c r="N33" s="60">
        <v>0.11</v>
      </c>
      <c r="O33" s="60">
        <v>0.16666666666666666</v>
      </c>
      <c r="P33" s="60">
        <v>0.19333333333333336</v>
      </c>
      <c r="Q33" s="61">
        <v>5.3333333333333337E-2</v>
      </c>
      <c r="R33" s="43"/>
      <c r="S33" s="62" t="str">
        <f t="shared" si="15"/>
        <v>10</v>
      </c>
      <c r="T33" s="63" t="str">
        <f t="shared" si="16"/>
        <v>11</v>
      </c>
      <c r="U33" s="169" t="str">
        <f t="shared" si="17"/>
        <v>Kurang dari 50%</v>
      </c>
      <c r="V33" s="170" t="str">
        <f t="shared" si="17"/>
        <v>Lebih dari atau sama dengan 50%</v>
      </c>
      <c r="X33" s="65">
        <f t="shared" si="20"/>
        <v>5.6000000000000005</v>
      </c>
      <c r="Y33" s="66">
        <f t="shared" si="21"/>
        <v>3.1999999999999997</v>
      </c>
      <c r="Z33" s="66">
        <f t="shared" si="22"/>
        <v>4.3999999999999995</v>
      </c>
      <c r="AA33" s="66">
        <f t="shared" si="23"/>
        <v>6.6666666666666661</v>
      </c>
      <c r="AB33" s="66">
        <f t="shared" si="24"/>
        <v>7.7333333333333343</v>
      </c>
      <c r="AC33" s="67">
        <f t="shared" si="25"/>
        <v>2.1333333333333333</v>
      </c>
      <c r="AD33" s="67">
        <f t="shared" si="2"/>
        <v>4.9555555555555557</v>
      </c>
      <c r="AF33" s="120" t="str">
        <f t="shared" si="3"/>
        <v>50% - 75%</v>
      </c>
      <c r="AG33" s="121" t="str">
        <f t="shared" si="4"/>
        <v>25% sampai dengan &lt; 50%</v>
      </c>
      <c r="AH33" s="121" t="str">
        <f t="shared" si="5"/>
        <v>25% sampai dengan &lt; 50%</v>
      </c>
      <c r="AI33" s="121" t="str">
        <f t="shared" si="6"/>
        <v>50% - 75%</v>
      </c>
      <c r="AJ33" s="121" t="str">
        <f t="shared" si="7"/>
        <v>50% - 75%</v>
      </c>
      <c r="AK33" s="122" t="str">
        <f t="shared" si="8"/>
        <v>25% sampai dengan &lt; 50%</v>
      </c>
      <c r="AL33" s="64" t="str">
        <f t="shared" si="9"/>
        <v>25% sampai dengan &lt; 50%</v>
      </c>
      <c r="AM33" s="2"/>
      <c r="AN33" s="76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6"/>
      <c r="BC33" s="126"/>
      <c r="BD33" s="126"/>
      <c r="BE33" s="126"/>
      <c r="BF33" s="126"/>
      <c r="BG33" s="126"/>
      <c r="BH33" s="126"/>
      <c r="BI33" s="126"/>
    </row>
    <row r="34" spans="1:61" ht="27.6" hidden="1" x14ac:dyDescent="0.3">
      <c r="A34" s="53">
        <v>27</v>
      </c>
      <c r="B34" s="54" t="s">
        <v>71</v>
      </c>
      <c r="C34" s="80">
        <v>1</v>
      </c>
      <c r="D34" s="81">
        <v>0</v>
      </c>
      <c r="E34" s="81">
        <v>1</v>
      </c>
      <c r="F34" s="82">
        <v>1</v>
      </c>
      <c r="G34" s="80">
        <v>1</v>
      </c>
      <c r="H34" s="82">
        <v>1</v>
      </c>
      <c r="I34" s="83">
        <v>1</v>
      </c>
      <c r="J34" s="83">
        <v>0</v>
      </c>
      <c r="K34" s="83">
        <v>1</v>
      </c>
      <c r="L34" s="59">
        <v>0.14000000000000001</v>
      </c>
      <c r="M34" s="60">
        <v>0.19666666666666668</v>
      </c>
      <c r="N34" s="60">
        <v>0.14000000000000001</v>
      </c>
      <c r="O34" s="60">
        <v>5.3333333333333337E-2</v>
      </c>
      <c r="P34" s="60">
        <v>0.14000000000000001</v>
      </c>
      <c r="Q34" s="61">
        <v>0.08</v>
      </c>
      <c r="R34" s="43"/>
      <c r="S34" s="62" t="str">
        <f t="shared" si="15"/>
        <v>10</v>
      </c>
      <c r="T34" s="63" t="str">
        <f t="shared" si="16"/>
        <v>11</v>
      </c>
      <c r="U34" s="169" t="str">
        <f t="shared" si="17"/>
        <v>Kurang dari 50%</v>
      </c>
      <c r="V34" s="170" t="str">
        <f t="shared" si="17"/>
        <v>Lebih dari atau sama dengan 50%</v>
      </c>
      <c r="X34" s="65">
        <f t="shared" si="20"/>
        <v>5.6000000000000005</v>
      </c>
      <c r="Y34" s="66">
        <f t="shared" si="21"/>
        <v>7.8666666666666671</v>
      </c>
      <c r="Z34" s="66">
        <f t="shared" si="22"/>
        <v>5.6000000000000005</v>
      </c>
      <c r="AA34" s="66">
        <f t="shared" si="23"/>
        <v>2.1333333333333333</v>
      </c>
      <c r="AB34" s="66">
        <f t="shared" si="24"/>
        <v>5.6000000000000005</v>
      </c>
      <c r="AC34" s="67">
        <f t="shared" si="25"/>
        <v>3.1999999999999997</v>
      </c>
      <c r="AD34" s="67">
        <f t="shared" si="2"/>
        <v>5.0000000000000009</v>
      </c>
      <c r="AF34" s="120" t="str">
        <f t="shared" si="3"/>
        <v>50% - 75%</v>
      </c>
      <c r="AG34" s="121" t="str">
        <f t="shared" si="4"/>
        <v>50% - 75%</v>
      </c>
      <c r="AH34" s="121" t="str">
        <f t="shared" si="5"/>
        <v>50% - 75%</v>
      </c>
      <c r="AI34" s="121" t="str">
        <f t="shared" si="6"/>
        <v>25% sampai dengan &lt; 50%</v>
      </c>
      <c r="AJ34" s="121" t="str">
        <f t="shared" si="7"/>
        <v>50% - 75%</v>
      </c>
      <c r="AK34" s="122" t="str">
        <f t="shared" si="8"/>
        <v>25% sampai dengan &lt; 50%</v>
      </c>
      <c r="AL34" s="64" t="str">
        <f t="shared" si="9"/>
        <v>50% - 75%</v>
      </c>
      <c r="AM34" s="2"/>
      <c r="AN34" s="76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6"/>
      <c r="BC34" s="126"/>
      <c r="BD34" s="126"/>
      <c r="BE34" s="126"/>
      <c r="BF34" s="126"/>
      <c r="BG34" s="126"/>
      <c r="BH34" s="126"/>
      <c r="BI34" s="126"/>
    </row>
    <row r="35" spans="1:61" ht="27.6" hidden="1" x14ac:dyDescent="0.3">
      <c r="A35" s="53">
        <v>28</v>
      </c>
      <c r="B35" s="54" t="s">
        <v>72</v>
      </c>
      <c r="C35" s="55">
        <v>1</v>
      </c>
      <c r="D35" s="56">
        <v>1</v>
      </c>
      <c r="E35" s="56">
        <v>1</v>
      </c>
      <c r="F35" s="57">
        <v>1</v>
      </c>
      <c r="G35" s="55">
        <v>1</v>
      </c>
      <c r="H35" s="57">
        <v>1</v>
      </c>
      <c r="I35" s="58">
        <v>1</v>
      </c>
      <c r="J35" s="58">
        <v>0</v>
      </c>
      <c r="K35" s="58">
        <v>0</v>
      </c>
      <c r="L35" s="59">
        <v>0.08</v>
      </c>
      <c r="M35" s="60">
        <v>0.11</v>
      </c>
      <c r="N35" s="60">
        <v>0.11</v>
      </c>
      <c r="O35" s="60">
        <v>2.6666666666666668E-2</v>
      </c>
      <c r="P35" s="60">
        <v>0.14000000000000001</v>
      </c>
      <c r="Q35" s="61">
        <v>0.14000000000000001</v>
      </c>
      <c r="R35" s="43"/>
      <c r="S35" s="62" t="str">
        <f t="shared" si="15"/>
        <v>11</v>
      </c>
      <c r="T35" s="63" t="str">
        <f t="shared" si="16"/>
        <v>11</v>
      </c>
      <c r="U35" s="169" t="str">
        <f t="shared" si="17"/>
        <v>Lebih dari atau sama dengan 50%</v>
      </c>
      <c r="V35" s="170" t="str">
        <f t="shared" si="17"/>
        <v>Lebih dari atau sama dengan 50%</v>
      </c>
      <c r="X35" s="65">
        <f t="shared" si="20"/>
        <v>3.1999999999999997</v>
      </c>
      <c r="Y35" s="66">
        <f t="shared" si="21"/>
        <v>4.3999999999999995</v>
      </c>
      <c r="Z35" s="66">
        <f t="shared" si="22"/>
        <v>4.3999999999999995</v>
      </c>
      <c r="AA35" s="66">
        <f t="shared" si="23"/>
        <v>1.0666666666666667</v>
      </c>
      <c r="AB35" s="66">
        <f t="shared" si="24"/>
        <v>5.6000000000000005</v>
      </c>
      <c r="AC35" s="67">
        <f t="shared" si="25"/>
        <v>5.6000000000000005</v>
      </c>
      <c r="AD35" s="67">
        <f t="shared" si="2"/>
        <v>4.0444444444444452</v>
      </c>
      <c r="AF35" s="120" t="str">
        <f t="shared" si="3"/>
        <v>25% sampai dengan &lt; 50%</v>
      </c>
      <c r="AG35" s="121" t="str">
        <f t="shared" si="4"/>
        <v>25% sampai dengan &lt; 50%</v>
      </c>
      <c r="AH35" s="121" t="str">
        <f t="shared" si="5"/>
        <v>25% sampai dengan &lt; 50%</v>
      </c>
      <c r="AI35" s="121" t="str">
        <f t="shared" si="6"/>
        <v>Kurang dari 25%</v>
      </c>
      <c r="AJ35" s="121" t="str">
        <f t="shared" si="7"/>
        <v>50% - 75%</v>
      </c>
      <c r="AK35" s="122" t="str">
        <f t="shared" si="8"/>
        <v>50% - 75%</v>
      </c>
      <c r="AL35" s="64" t="str">
        <f t="shared" si="9"/>
        <v>25% sampai dengan &lt; 50%</v>
      </c>
      <c r="AM35" s="2"/>
      <c r="AN35" s="76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6"/>
      <c r="BC35" s="126"/>
      <c r="BD35" s="126"/>
      <c r="BE35" s="126"/>
      <c r="BF35" s="126"/>
      <c r="BG35" s="126"/>
      <c r="BH35" s="126"/>
      <c r="BI35" s="126"/>
    </row>
    <row r="36" spans="1:61" x14ac:dyDescent="0.3">
      <c r="A36" s="53">
        <v>29</v>
      </c>
      <c r="B36" s="54" t="s">
        <v>73</v>
      </c>
      <c r="C36" s="55">
        <v>1</v>
      </c>
      <c r="D36" s="56">
        <v>1</v>
      </c>
      <c r="E36" s="56">
        <v>1</v>
      </c>
      <c r="F36" s="57">
        <v>1</v>
      </c>
      <c r="G36" s="55">
        <v>1</v>
      </c>
      <c r="H36" s="57">
        <v>1</v>
      </c>
      <c r="I36" s="58">
        <v>1</v>
      </c>
      <c r="J36" s="58">
        <v>1</v>
      </c>
      <c r="K36" s="58">
        <v>1</v>
      </c>
      <c r="L36" s="59">
        <v>0.17</v>
      </c>
      <c r="M36" s="60">
        <v>0.13666666666666669</v>
      </c>
      <c r="N36" s="60">
        <v>0.19666666666666668</v>
      </c>
      <c r="O36" s="60">
        <v>0.19666666666666668</v>
      </c>
      <c r="P36" s="60">
        <v>0.19666666666666668</v>
      </c>
      <c r="Q36" s="61">
        <v>0.11</v>
      </c>
      <c r="R36" s="43"/>
      <c r="S36" s="62" t="str">
        <f t="shared" si="15"/>
        <v>11</v>
      </c>
      <c r="T36" s="63" t="str">
        <f t="shared" si="16"/>
        <v>11</v>
      </c>
      <c r="U36" s="169" t="str">
        <f t="shared" si="17"/>
        <v>Lebih dari atau sama dengan 50%</v>
      </c>
      <c r="V36" s="170" t="str">
        <f t="shared" si="17"/>
        <v>Lebih dari atau sama dengan 50%</v>
      </c>
      <c r="X36" s="65">
        <f t="shared" si="20"/>
        <v>6.8</v>
      </c>
      <c r="Y36" s="66">
        <f t="shared" si="21"/>
        <v>5.4666666666666668</v>
      </c>
      <c r="Z36" s="66">
        <f t="shared" si="22"/>
        <v>7.8666666666666671</v>
      </c>
      <c r="AA36" s="66">
        <f t="shared" si="23"/>
        <v>7.8666666666666671</v>
      </c>
      <c r="AB36" s="66">
        <f t="shared" si="24"/>
        <v>7.8666666666666671</v>
      </c>
      <c r="AC36" s="67">
        <f t="shared" si="25"/>
        <v>4.3999999999999995</v>
      </c>
      <c r="AD36" s="67">
        <f t="shared" si="2"/>
        <v>6.7111111111111112</v>
      </c>
      <c r="AF36" s="120" t="str">
        <f t="shared" si="3"/>
        <v>50% - 75%</v>
      </c>
      <c r="AG36" s="121" t="str">
        <f t="shared" si="4"/>
        <v>50% - 75%</v>
      </c>
      <c r="AH36" s="121" t="str">
        <f t="shared" si="5"/>
        <v>50% - 75%</v>
      </c>
      <c r="AI36" s="121" t="str">
        <f t="shared" si="6"/>
        <v>50% - 75%</v>
      </c>
      <c r="AJ36" s="121" t="str">
        <f t="shared" si="7"/>
        <v>50% - 75%</v>
      </c>
      <c r="AK36" s="122" t="str">
        <f t="shared" si="8"/>
        <v>25% sampai dengan &lt; 50%</v>
      </c>
      <c r="AL36" s="64" t="str">
        <f t="shared" si="9"/>
        <v>50% - 75%</v>
      </c>
      <c r="AM36" s="2"/>
      <c r="AN36" s="76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6"/>
      <c r="BC36" s="126"/>
      <c r="BD36" s="126"/>
      <c r="BE36" s="126"/>
      <c r="BF36" s="126"/>
      <c r="BG36" s="126"/>
      <c r="BH36" s="126"/>
      <c r="BI36" s="126"/>
    </row>
    <row r="37" spans="1:61" ht="27.6" hidden="1" x14ac:dyDescent="0.3">
      <c r="A37" s="53">
        <v>30</v>
      </c>
      <c r="B37" s="54" t="s">
        <v>74</v>
      </c>
      <c r="C37" s="55">
        <v>1</v>
      </c>
      <c r="D37" s="56">
        <v>0</v>
      </c>
      <c r="E37" s="56">
        <v>1</v>
      </c>
      <c r="F37" s="57">
        <v>0</v>
      </c>
      <c r="G37" s="55">
        <v>1</v>
      </c>
      <c r="H37" s="57">
        <v>0</v>
      </c>
      <c r="I37" s="58">
        <v>0</v>
      </c>
      <c r="J37" s="58">
        <v>0</v>
      </c>
      <c r="K37" s="58">
        <v>0</v>
      </c>
      <c r="L37" s="59">
        <v>0.11</v>
      </c>
      <c r="M37" s="60">
        <v>0.14000000000000001</v>
      </c>
      <c r="N37" s="60">
        <v>0.11</v>
      </c>
      <c r="O37" s="60">
        <v>2.6666666666666668E-2</v>
      </c>
      <c r="P37" s="60">
        <v>0.17</v>
      </c>
      <c r="Q37" s="61">
        <v>0.14000000000000001</v>
      </c>
      <c r="R37" s="43"/>
      <c r="S37" s="62" t="str">
        <f t="shared" si="15"/>
        <v>10</v>
      </c>
      <c r="T37" s="63" t="str">
        <f t="shared" si="16"/>
        <v>10</v>
      </c>
      <c r="U37" s="169" t="str">
        <f t="shared" si="17"/>
        <v>Kurang dari 50%</v>
      </c>
      <c r="V37" s="170" t="str">
        <f t="shared" si="17"/>
        <v>Kurang dari 50%</v>
      </c>
      <c r="X37" s="65">
        <f t="shared" si="20"/>
        <v>4.3999999999999995</v>
      </c>
      <c r="Y37" s="66">
        <f t="shared" si="21"/>
        <v>5.6000000000000005</v>
      </c>
      <c r="Z37" s="66">
        <f t="shared" si="22"/>
        <v>4.3999999999999995</v>
      </c>
      <c r="AA37" s="66">
        <f t="shared" si="23"/>
        <v>1.0666666666666667</v>
      </c>
      <c r="AB37" s="66">
        <f t="shared" si="24"/>
        <v>6.8</v>
      </c>
      <c r="AC37" s="67">
        <f t="shared" si="25"/>
        <v>5.6000000000000005</v>
      </c>
      <c r="AD37" s="67">
        <f t="shared" si="2"/>
        <v>4.6444444444444448</v>
      </c>
      <c r="AF37" s="120" t="str">
        <f t="shared" si="3"/>
        <v>25% sampai dengan &lt; 50%</v>
      </c>
      <c r="AG37" s="121" t="str">
        <f t="shared" si="4"/>
        <v>50% - 75%</v>
      </c>
      <c r="AH37" s="121" t="str">
        <f t="shared" si="5"/>
        <v>25% sampai dengan &lt; 50%</v>
      </c>
      <c r="AI37" s="121" t="str">
        <f t="shared" si="6"/>
        <v>Kurang dari 25%</v>
      </c>
      <c r="AJ37" s="121" t="str">
        <f t="shared" si="7"/>
        <v>50% - 75%</v>
      </c>
      <c r="AK37" s="122" t="str">
        <f t="shared" si="8"/>
        <v>50% - 75%</v>
      </c>
      <c r="AL37" s="64" t="str">
        <f t="shared" si="9"/>
        <v>25% sampai dengan &lt; 50%</v>
      </c>
      <c r="AM37" s="2"/>
      <c r="AN37" s="76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6"/>
      <c r="BC37" s="126"/>
      <c r="BD37" s="126"/>
      <c r="BE37" s="126"/>
      <c r="BF37" s="126"/>
      <c r="BG37" s="126"/>
      <c r="BH37" s="126"/>
      <c r="BI37" s="126"/>
    </row>
    <row r="38" spans="1:61" hidden="1" x14ac:dyDescent="0.3">
      <c r="A38" s="53">
        <v>31</v>
      </c>
      <c r="B38" s="54" t="s">
        <v>75</v>
      </c>
      <c r="C38" s="55">
        <v>1</v>
      </c>
      <c r="D38" s="56">
        <v>0</v>
      </c>
      <c r="E38" s="56">
        <v>1</v>
      </c>
      <c r="F38" s="57">
        <v>0</v>
      </c>
      <c r="G38" s="55">
        <v>1</v>
      </c>
      <c r="H38" s="57">
        <v>0</v>
      </c>
      <c r="I38" s="58">
        <v>0</v>
      </c>
      <c r="J38" s="58">
        <v>0</v>
      </c>
      <c r="K38" s="58">
        <v>0</v>
      </c>
      <c r="L38" s="59">
        <v>5.3333333333333337E-2</v>
      </c>
      <c r="M38" s="60">
        <v>2.6666666666666668E-2</v>
      </c>
      <c r="N38" s="60">
        <v>5.3333333333333337E-2</v>
      </c>
      <c r="O38" s="60">
        <v>2.6666666666666668E-2</v>
      </c>
      <c r="P38" s="60">
        <v>0.08</v>
      </c>
      <c r="Q38" s="61">
        <v>0.11</v>
      </c>
      <c r="R38" s="43"/>
      <c r="S38" s="62" t="str">
        <f t="shared" si="15"/>
        <v>10</v>
      </c>
      <c r="T38" s="63" t="str">
        <f t="shared" si="16"/>
        <v>10</v>
      </c>
      <c r="U38" s="169" t="str">
        <f t="shared" si="17"/>
        <v>Kurang dari 50%</v>
      </c>
      <c r="V38" s="170" t="str">
        <f t="shared" si="17"/>
        <v>Kurang dari 50%</v>
      </c>
      <c r="X38" s="65">
        <f t="shared" si="20"/>
        <v>2.1333333333333333</v>
      </c>
      <c r="Y38" s="66">
        <f t="shared" si="21"/>
        <v>1.0666666666666667</v>
      </c>
      <c r="Z38" s="66">
        <f t="shared" si="22"/>
        <v>2.1333333333333333</v>
      </c>
      <c r="AA38" s="66">
        <f t="shared" si="23"/>
        <v>1.0666666666666667</v>
      </c>
      <c r="AB38" s="66">
        <f t="shared" si="24"/>
        <v>3.1999999999999997</v>
      </c>
      <c r="AC38" s="67">
        <f t="shared" si="25"/>
        <v>4.3999999999999995</v>
      </c>
      <c r="AD38" s="67">
        <f t="shared" si="2"/>
        <v>2.3333333333333335</v>
      </c>
      <c r="AF38" s="120" t="str">
        <f t="shared" si="3"/>
        <v>25% sampai dengan &lt; 50%</v>
      </c>
      <c r="AG38" s="121" t="str">
        <f t="shared" si="4"/>
        <v>Kurang dari 25%</v>
      </c>
      <c r="AH38" s="121" t="str">
        <f t="shared" si="5"/>
        <v>25% sampai dengan &lt; 50%</v>
      </c>
      <c r="AI38" s="121" t="str">
        <f t="shared" si="6"/>
        <v>Kurang dari 25%</v>
      </c>
      <c r="AJ38" s="121" t="str">
        <f t="shared" si="7"/>
        <v>25% sampai dengan &lt; 50%</v>
      </c>
      <c r="AK38" s="122" t="str">
        <f t="shared" si="8"/>
        <v>25% sampai dengan &lt; 50%</v>
      </c>
      <c r="AL38" s="64" t="str">
        <f t="shared" si="9"/>
        <v>25% sampai dengan &lt; 50%</v>
      </c>
      <c r="AM38" s="2"/>
      <c r="AN38" s="76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6"/>
      <c r="BC38" s="126"/>
      <c r="BD38" s="126"/>
      <c r="BE38" s="126"/>
      <c r="BF38" s="126"/>
      <c r="BG38" s="126"/>
      <c r="BH38" s="126"/>
      <c r="BI38" s="126"/>
    </row>
    <row r="39" spans="1:61" ht="27.6" x14ac:dyDescent="0.3">
      <c r="A39" s="53">
        <v>32</v>
      </c>
      <c r="B39" s="54" t="s">
        <v>76</v>
      </c>
      <c r="C39" s="55">
        <v>1</v>
      </c>
      <c r="D39" s="56">
        <v>1</v>
      </c>
      <c r="E39" s="56">
        <v>1</v>
      </c>
      <c r="F39" s="57">
        <v>0</v>
      </c>
      <c r="G39" s="55">
        <v>1</v>
      </c>
      <c r="H39" s="57">
        <v>0</v>
      </c>
      <c r="I39" s="58">
        <v>1</v>
      </c>
      <c r="J39" s="58">
        <v>1</v>
      </c>
      <c r="K39" s="58">
        <v>1</v>
      </c>
      <c r="L39" s="59">
        <v>0.11</v>
      </c>
      <c r="M39" s="60">
        <v>0.16666666666666666</v>
      </c>
      <c r="N39" s="60">
        <v>0.17</v>
      </c>
      <c r="O39" s="60">
        <v>0.11</v>
      </c>
      <c r="P39" s="60">
        <v>0.11</v>
      </c>
      <c r="Q39" s="61">
        <v>0.08</v>
      </c>
      <c r="R39" s="43"/>
      <c r="S39" s="62" t="str">
        <f t="shared" si="15"/>
        <v>11</v>
      </c>
      <c r="T39" s="63" t="str">
        <f t="shared" si="16"/>
        <v>10</v>
      </c>
      <c r="U39" s="169" t="str">
        <f t="shared" si="17"/>
        <v>Lebih dari atau sama dengan 50%</v>
      </c>
      <c r="V39" s="170" t="str">
        <f t="shared" si="17"/>
        <v>Kurang dari 50%</v>
      </c>
      <c r="X39" s="65">
        <f t="shared" si="20"/>
        <v>4.3999999999999995</v>
      </c>
      <c r="Y39" s="66">
        <f t="shared" si="21"/>
        <v>6.6666666666666661</v>
      </c>
      <c r="Z39" s="66">
        <f t="shared" si="22"/>
        <v>6.8</v>
      </c>
      <c r="AA39" s="66">
        <f t="shared" si="23"/>
        <v>4.3999999999999995</v>
      </c>
      <c r="AB39" s="66">
        <f t="shared" si="24"/>
        <v>4.3999999999999995</v>
      </c>
      <c r="AC39" s="67">
        <f t="shared" si="25"/>
        <v>3.1999999999999997</v>
      </c>
      <c r="AD39" s="67">
        <f t="shared" si="2"/>
        <v>4.977777777777777</v>
      </c>
      <c r="AF39" s="120" t="str">
        <f t="shared" ref="AF39:AK41" si="35">IF(X39&lt;1.67,$Y$1,(IF(AND(X39&gt;=1.67,X39&lt;5),$Y$2,(IF(AND(X39&gt;=5,X39&lt;8.3),$Y$3,(IF(X39&gt;=8.3,$Y$4,"")))))))</f>
        <v>25% sampai dengan &lt; 50%</v>
      </c>
      <c r="AG39" s="121" t="str">
        <f t="shared" si="35"/>
        <v>50% - 75%</v>
      </c>
      <c r="AH39" s="121" t="str">
        <f t="shared" si="35"/>
        <v>50% - 75%</v>
      </c>
      <c r="AI39" s="121" t="str">
        <f t="shared" si="35"/>
        <v>25% sampai dengan &lt; 50%</v>
      </c>
      <c r="AJ39" s="121" t="str">
        <f t="shared" si="35"/>
        <v>25% sampai dengan &lt; 50%</v>
      </c>
      <c r="AK39" s="122" t="str">
        <f t="shared" si="35"/>
        <v>25% sampai dengan &lt; 50%</v>
      </c>
      <c r="AL39" s="64" t="str">
        <f t="shared" ref="AL39:AL41" si="36">IF(AD39&lt;1.67,$Y$1,(IF(AND(AD39&gt;=1.67,AD39&lt;5),$Y$2,(IF(AND(AD39&gt;=5,AD39&lt;8.3),$Y$3,(IF(AD39&gt;=8.3,$Y$4,"")))))))</f>
        <v>25% sampai dengan &lt; 50%</v>
      </c>
      <c r="AM39" s="2"/>
      <c r="AN39" s="76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6"/>
      <c r="BC39" s="126"/>
      <c r="BD39" s="126"/>
      <c r="BE39" s="126"/>
      <c r="BF39" s="126"/>
      <c r="BG39" s="126"/>
      <c r="BH39" s="126"/>
      <c r="BI39" s="126"/>
    </row>
    <row r="40" spans="1:61" hidden="1" x14ac:dyDescent="0.3">
      <c r="A40" s="53">
        <v>33</v>
      </c>
      <c r="B40" s="54" t="s">
        <v>77</v>
      </c>
      <c r="C40" s="55">
        <v>1</v>
      </c>
      <c r="D40" s="56">
        <v>0</v>
      </c>
      <c r="E40" s="56">
        <v>1</v>
      </c>
      <c r="F40" s="57">
        <v>1</v>
      </c>
      <c r="G40" s="55">
        <v>1</v>
      </c>
      <c r="H40" s="57">
        <v>0</v>
      </c>
      <c r="I40" s="58">
        <v>0</v>
      </c>
      <c r="J40" s="58">
        <v>0</v>
      </c>
      <c r="K40" s="58">
        <v>0</v>
      </c>
      <c r="L40" s="59">
        <v>0</v>
      </c>
      <c r="M40" s="60">
        <v>0</v>
      </c>
      <c r="N40" s="60">
        <v>0</v>
      </c>
      <c r="O40" s="60">
        <v>0</v>
      </c>
      <c r="P40" s="60">
        <v>0</v>
      </c>
      <c r="Q40" s="61">
        <v>0</v>
      </c>
      <c r="R40" s="43"/>
      <c r="S40" s="62" t="str">
        <f t="shared" si="15"/>
        <v>10</v>
      </c>
      <c r="T40" s="63" t="str">
        <f t="shared" si="16"/>
        <v>11</v>
      </c>
      <c r="U40" s="169" t="str">
        <f t="shared" si="17"/>
        <v>Kurang dari 50%</v>
      </c>
      <c r="V40" s="170" t="str">
        <f t="shared" si="17"/>
        <v>Lebih dari atau sama dengan 50%</v>
      </c>
      <c r="X40" s="65">
        <f t="shared" si="20"/>
        <v>0</v>
      </c>
      <c r="Y40" s="66">
        <f t="shared" si="21"/>
        <v>0</v>
      </c>
      <c r="Z40" s="66">
        <f t="shared" si="22"/>
        <v>0</v>
      </c>
      <c r="AA40" s="66">
        <f t="shared" si="23"/>
        <v>0</v>
      </c>
      <c r="AB40" s="66">
        <f t="shared" si="24"/>
        <v>0</v>
      </c>
      <c r="AC40" s="67">
        <f t="shared" si="25"/>
        <v>0</v>
      </c>
      <c r="AD40" s="67">
        <f t="shared" si="2"/>
        <v>0</v>
      </c>
      <c r="AF40" s="120" t="str">
        <f t="shared" si="35"/>
        <v>Kurang dari 25%</v>
      </c>
      <c r="AG40" s="121" t="str">
        <f t="shared" si="35"/>
        <v>Kurang dari 25%</v>
      </c>
      <c r="AH40" s="121" t="str">
        <f t="shared" si="35"/>
        <v>Kurang dari 25%</v>
      </c>
      <c r="AI40" s="121" t="str">
        <f t="shared" si="35"/>
        <v>Kurang dari 25%</v>
      </c>
      <c r="AJ40" s="121" t="str">
        <f t="shared" si="35"/>
        <v>Kurang dari 25%</v>
      </c>
      <c r="AK40" s="122" t="str">
        <f t="shared" si="35"/>
        <v>Kurang dari 25%</v>
      </c>
      <c r="AL40" s="64" t="str">
        <f t="shared" si="36"/>
        <v>Kurang dari 25%</v>
      </c>
      <c r="AM40" s="2"/>
      <c r="AN40" s="76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6"/>
      <c r="BC40" s="126"/>
      <c r="BD40" s="126"/>
      <c r="BE40" s="126"/>
      <c r="BF40" s="126"/>
      <c r="BG40" s="126"/>
      <c r="BH40" s="126"/>
      <c r="BI40" s="126"/>
    </row>
    <row r="41" spans="1:61" ht="15" hidden="1" thickBot="1" x14ac:dyDescent="0.35">
      <c r="A41" s="84">
        <v>34</v>
      </c>
      <c r="B41" s="85" t="s">
        <v>51</v>
      </c>
      <c r="C41" s="86">
        <v>1</v>
      </c>
      <c r="D41" s="87">
        <v>0</v>
      </c>
      <c r="E41" s="87">
        <v>1</v>
      </c>
      <c r="F41" s="88">
        <v>0</v>
      </c>
      <c r="G41" s="86">
        <v>0</v>
      </c>
      <c r="H41" s="88">
        <v>1</v>
      </c>
      <c r="I41" s="89">
        <v>1</v>
      </c>
      <c r="J41" s="89">
        <v>0</v>
      </c>
      <c r="K41" s="89">
        <v>0</v>
      </c>
      <c r="L41" s="90">
        <v>0.13666666666666669</v>
      </c>
      <c r="M41" s="91">
        <v>0.16666666666666666</v>
      </c>
      <c r="N41" s="91">
        <v>0.16666666666666666</v>
      </c>
      <c r="O41" s="91">
        <v>0.13666666666666669</v>
      </c>
      <c r="P41" s="91">
        <v>0.16666666666666666</v>
      </c>
      <c r="Q41" s="92">
        <v>0.11</v>
      </c>
      <c r="R41" s="43"/>
      <c r="S41" s="93" t="str">
        <f t="shared" si="15"/>
        <v>10</v>
      </c>
      <c r="T41" s="94" t="str">
        <f t="shared" si="16"/>
        <v>10</v>
      </c>
      <c r="U41" s="171" t="str">
        <f t="shared" si="17"/>
        <v>Kurang dari 50%</v>
      </c>
      <c r="V41" s="172" t="str">
        <f t="shared" si="17"/>
        <v>Kurang dari 50%</v>
      </c>
      <c r="X41" s="74">
        <f t="shared" ref="X41:AC41" si="37">L41/0.025</f>
        <v>5.4666666666666668</v>
      </c>
      <c r="Y41" s="72">
        <f t="shared" si="37"/>
        <v>6.6666666666666661</v>
      </c>
      <c r="Z41" s="72">
        <f t="shared" si="37"/>
        <v>6.6666666666666661</v>
      </c>
      <c r="AA41" s="72">
        <f t="shared" si="37"/>
        <v>5.4666666666666668</v>
      </c>
      <c r="AB41" s="72">
        <f t="shared" si="37"/>
        <v>6.6666666666666661</v>
      </c>
      <c r="AC41" s="73">
        <f t="shared" si="37"/>
        <v>4.3999999999999995</v>
      </c>
      <c r="AD41" s="73">
        <f t="shared" si="2"/>
        <v>5.8888888888888884</v>
      </c>
      <c r="AF41" s="123" t="str">
        <f t="shared" si="35"/>
        <v>50% - 75%</v>
      </c>
      <c r="AG41" s="124" t="str">
        <f t="shared" si="35"/>
        <v>50% - 75%</v>
      </c>
      <c r="AH41" s="124" t="str">
        <f t="shared" si="35"/>
        <v>50% - 75%</v>
      </c>
      <c r="AI41" s="124" t="str">
        <f t="shared" si="35"/>
        <v>50% - 75%</v>
      </c>
      <c r="AJ41" s="124" t="str">
        <f t="shared" si="35"/>
        <v>50% - 75%</v>
      </c>
      <c r="AK41" s="125" t="str">
        <f t="shared" si="35"/>
        <v>25% sampai dengan &lt; 50%</v>
      </c>
      <c r="AL41" s="75" t="str">
        <f t="shared" si="36"/>
        <v>50% - 75%</v>
      </c>
      <c r="AM41" s="2"/>
      <c r="AN41" s="76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6"/>
      <c r="BC41" s="126"/>
      <c r="BD41" s="126"/>
      <c r="BE41" s="126"/>
      <c r="BF41" s="126"/>
      <c r="BG41" s="126"/>
      <c r="BH41" s="126"/>
      <c r="BI41" s="126"/>
    </row>
    <row r="42" spans="1:61" ht="15" hidden="1" thickBot="1" x14ac:dyDescent="0.35">
      <c r="A42" s="95" t="s">
        <v>78</v>
      </c>
      <c r="B42" s="127"/>
      <c r="C42" s="96"/>
      <c r="D42" s="97"/>
      <c r="E42" s="97"/>
      <c r="F42" s="98"/>
      <c r="G42" s="96"/>
      <c r="H42" s="98"/>
      <c r="I42" s="99"/>
      <c r="J42" s="99"/>
      <c r="K42" s="99"/>
      <c r="L42" s="96"/>
      <c r="M42" s="97"/>
      <c r="N42" s="97"/>
      <c r="O42" s="97"/>
      <c r="P42" s="97"/>
      <c r="Q42" s="98"/>
      <c r="R42" s="100"/>
      <c r="S42" s="100"/>
      <c r="AD42" s="101"/>
      <c r="AM42" s="2"/>
      <c r="AU42" s="101"/>
      <c r="AV42" s="101"/>
      <c r="AW42" s="101"/>
      <c r="AX42" s="101"/>
      <c r="AY42" s="101"/>
      <c r="AZ42" s="101"/>
      <c r="BA42" s="101"/>
    </row>
    <row r="43" spans="1:61" hidden="1" x14ac:dyDescent="0.3">
      <c r="A43" s="11"/>
      <c r="I43">
        <f>SUM(I8:I41)</f>
        <v>29</v>
      </c>
      <c r="J43">
        <f t="shared" ref="J43:K43" si="38">SUM(J8:J41)</f>
        <v>25</v>
      </c>
      <c r="K43">
        <f t="shared" si="38"/>
        <v>20</v>
      </c>
      <c r="L43" s="101"/>
      <c r="M43" s="101"/>
      <c r="N43" s="101"/>
      <c r="O43" s="101"/>
      <c r="P43" s="101"/>
      <c r="Q43" s="101"/>
      <c r="R43" s="102"/>
      <c r="S43" s="102" t="s">
        <v>101</v>
      </c>
      <c r="T43" t="s">
        <v>102</v>
      </c>
      <c r="AF43" s="131">
        <v>15</v>
      </c>
      <c r="AG43" s="131">
        <v>16</v>
      </c>
      <c r="AH43" s="131">
        <v>17</v>
      </c>
      <c r="AI43" s="131">
        <v>18</v>
      </c>
      <c r="AJ43" s="131">
        <v>19</v>
      </c>
      <c r="AK43" s="131">
        <v>20</v>
      </c>
      <c r="AL43" s="131" t="s">
        <v>99</v>
      </c>
    </row>
    <row r="44" spans="1:61" hidden="1" x14ac:dyDescent="0.3">
      <c r="I44" s="103">
        <f>I43/34</f>
        <v>0.8529411764705882</v>
      </c>
      <c r="J44" s="103">
        <f t="shared" ref="J44:K44" si="39">J43/34</f>
        <v>0.73529411764705888</v>
      </c>
      <c r="K44" s="103">
        <f t="shared" si="39"/>
        <v>0.58823529411764708</v>
      </c>
      <c r="R44" s="7" t="s">
        <v>6</v>
      </c>
      <c r="S44">
        <f>COUNTIFS(S8:S41,0)</f>
        <v>0</v>
      </c>
      <c r="T44">
        <f>COUNTIFS(T8:T41,0)</f>
        <v>0</v>
      </c>
      <c r="AE44" s="1" t="s">
        <v>1</v>
      </c>
      <c r="AF44">
        <f>COUNTIF(AF8:AF41,$AE$44)</f>
        <v>2</v>
      </c>
      <c r="AG44">
        <f>COUNTIF($AG$8:$AG$41,AE44)</f>
        <v>4</v>
      </c>
      <c r="AH44">
        <f>COUNTIF($AH$8:$AH$41,AE44)</f>
        <v>2</v>
      </c>
      <c r="AI44">
        <f>COUNTIF($AI$8:$AI$41,AE44)</f>
        <v>8</v>
      </c>
      <c r="AJ44">
        <f>COUNTIF($AJ$8:$AJ$41,AE44)</f>
        <v>2</v>
      </c>
      <c r="AK44">
        <f>COUNTIF($AK$8:$AK$41,AE44)</f>
        <v>1</v>
      </c>
      <c r="AL44">
        <f>COUNTIF($AL$8:$AL$41,AE44)</f>
        <v>2</v>
      </c>
    </row>
    <row r="45" spans="1:61" hidden="1" x14ac:dyDescent="0.3">
      <c r="R45" s="1" t="s">
        <v>11</v>
      </c>
      <c r="S45">
        <f>COUNTIFS(S8:S41,10)</f>
        <v>14</v>
      </c>
      <c r="T45">
        <f>COUNTIFS(T8:T41,10)</f>
        <v>6</v>
      </c>
      <c r="AE45" s="1" t="s">
        <v>7</v>
      </c>
      <c r="AF45">
        <f t="shared" ref="AF45:AF47" si="40">COUNTIF($AF$8:$AF$41,AE45)</f>
        <v>11</v>
      </c>
      <c r="AG45">
        <f t="shared" ref="AG45:AG47" si="41">COUNTIF($AG$8:$AG$41,AE45)</f>
        <v>9</v>
      </c>
      <c r="AH45">
        <f t="shared" ref="AH45:AH47" si="42">COUNTIF($AH$8:$AH$41,AE45)</f>
        <v>5</v>
      </c>
      <c r="AI45">
        <f t="shared" ref="AI45:AI47" si="43">COUNTIF($AI$8:$AI$41,AE45)</f>
        <v>12</v>
      </c>
      <c r="AJ45">
        <f t="shared" ref="AJ45:AJ47" si="44">COUNTIF($AJ$8:$AJ$41,AE45)</f>
        <v>6</v>
      </c>
      <c r="AK45">
        <f t="shared" ref="AK45:AK47" si="45">COUNTIF($AK$8:$AK$41,AE45)</f>
        <v>13</v>
      </c>
      <c r="AL45">
        <f t="shared" ref="AL45:AL47" si="46">COUNTIF($AL$8:$AL$41,AE45)</f>
        <v>13</v>
      </c>
    </row>
    <row r="46" spans="1:61" hidden="1" x14ac:dyDescent="0.3">
      <c r="R46" s="1" t="s">
        <v>17</v>
      </c>
      <c r="S46">
        <f>COUNTIFS(S8:S41,11)</f>
        <v>20</v>
      </c>
      <c r="T46">
        <f>COUNTIFS(T8:T41,11)</f>
        <v>28</v>
      </c>
      <c r="AE46" s="1" t="s">
        <v>12</v>
      </c>
      <c r="AF46">
        <f t="shared" si="40"/>
        <v>18</v>
      </c>
      <c r="AG46">
        <f t="shared" si="41"/>
        <v>16</v>
      </c>
      <c r="AH46">
        <f t="shared" si="42"/>
        <v>22</v>
      </c>
      <c r="AI46">
        <f t="shared" si="43"/>
        <v>12</v>
      </c>
      <c r="AJ46">
        <f t="shared" si="44"/>
        <v>19</v>
      </c>
      <c r="AK46">
        <f t="shared" si="45"/>
        <v>17</v>
      </c>
      <c r="AL46">
        <f t="shared" si="46"/>
        <v>17</v>
      </c>
    </row>
    <row r="47" spans="1:61" hidden="1" x14ac:dyDescent="0.3">
      <c r="G47" s="136" t="s">
        <v>95</v>
      </c>
      <c r="H47">
        <f>COUNTIFS(G8:G41,1,H8:H41,1)</f>
        <v>24</v>
      </c>
      <c r="J47" s="136" t="s">
        <v>103</v>
      </c>
      <c r="K47">
        <f>COUNTIFS(I8:I41,1,J8:J41,1,K8:K41,1)</f>
        <v>19</v>
      </c>
      <c r="R47" s="77" t="s">
        <v>92</v>
      </c>
      <c r="S47">
        <f>SUM(S44:S46)</f>
        <v>34</v>
      </c>
      <c r="T47">
        <f>SUM(T44:T46)</f>
        <v>34</v>
      </c>
      <c r="AE47" s="1" t="s">
        <v>18</v>
      </c>
      <c r="AF47">
        <f t="shared" si="40"/>
        <v>3</v>
      </c>
      <c r="AG47">
        <f t="shared" si="41"/>
        <v>5</v>
      </c>
      <c r="AH47">
        <f t="shared" si="42"/>
        <v>5</v>
      </c>
      <c r="AI47">
        <f t="shared" si="43"/>
        <v>2</v>
      </c>
      <c r="AJ47">
        <f t="shared" si="44"/>
        <v>7</v>
      </c>
      <c r="AK47">
        <f t="shared" si="45"/>
        <v>3</v>
      </c>
      <c r="AL47">
        <f t="shared" si="46"/>
        <v>2</v>
      </c>
    </row>
    <row r="48" spans="1:61" hidden="1" x14ac:dyDescent="0.3">
      <c r="G48" s="136" t="s">
        <v>96</v>
      </c>
      <c r="H48">
        <f>COUNTIFS(G8:G41,1,H8:H41,0)</f>
        <v>9</v>
      </c>
      <c r="J48" s="136">
        <v>110</v>
      </c>
      <c r="K48">
        <f>COUNTIFS(I8:I41,1,J8:J41,1,K8:K41,0)</f>
        <v>4</v>
      </c>
      <c r="AE48" s="1" t="s">
        <v>92</v>
      </c>
      <c r="AF48">
        <f>SUM(AF44:AF47)</f>
        <v>34</v>
      </c>
      <c r="AG48">
        <f t="shared" ref="AG48:AL48" si="47">SUM(AG44:AG47)</f>
        <v>34</v>
      </c>
      <c r="AH48">
        <f t="shared" si="47"/>
        <v>34</v>
      </c>
      <c r="AI48">
        <f t="shared" si="47"/>
        <v>34</v>
      </c>
      <c r="AJ48">
        <f t="shared" si="47"/>
        <v>34</v>
      </c>
      <c r="AK48">
        <f t="shared" si="47"/>
        <v>34</v>
      </c>
      <c r="AL48">
        <f t="shared" si="47"/>
        <v>34</v>
      </c>
    </row>
    <row r="49" spans="7:38" hidden="1" x14ac:dyDescent="0.3">
      <c r="G49" s="136" t="s">
        <v>97</v>
      </c>
      <c r="H49">
        <f>COUNTIFS(G8:G41,0,H8:H41,1)</f>
        <v>1</v>
      </c>
      <c r="J49" s="136">
        <v>101</v>
      </c>
      <c r="K49">
        <f>COUNTIFS(I8:I41,1,J8:J41,0,K8:K41,1)</f>
        <v>1</v>
      </c>
      <c r="R49" s="102"/>
      <c r="S49" s="102" t="s">
        <v>101</v>
      </c>
      <c r="T49" t="s">
        <v>102</v>
      </c>
    </row>
    <row r="50" spans="7:38" hidden="1" x14ac:dyDescent="0.3">
      <c r="G50" s="136" t="s">
        <v>98</v>
      </c>
      <c r="H50">
        <f>COUNTIFS(G8:G41,0,H8:H41,0)</f>
        <v>0</v>
      </c>
      <c r="J50" s="136" t="s">
        <v>88</v>
      </c>
      <c r="K50">
        <f>COUNTIFS(I8:I41,0,J8:J41,1,K8:K41,1)</f>
        <v>0</v>
      </c>
      <c r="R50" s="7" t="s">
        <v>6</v>
      </c>
      <c r="S50" s="151">
        <f>S44/34</f>
        <v>0</v>
      </c>
      <c r="T50" s="151">
        <f>T44/34</f>
        <v>0</v>
      </c>
      <c r="AE50" s="1" t="s">
        <v>11</v>
      </c>
      <c r="AF50">
        <f>AF44+AF45</f>
        <v>13</v>
      </c>
      <c r="AG50">
        <f t="shared" ref="AG50:AL50" si="48">AG44+AG45</f>
        <v>13</v>
      </c>
      <c r="AH50">
        <f t="shared" si="48"/>
        <v>7</v>
      </c>
      <c r="AI50">
        <f t="shared" si="48"/>
        <v>20</v>
      </c>
      <c r="AJ50">
        <f t="shared" si="48"/>
        <v>8</v>
      </c>
      <c r="AK50">
        <f t="shared" si="48"/>
        <v>14</v>
      </c>
      <c r="AL50">
        <f t="shared" si="48"/>
        <v>15</v>
      </c>
    </row>
    <row r="51" spans="7:38" hidden="1" x14ac:dyDescent="0.3">
      <c r="G51" s="136" t="s">
        <v>92</v>
      </c>
      <c r="H51">
        <f>SUM(H47:H50)</f>
        <v>34</v>
      </c>
      <c r="J51" s="136">
        <v>100</v>
      </c>
      <c r="K51">
        <f>COUNTIFS(I8:I41,1,J8:J41,0,K8:K41,0)</f>
        <v>5</v>
      </c>
      <c r="R51" s="1" t="s">
        <v>11</v>
      </c>
      <c r="S51" s="103">
        <f t="shared" ref="S51:T51" si="49">S45/34</f>
        <v>0.41176470588235292</v>
      </c>
      <c r="T51" s="103">
        <f t="shared" si="49"/>
        <v>0.17647058823529413</v>
      </c>
      <c r="AE51" s="1" t="s">
        <v>100</v>
      </c>
      <c r="AF51">
        <f>AF46+AF47</f>
        <v>21</v>
      </c>
      <c r="AG51">
        <f t="shared" ref="AG51:AL51" si="50">AG46+AG47</f>
        <v>21</v>
      </c>
      <c r="AH51">
        <f t="shared" si="50"/>
        <v>27</v>
      </c>
      <c r="AI51">
        <f t="shared" si="50"/>
        <v>14</v>
      </c>
      <c r="AJ51">
        <f t="shared" si="50"/>
        <v>26</v>
      </c>
      <c r="AK51">
        <f t="shared" si="50"/>
        <v>20</v>
      </c>
      <c r="AL51">
        <f t="shared" si="50"/>
        <v>19</v>
      </c>
    </row>
    <row r="52" spans="7:38" hidden="1" x14ac:dyDescent="0.3">
      <c r="J52" s="136" t="s">
        <v>89</v>
      </c>
      <c r="K52">
        <f>COUNTIFS(I8:I41,0,J8:J41,1,K8:K41,0)</f>
        <v>2</v>
      </c>
      <c r="R52" s="1" t="s">
        <v>17</v>
      </c>
      <c r="S52" s="103">
        <f t="shared" ref="S52:T52" si="51">S46/34</f>
        <v>0.58823529411764708</v>
      </c>
      <c r="T52" s="103">
        <f t="shared" si="51"/>
        <v>0.82352941176470584</v>
      </c>
      <c r="AE52" s="1" t="s">
        <v>92</v>
      </c>
      <c r="AF52">
        <f>SUM(AF50:AF51)</f>
        <v>34</v>
      </c>
      <c r="AG52">
        <f t="shared" ref="AG52:AL52" si="52">SUM(AG50:AG51)</f>
        <v>34</v>
      </c>
      <c r="AH52">
        <f t="shared" si="52"/>
        <v>34</v>
      </c>
      <c r="AI52">
        <f t="shared" si="52"/>
        <v>34</v>
      </c>
      <c r="AJ52">
        <f t="shared" si="52"/>
        <v>34</v>
      </c>
      <c r="AK52">
        <f t="shared" si="52"/>
        <v>34</v>
      </c>
      <c r="AL52">
        <f t="shared" si="52"/>
        <v>34</v>
      </c>
    </row>
    <row r="53" spans="7:38" hidden="1" x14ac:dyDescent="0.3">
      <c r="G53" s="136" t="s">
        <v>95</v>
      </c>
      <c r="H53" s="103">
        <f>H47/34</f>
        <v>0.70588235294117652</v>
      </c>
      <c r="J53" s="136" t="s">
        <v>90</v>
      </c>
      <c r="K53">
        <f>COUNTIFS(I8:I41,0,J8:J41,0,K8:K41,1)</f>
        <v>0</v>
      </c>
      <c r="R53" s="77" t="s">
        <v>92</v>
      </c>
      <c r="S53" s="103">
        <f t="shared" ref="S53:T53" si="53">S47/34</f>
        <v>1</v>
      </c>
      <c r="T53" s="103">
        <f t="shared" si="53"/>
        <v>1</v>
      </c>
    </row>
    <row r="54" spans="7:38" hidden="1" x14ac:dyDescent="0.3">
      <c r="G54" s="136" t="s">
        <v>96</v>
      </c>
      <c r="H54" s="103">
        <f t="shared" ref="H54:H56" si="54">H48/34</f>
        <v>0.26470588235294118</v>
      </c>
      <c r="J54" s="136" t="s">
        <v>91</v>
      </c>
      <c r="K54">
        <f>COUNTIFS(I8:I41,0,J8:J41,0,K8:K41,0)</f>
        <v>3</v>
      </c>
      <c r="AF54" s="131">
        <v>15</v>
      </c>
      <c r="AG54" s="131">
        <v>16</v>
      </c>
      <c r="AH54" s="131">
        <v>17</v>
      </c>
      <c r="AI54" s="131">
        <v>18</v>
      </c>
      <c r="AJ54" s="131">
        <v>19</v>
      </c>
      <c r="AK54" s="131">
        <v>20</v>
      </c>
      <c r="AL54" s="131" t="s">
        <v>99</v>
      </c>
    </row>
    <row r="55" spans="7:38" hidden="1" x14ac:dyDescent="0.3">
      <c r="G55" s="136" t="s">
        <v>97</v>
      </c>
      <c r="H55" s="103">
        <f t="shared" si="54"/>
        <v>2.9411764705882353E-2</v>
      </c>
      <c r="J55" s="136" t="s">
        <v>92</v>
      </c>
      <c r="K55">
        <f>SUM(K47:K54)</f>
        <v>34</v>
      </c>
      <c r="AE55" s="1" t="s">
        <v>1</v>
      </c>
      <c r="AF55" s="103">
        <f>AF44/34</f>
        <v>5.8823529411764705E-2</v>
      </c>
      <c r="AG55" s="103">
        <f t="shared" ref="AG55:AL55" si="55">AG44/34</f>
        <v>0.11764705882352941</v>
      </c>
      <c r="AH55" s="103">
        <f t="shared" si="55"/>
        <v>5.8823529411764705E-2</v>
      </c>
      <c r="AI55" s="103">
        <f t="shared" si="55"/>
        <v>0.23529411764705882</v>
      </c>
      <c r="AJ55" s="103">
        <f t="shared" si="55"/>
        <v>5.8823529411764705E-2</v>
      </c>
      <c r="AK55" s="103">
        <f t="shared" si="55"/>
        <v>2.9411764705882353E-2</v>
      </c>
      <c r="AL55" s="103">
        <f t="shared" si="55"/>
        <v>5.8823529411764705E-2</v>
      </c>
    </row>
    <row r="56" spans="7:38" hidden="1" x14ac:dyDescent="0.3">
      <c r="G56" s="136" t="s">
        <v>98</v>
      </c>
      <c r="H56" s="103">
        <f t="shared" si="54"/>
        <v>0</v>
      </c>
      <c r="AE56" s="1" t="s">
        <v>7</v>
      </c>
      <c r="AF56" s="103">
        <f t="shared" ref="AF56:AL56" si="56">AF45/34</f>
        <v>0.3235294117647059</v>
      </c>
      <c r="AG56" s="103">
        <f t="shared" si="56"/>
        <v>0.26470588235294118</v>
      </c>
      <c r="AH56" s="103">
        <f t="shared" si="56"/>
        <v>0.14705882352941177</v>
      </c>
      <c r="AI56" s="103">
        <f t="shared" si="56"/>
        <v>0.35294117647058826</v>
      </c>
      <c r="AJ56" s="103">
        <f t="shared" si="56"/>
        <v>0.17647058823529413</v>
      </c>
      <c r="AK56" s="103">
        <f t="shared" si="56"/>
        <v>0.38235294117647056</v>
      </c>
      <c r="AL56" s="103">
        <f t="shared" si="56"/>
        <v>0.38235294117647056</v>
      </c>
    </row>
    <row r="57" spans="7:38" hidden="1" x14ac:dyDescent="0.3">
      <c r="G57" s="136" t="s">
        <v>92</v>
      </c>
      <c r="H57" s="103">
        <f>SUM(H53:H56)</f>
        <v>1</v>
      </c>
      <c r="J57" s="136" t="s">
        <v>103</v>
      </c>
      <c r="K57" s="103">
        <f>K47/34</f>
        <v>0.55882352941176472</v>
      </c>
      <c r="AE57" s="1" t="s">
        <v>12</v>
      </c>
      <c r="AF57" s="103">
        <f t="shared" ref="AF57:AL57" si="57">AF46/34</f>
        <v>0.52941176470588236</v>
      </c>
      <c r="AG57" s="103">
        <f t="shared" si="57"/>
        <v>0.47058823529411764</v>
      </c>
      <c r="AH57" s="103">
        <f t="shared" si="57"/>
        <v>0.6470588235294118</v>
      </c>
      <c r="AI57" s="103">
        <f t="shared" si="57"/>
        <v>0.35294117647058826</v>
      </c>
      <c r="AJ57" s="103">
        <f t="shared" si="57"/>
        <v>0.55882352941176472</v>
      </c>
      <c r="AK57" s="103">
        <f t="shared" si="57"/>
        <v>0.5</v>
      </c>
      <c r="AL57" s="103">
        <f t="shared" si="57"/>
        <v>0.5</v>
      </c>
    </row>
    <row r="58" spans="7:38" hidden="1" x14ac:dyDescent="0.3">
      <c r="J58" s="136">
        <v>110</v>
      </c>
      <c r="K58" s="103">
        <f t="shared" ref="K58:K64" si="58">K48/34</f>
        <v>0.11764705882352941</v>
      </c>
      <c r="AE58" s="1" t="s">
        <v>18</v>
      </c>
      <c r="AF58" s="103">
        <f t="shared" ref="AF58:AL58" si="59">AF47/34</f>
        <v>8.8235294117647065E-2</v>
      </c>
      <c r="AG58" s="103">
        <f t="shared" si="59"/>
        <v>0.14705882352941177</v>
      </c>
      <c r="AH58" s="103">
        <f t="shared" si="59"/>
        <v>0.14705882352941177</v>
      </c>
      <c r="AI58" s="103">
        <f t="shared" si="59"/>
        <v>5.8823529411764705E-2</v>
      </c>
      <c r="AJ58" s="103">
        <f t="shared" si="59"/>
        <v>0.20588235294117646</v>
      </c>
      <c r="AK58" s="103">
        <f t="shared" si="59"/>
        <v>8.8235294117647065E-2</v>
      </c>
      <c r="AL58" s="103">
        <f t="shared" si="59"/>
        <v>5.8823529411764705E-2</v>
      </c>
    </row>
    <row r="59" spans="7:38" hidden="1" x14ac:dyDescent="0.3">
      <c r="J59" s="136">
        <v>101</v>
      </c>
      <c r="K59" s="103">
        <f t="shared" si="58"/>
        <v>2.9411764705882353E-2</v>
      </c>
      <c r="AE59" s="1" t="s">
        <v>92</v>
      </c>
      <c r="AF59" s="151">
        <f>SUM(AF55:AF58)</f>
        <v>1</v>
      </c>
      <c r="AG59" s="151">
        <f t="shared" ref="AG59" si="60">SUM(AG55:AG58)</f>
        <v>1</v>
      </c>
      <c r="AH59" s="151">
        <f t="shared" ref="AH59" si="61">SUM(AH55:AH58)</f>
        <v>1</v>
      </c>
      <c r="AI59" s="151">
        <f t="shared" ref="AI59" si="62">SUM(AI55:AI58)</f>
        <v>1</v>
      </c>
      <c r="AJ59" s="151">
        <f t="shared" ref="AJ59" si="63">SUM(AJ55:AJ58)</f>
        <v>1</v>
      </c>
      <c r="AK59" s="151">
        <f t="shared" ref="AK59" si="64">SUM(AK55:AK58)</f>
        <v>1</v>
      </c>
      <c r="AL59" s="151">
        <f t="shared" ref="AL59" si="65">SUM(AL55:AL58)</f>
        <v>1</v>
      </c>
    </row>
    <row r="60" spans="7:38" hidden="1" x14ac:dyDescent="0.3">
      <c r="J60" s="136" t="s">
        <v>88</v>
      </c>
      <c r="K60" s="103">
        <f t="shared" si="58"/>
        <v>0</v>
      </c>
    </row>
    <row r="61" spans="7:38" hidden="1" x14ac:dyDescent="0.3">
      <c r="J61" s="136">
        <v>100</v>
      </c>
      <c r="K61" s="103">
        <f t="shared" si="58"/>
        <v>0.14705882352941177</v>
      </c>
      <c r="AE61" s="1" t="s">
        <v>11</v>
      </c>
      <c r="AF61" s="103">
        <f>AF50/34</f>
        <v>0.38235294117647056</v>
      </c>
      <c r="AG61" s="103">
        <f t="shared" ref="AG61:AL62" si="66">AG50/34</f>
        <v>0.38235294117647056</v>
      </c>
      <c r="AH61" s="103">
        <f t="shared" si="66"/>
        <v>0.20588235294117646</v>
      </c>
      <c r="AI61" s="103">
        <f t="shared" si="66"/>
        <v>0.58823529411764708</v>
      </c>
      <c r="AJ61" s="103">
        <f t="shared" si="66"/>
        <v>0.23529411764705882</v>
      </c>
      <c r="AK61" s="103">
        <f t="shared" si="66"/>
        <v>0.41176470588235292</v>
      </c>
      <c r="AL61" s="103">
        <f t="shared" si="66"/>
        <v>0.44117647058823528</v>
      </c>
    </row>
    <row r="62" spans="7:38" hidden="1" x14ac:dyDescent="0.3">
      <c r="J62" s="136" t="s">
        <v>89</v>
      </c>
      <c r="K62" s="103">
        <f t="shared" si="58"/>
        <v>5.8823529411764705E-2</v>
      </c>
      <c r="AE62" s="1" t="s">
        <v>100</v>
      </c>
      <c r="AF62" s="103">
        <f>AF51/34</f>
        <v>0.61764705882352944</v>
      </c>
      <c r="AG62" s="103">
        <f t="shared" si="66"/>
        <v>0.61764705882352944</v>
      </c>
      <c r="AH62" s="103">
        <f t="shared" si="66"/>
        <v>0.79411764705882348</v>
      </c>
      <c r="AI62" s="103">
        <f t="shared" si="66"/>
        <v>0.41176470588235292</v>
      </c>
      <c r="AJ62" s="103">
        <f t="shared" si="66"/>
        <v>0.76470588235294112</v>
      </c>
      <c r="AK62" s="103">
        <f t="shared" si="66"/>
        <v>0.58823529411764708</v>
      </c>
      <c r="AL62" s="103">
        <f t="shared" si="66"/>
        <v>0.55882352941176472</v>
      </c>
    </row>
    <row r="63" spans="7:38" hidden="1" x14ac:dyDescent="0.3">
      <c r="J63" s="136" t="s">
        <v>90</v>
      </c>
      <c r="K63" s="103">
        <f t="shared" si="58"/>
        <v>0</v>
      </c>
      <c r="AE63" s="1" t="s">
        <v>92</v>
      </c>
      <c r="AF63" s="151">
        <f>SUM(AF61:AF62)</f>
        <v>1</v>
      </c>
      <c r="AG63" s="151">
        <f t="shared" ref="AG63" si="67">SUM(AG61:AG62)</f>
        <v>1</v>
      </c>
      <c r="AH63" s="151">
        <f t="shared" ref="AH63" si="68">SUM(AH61:AH62)</f>
        <v>1</v>
      </c>
      <c r="AI63" s="151">
        <f t="shared" ref="AI63" si="69">SUM(AI61:AI62)</f>
        <v>1</v>
      </c>
      <c r="AJ63" s="151">
        <f t="shared" ref="AJ63" si="70">SUM(AJ61:AJ62)</f>
        <v>1</v>
      </c>
      <c r="AK63" s="151">
        <f t="shared" ref="AK63" si="71">SUM(AK61:AK62)</f>
        <v>1</v>
      </c>
      <c r="AL63" s="151">
        <f t="shared" ref="AL63" si="72">SUM(AL61:AL62)</f>
        <v>1</v>
      </c>
    </row>
    <row r="64" spans="7:38" hidden="1" x14ac:dyDescent="0.3">
      <c r="J64" s="136" t="s">
        <v>91</v>
      </c>
      <c r="K64" s="103">
        <f t="shared" si="58"/>
        <v>8.8235294117647065E-2</v>
      </c>
    </row>
    <row r="65" spans="10:59" hidden="1" x14ac:dyDescent="0.3">
      <c r="J65" s="136" t="s">
        <v>92</v>
      </c>
      <c r="K65" s="103">
        <f>SUM(K57:K64)</f>
        <v>1</v>
      </c>
      <c r="AD65">
        <v>15</v>
      </c>
      <c r="AH65">
        <v>16</v>
      </c>
      <c r="AM65">
        <v>17</v>
      </c>
      <c r="AR65">
        <v>18</v>
      </c>
      <c r="AW65">
        <v>19</v>
      </c>
      <c r="BB65">
        <v>20</v>
      </c>
      <c r="BG65" t="s">
        <v>99</v>
      </c>
    </row>
  </sheetData>
  <autoFilter ref="I7:K65" xr:uid="{59DFFE6D-A7A0-488B-B3B0-AC9873A15E3E}">
    <filterColumn colId="0">
      <filters>
        <filter val="1"/>
      </filters>
    </filterColumn>
    <filterColumn colId="1">
      <filters>
        <filter val="1"/>
      </filters>
    </filterColumn>
    <filterColumn colId="2">
      <filters>
        <filter val="1"/>
      </filters>
    </filterColumn>
  </autoFilter>
  <mergeCells count="7">
    <mergeCell ref="G5:H5"/>
    <mergeCell ref="I5:K5"/>
    <mergeCell ref="G6:H6"/>
    <mergeCell ref="I6:K6"/>
    <mergeCell ref="U5:V5"/>
    <mergeCell ref="S5:T5"/>
    <mergeCell ref="L5:Q5"/>
  </mergeCells>
  <conditionalFormatting sqref="U8">
    <cfRule type="cellIs" dxfId="14" priority="7" operator="equal">
      <formula>$W$4</formula>
    </cfRule>
  </conditionalFormatting>
  <conditionalFormatting sqref="U9:U41">
    <cfRule type="cellIs" dxfId="13" priority="6" operator="equal">
      <formula>$W$4</formula>
    </cfRule>
  </conditionalFormatting>
  <conditionalFormatting sqref="V8:V41">
    <cfRule type="cellIs" dxfId="12" priority="5" operator="equal">
      <formula>$W$4</formula>
    </cfRule>
  </conditionalFormatting>
  <conditionalFormatting sqref="AF8:AK41">
    <cfRule type="cellIs" dxfId="8" priority="4" operator="equal">
      <formula>$Y$1</formula>
    </cfRule>
    <cfRule type="cellIs" dxfId="9" priority="3" operator="equal">
      <formula>$Y$2</formula>
    </cfRule>
    <cfRule type="cellIs" dxfId="10" priority="2" operator="equal">
      <formula>$Y$3</formula>
    </cfRule>
    <cfRule type="cellIs" dxfId="11" priority="1" operator="equal">
      <formula>$Y$4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2021-06-17T06:40:51Z</dcterms:created>
  <dcterms:modified xsi:type="dcterms:W3CDTF">2021-07-02T08:17:49Z</dcterms:modified>
</cp:coreProperties>
</file>