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PPENAS\Documents\PEPPD\PPD 2024\Konsep Penilaian KabupatenKota oleh Provinsi\"/>
    </mc:Choice>
  </mc:AlternateContent>
  <xr:revisionPtr revIDLastSave="0" documentId="13_ncr:1_{7CB7CEE6-87B6-452D-BBFC-02CABC834B21}" xr6:coauthVersionLast="36" xr6:coauthVersionMax="47" xr10:uidLastSave="{00000000-0000-0000-0000-000000000000}"/>
  <bookViews>
    <workbookView xWindow="0" yWindow="0" windowWidth="23040" windowHeight="7788" activeTab="3" xr2:uid="{00000000-000D-0000-FFFF-FFFF00000000}"/>
  </bookViews>
  <sheets>
    <sheet name="Tata Cara Pengisian" sheetId="7" r:id="rId1"/>
    <sheet name="KodeProvKabKota" sheetId="6" r:id="rId2"/>
    <sheet name="Target" sheetId="5" r:id="rId3"/>
    <sheet name="Data_KabKota" sheetId="4" r:id="rId4"/>
    <sheet name="Penilaian PPD 2024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4" l="1"/>
  <c r="A3" i="3" l="1"/>
  <c r="BS43" i="4" l="1"/>
  <c r="BR43" i="4"/>
  <c r="BO43" i="4"/>
  <c r="BL43" i="4"/>
  <c r="BI43" i="4"/>
  <c r="BF43" i="4"/>
  <c r="BC43" i="4"/>
  <c r="AZ43" i="4"/>
  <c r="AW43" i="4"/>
  <c r="AT43" i="4"/>
  <c r="AQ43" i="4"/>
  <c r="AN43" i="4"/>
  <c r="AK43" i="4"/>
  <c r="AG43" i="4"/>
  <c r="AD43" i="4"/>
  <c r="AA43" i="4"/>
  <c r="Z43" i="4"/>
  <c r="L43" i="4" s="1"/>
  <c r="W43" i="4"/>
  <c r="T43" i="4"/>
  <c r="S43" i="4"/>
  <c r="P43" i="4"/>
  <c r="M43" i="4"/>
  <c r="K43" i="4"/>
  <c r="H43" i="4"/>
  <c r="E43" i="4"/>
  <c r="BS42" i="4"/>
  <c r="BR42" i="4"/>
  <c r="BO42" i="4"/>
  <c r="BL42" i="4"/>
  <c r="BI42" i="4"/>
  <c r="BF42" i="4"/>
  <c r="BC42" i="4"/>
  <c r="AZ42" i="4"/>
  <c r="AW42" i="4"/>
  <c r="AT42" i="4"/>
  <c r="AQ42" i="4"/>
  <c r="AN42" i="4"/>
  <c r="AK42" i="4"/>
  <c r="AG42" i="4"/>
  <c r="AD42" i="4"/>
  <c r="AA42" i="4"/>
  <c r="Z42" i="4"/>
  <c r="W42" i="4"/>
  <c r="T42" i="4"/>
  <c r="S42" i="4"/>
  <c r="K42" i="4" s="1"/>
  <c r="P42" i="4"/>
  <c r="M42" i="4"/>
  <c r="L42" i="4"/>
  <c r="H42" i="4"/>
  <c r="E42" i="4"/>
  <c r="BS41" i="4"/>
  <c r="BR41" i="4"/>
  <c r="M41" i="4" s="1"/>
  <c r="BO41" i="4"/>
  <c r="BL41" i="4"/>
  <c r="BI41" i="4"/>
  <c r="BF41" i="4"/>
  <c r="BC41" i="4"/>
  <c r="AZ41" i="4"/>
  <c r="AW41" i="4"/>
  <c r="AT41" i="4"/>
  <c r="AQ41" i="4"/>
  <c r="AN41" i="4"/>
  <c r="AK41" i="4"/>
  <c r="AG41" i="4"/>
  <c r="AD41" i="4"/>
  <c r="AA41" i="4"/>
  <c r="Z41" i="4"/>
  <c r="W41" i="4"/>
  <c r="T41" i="4"/>
  <c r="S41" i="4"/>
  <c r="K41" i="4" s="1"/>
  <c r="P41" i="4"/>
  <c r="L41" i="4"/>
  <c r="H41" i="4"/>
  <c r="E41" i="4"/>
  <c r="BS40" i="4"/>
  <c r="BR40" i="4"/>
  <c r="M40" i="4" s="1"/>
  <c r="BO40" i="4"/>
  <c r="BL40" i="4"/>
  <c r="BI40" i="4"/>
  <c r="BF40" i="4"/>
  <c r="BC40" i="4"/>
  <c r="AZ40" i="4"/>
  <c r="AW40" i="4"/>
  <c r="AT40" i="4"/>
  <c r="AQ40" i="4"/>
  <c r="AN40" i="4"/>
  <c r="AK40" i="4"/>
  <c r="AG40" i="4"/>
  <c r="AD40" i="4"/>
  <c r="AA40" i="4"/>
  <c r="Z40" i="4"/>
  <c r="L40" i="4" s="1"/>
  <c r="W40" i="4"/>
  <c r="T40" i="4"/>
  <c r="S40" i="4"/>
  <c r="P40" i="4"/>
  <c r="K40" i="4"/>
  <c r="H40" i="4"/>
  <c r="E40" i="4"/>
  <c r="BS39" i="4"/>
  <c r="BR39" i="4"/>
  <c r="BO39" i="4"/>
  <c r="BL39" i="4"/>
  <c r="BI39" i="4"/>
  <c r="BF39" i="4"/>
  <c r="BC39" i="4"/>
  <c r="AZ39" i="4"/>
  <c r="AW39" i="4"/>
  <c r="AT39" i="4"/>
  <c r="AQ39" i="4"/>
  <c r="AN39" i="4"/>
  <c r="AK39" i="4"/>
  <c r="AG39" i="4"/>
  <c r="AD39" i="4"/>
  <c r="AA39" i="4"/>
  <c r="Z39" i="4"/>
  <c r="L39" i="4" s="1"/>
  <c r="W39" i="4"/>
  <c r="T39" i="4"/>
  <c r="S39" i="4"/>
  <c r="K39" i="4" s="1"/>
  <c r="P39" i="4"/>
  <c r="M39" i="4"/>
  <c r="H39" i="4"/>
  <c r="E39" i="4"/>
  <c r="BS38" i="4"/>
  <c r="BR38" i="4"/>
  <c r="BO38" i="4"/>
  <c r="BL38" i="4"/>
  <c r="BI38" i="4"/>
  <c r="BF38" i="4"/>
  <c r="BC38" i="4"/>
  <c r="AZ38" i="4"/>
  <c r="AW38" i="4"/>
  <c r="AT38" i="4"/>
  <c r="AQ38" i="4"/>
  <c r="AN38" i="4"/>
  <c r="AK38" i="4"/>
  <c r="AG38" i="4"/>
  <c r="AD38" i="4"/>
  <c r="AA38" i="4"/>
  <c r="Z38" i="4"/>
  <c r="W38" i="4"/>
  <c r="T38" i="4"/>
  <c r="S38" i="4"/>
  <c r="K38" i="4" s="1"/>
  <c r="P38" i="4"/>
  <c r="M38" i="4"/>
  <c r="L38" i="4"/>
  <c r="H38" i="4"/>
  <c r="E38" i="4"/>
  <c r="BS37" i="4"/>
  <c r="BR37" i="4"/>
  <c r="M37" i="4" s="1"/>
  <c r="BO37" i="4"/>
  <c r="BL37" i="4"/>
  <c r="BI37" i="4"/>
  <c r="BF37" i="4"/>
  <c r="BC37" i="4"/>
  <c r="AZ37" i="4"/>
  <c r="AW37" i="4"/>
  <c r="AT37" i="4"/>
  <c r="AQ37" i="4"/>
  <c r="AN37" i="4"/>
  <c r="AK37" i="4"/>
  <c r="AG37" i="4"/>
  <c r="AD37" i="4"/>
  <c r="AA37" i="4"/>
  <c r="Z37" i="4"/>
  <c r="L37" i="4" s="1"/>
  <c r="W37" i="4"/>
  <c r="T37" i="4"/>
  <c r="S37" i="4"/>
  <c r="K37" i="4" s="1"/>
  <c r="P37" i="4"/>
  <c r="H37" i="4"/>
  <c r="E37" i="4"/>
  <c r="AT12" i="4" l="1"/>
  <c r="BS12" i="4"/>
  <c r="T12" i="4"/>
  <c r="E12" i="4"/>
  <c r="BR20" i="4" l="1"/>
  <c r="BS20" i="4"/>
  <c r="BR21" i="4"/>
  <c r="BS21" i="4"/>
  <c r="BR22" i="4"/>
  <c r="BS22" i="4"/>
  <c r="BR23" i="4"/>
  <c r="M23" i="4" s="1"/>
  <c r="BS23" i="4"/>
  <c r="BR24" i="4"/>
  <c r="BS24" i="4"/>
  <c r="BR25" i="4"/>
  <c r="BS25" i="4"/>
  <c r="BR26" i="4"/>
  <c r="BS26" i="4"/>
  <c r="BR27" i="4"/>
  <c r="M27" i="4" s="1"/>
  <c r="BS27" i="4"/>
  <c r="BR28" i="4"/>
  <c r="BS28" i="4"/>
  <c r="BR29" i="4"/>
  <c r="BS29" i="4"/>
  <c r="BR30" i="4"/>
  <c r="BS30" i="4"/>
  <c r="BR31" i="4"/>
  <c r="M31" i="4" s="1"/>
  <c r="BS31" i="4"/>
  <c r="BR32" i="4"/>
  <c r="BS32" i="4"/>
  <c r="BR33" i="4"/>
  <c r="BS33" i="4"/>
  <c r="BR34" i="4"/>
  <c r="BS34" i="4"/>
  <c r="BR35" i="4"/>
  <c r="M35" i="4" s="1"/>
  <c r="BS35" i="4"/>
  <c r="BR36" i="4"/>
  <c r="BS36" i="4"/>
  <c r="BR44" i="4"/>
  <c r="BS44" i="4"/>
  <c r="BR45" i="4"/>
  <c r="BS45" i="4"/>
  <c r="BR46" i="4"/>
  <c r="M46" i="4" s="1"/>
  <c r="BS46" i="4"/>
  <c r="BR47" i="4"/>
  <c r="BS47" i="4"/>
  <c r="BR48" i="4"/>
  <c r="BS48" i="4"/>
  <c r="BR49" i="4"/>
  <c r="BS4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44" i="4"/>
  <c r="BL45" i="4"/>
  <c r="BL46" i="4"/>
  <c r="BL47" i="4"/>
  <c r="BL48" i="4"/>
  <c r="BL4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44" i="4"/>
  <c r="BF45" i="4"/>
  <c r="BF46" i="4"/>
  <c r="BF47" i="4"/>
  <c r="BF48" i="4"/>
  <c r="BF4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44" i="4"/>
  <c r="AZ45" i="4"/>
  <c r="AZ46" i="4"/>
  <c r="AZ47" i="4"/>
  <c r="AZ48" i="4"/>
  <c r="AZ4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44" i="4"/>
  <c r="AT45" i="4"/>
  <c r="AT46" i="4"/>
  <c r="AT47" i="4"/>
  <c r="AT48" i="4"/>
  <c r="AT4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44" i="4"/>
  <c r="AN45" i="4"/>
  <c r="AN46" i="4"/>
  <c r="AN47" i="4"/>
  <c r="AN48" i="4"/>
  <c r="AN4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44" i="4"/>
  <c r="AG45" i="4"/>
  <c r="AG46" i="4"/>
  <c r="AG47" i="4"/>
  <c r="AG48" i="4"/>
  <c r="AG49" i="4"/>
  <c r="Z20" i="4"/>
  <c r="L20" i="4" s="1"/>
  <c r="AA20" i="4"/>
  <c r="Z21" i="4"/>
  <c r="L21" i="4" s="1"/>
  <c r="AA21" i="4"/>
  <c r="Z22" i="4"/>
  <c r="L22" i="4" s="1"/>
  <c r="AA22" i="4"/>
  <c r="Z23" i="4"/>
  <c r="L23" i="4" s="1"/>
  <c r="AA23" i="4"/>
  <c r="Z24" i="4"/>
  <c r="L24" i="4" s="1"/>
  <c r="AA24" i="4"/>
  <c r="Z25" i="4"/>
  <c r="AA25" i="4"/>
  <c r="Z26" i="4"/>
  <c r="L26" i="4" s="1"/>
  <c r="AA26" i="4"/>
  <c r="Z27" i="4"/>
  <c r="L27" i="4" s="1"/>
  <c r="AA27" i="4"/>
  <c r="Z28" i="4"/>
  <c r="AA28" i="4"/>
  <c r="Z29" i="4"/>
  <c r="AA29" i="4"/>
  <c r="Z30" i="4"/>
  <c r="L30" i="4" s="1"/>
  <c r="AA30" i="4"/>
  <c r="Z31" i="4"/>
  <c r="L31" i="4" s="1"/>
  <c r="AA31" i="4"/>
  <c r="Z32" i="4"/>
  <c r="AA32" i="4"/>
  <c r="Z33" i="4"/>
  <c r="AA33" i="4"/>
  <c r="Z34" i="4"/>
  <c r="L34" i="4" s="1"/>
  <c r="AA34" i="4"/>
  <c r="Z35" i="4"/>
  <c r="L35" i="4" s="1"/>
  <c r="AA35" i="4"/>
  <c r="Z36" i="4"/>
  <c r="AA36" i="4"/>
  <c r="Z44" i="4"/>
  <c r="AA44" i="4"/>
  <c r="Z45" i="4"/>
  <c r="L45" i="4" s="1"/>
  <c r="AA45" i="4"/>
  <c r="Z46" i="4"/>
  <c r="L46" i="4" s="1"/>
  <c r="AA46" i="4"/>
  <c r="Z47" i="4"/>
  <c r="AA47" i="4"/>
  <c r="Z48" i="4"/>
  <c r="AA48" i="4"/>
  <c r="Z49" i="4"/>
  <c r="L49" i="4" s="1"/>
  <c r="AA49" i="4"/>
  <c r="S20" i="4"/>
  <c r="K20" i="4" s="1"/>
  <c r="T20" i="4"/>
  <c r="S21" i="4"/>
  <c r="T21" i="4"/>
  <c r="S22" i="4"/>
  <c r="T22" i="4"/>
  <c r="S23" i="4"/>
  <c r="K23" i="4" s="1"/>
  <c r="T23" i="4"/>
  <c r="S24" i="4"/>
  <c r="K24" i="4" s="1"/>
  <c r="T24" i="4"/>
  <c r="S25" i="4"/>
  <c r="T25" i="4"/>
  <c r="S26" i="4"/>
  <c r="K26" i="4" s="1"/>
  <c r="T26" i="4"/>
  <c r="S27" i="4"/>
  <c r="K27" i="4" s="1"/>
  <c r="T27" i="4"/>
  <c r="S28" i="4"/>
  <c r="K28" i="4" s="1"/>
  <c r="T28" i="4"/>
  <c r="S29" i="4"/>
  <c r="T29" i="4"/>
  <c r="S30" i="4"/>
  <c r="K30" i="4" s="1"/>
  <c r="T30" i="4"/>
  <c r="S31" i="4"/>
  <c r="K31" i="4" s="1"/>
  <c r="T31" i="4"/>
  <c r="S32" i="4"/>
  <c r="K32" i="4" s="1"/>
  <c r="T32" i="4"/>
  <c r="S33" i="4"/>
  <c r="T33" i="4"/>
  <c r="S34" i="4"/>
  <c r="T34" i="4"/>
  <c r="S35" i="4"/>
  <c r="K35" i="4" s="1"/>
  <c r="T35" i="4"/>
  <c r="S36" i="4"/>
  <c r="K36" i="4" s="1"/>
  <c r="T36" i="4"/>
  <c r="S44" i="4"/>
  <c r="T44" i="4"/>
  <c r="S45" i="4"/>
  <c r="K45" i="4" s="1"/>
  <c r="T45" i="4"/>
  <c r="S46" i="4"/>
  <c r="K46" i="4" s="1"/>
  <c r="T46" i="4"/>
  <c r="S47" i="4"/>
  <c r="K47" i="4" s="1"/>
  <c r="T47" i="4"/>
  <c r="S48" i="4"/>
  <c r="T48" i="4"/>
  <c r="S49" i="4"/>
  <c r="T49" i="4"/>
  <c r="M20" i="4"/>
  <c r="K21" i="4"/>
  <c r="M21" i="4"/>
  <c r="K22" i="4"/>
  <c r="M22" i="4"/>
  <c r="M24" i="4"/>
  <c r="K25" i="4"/>
  <c r="L25" i="4"/>
  <c r="M25" i="4"/>
  <c r="M26" i="4"/>
  <c r="L28" i="4"/>
  <c r="M28" i="4"/>
  <c r="K29" i="4"/>
  <c r="L29" i="4"/>
  <c r="M29" i="4"/>
  <c r="M30" i="4"/>
  <c r="L32" i="4"/>
  <c r="M32" i="4"/>
  <c r="K33" i="4"/>
  <c r="L33" i="4"/>
  <c r="M33" i="4"/>
  <c r="K34" i="4"/>
  <c r="M34" i="4"/>
  <c r="L36" i="4"/>
  <c r="M36" i="4"/>
  <c r="K44" i="4"/>
  <c r="L44" i="4"/>
  <c r="M44" i="4"/>
  <c r="M45" i="4"/>
  <c r="L47" i="4"/>
  <c r="M47" i="4"/>
  <c r="K48" i="4"/>
  <c r="M48" i="4"/>
  <c r="K49" i="4"/>
  <c r="M4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4" i="4"/>
  <c r="E45" i="4"/>
  <c r="E46" i="4"/>
  <c r="E47" i="4"/>
  <c r="E48" i="4"/>
  <c r="E49" i="4"/>
  <c r="E13" i="4"/>
  <c r="E14" i="4"/>
  <c r="E15" i="4"/>
  <c r="E16" i="4"/>
  <c r="E17" i="4"/>
  <c r="E18" i="4"/>
  <c r="E19" i="4"/>
  <c r="AU42" i="5"/>
  <c r="AT42" i="5"/>
  <c r="AU41" i="5"/>
  <c r="AT41" i="5"/>
  <c r="AU40" i="5"/>
  <c r="AT40" i="5"/>
  <c r="AU39" i="5"/>
  <c r="AT39" i="5"/>
  <c r="AU38" i="5"/>
  <c r="AT38" i="5"/>
  <c r="AU37" i="5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AU5" i="5"/>
  <c r="AT5" i="5"/>
  <c r="AF42" i="5"/>
  <c r="AE42" i="5"/>
  <c r="AF41" i="5"/>
  <c r="AE41" i="5"/>
  <c r="AF40" i="5"/>
  <c r="AE40" i="5"/>
  <c r="AF39" i="5"/>
  <c r="AE39" i="5"/>
  <c r="AF38" i="5"/>
  <c r="AE38" i="5"/>
  <c r="AF37" i="5"/>
  <c r="AE37" i="5"/>
  <c r="AF36" i="5"/>
  <c r="AE36" i="5"/>
  <c r="AF35" i="5"/>
  <c r="AE35" i="5"/>
  <c r="AF34" i="5"/>
  <c r="AE34" i="5"/>
  <c r="AF33" i="5"/>
  <c r="AE33" i="5"/>
  <c r="AF32" i="5"/>
  <c r="AE32" i="5"/>
  <c r="AF31" i="5"/>
  <c r="AE31" i="5"/>
  <c r="AF30" i="5"/>
  <c r="AE30" i="5"/>
  <c r="AF29" i="5"/>
  <c r="AE29" i="5"/>
  <c r="AF28" i="5"/>
  <c r="AE28" i="5"/>
  <c r="AF27" i="5"/>
  <c r="AE27" i="5"/>
  <c r="AF26" i="5"/>
  <c r="AE26" i="5"/>
  <c r="AF25" i="5"/>
  <c r="AE25" i="5"/>
  <c r="AF24" i="5"/>
  <c r="AE24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AF9" i="5"/>
  <c r="AE9" i="5"/>
  <c r="AF8" i="5"/>
  <c r="AE8" i="5"/>
  <c r="AF7" i="5"/>
  <c r="AE7" i="5"/>
  <c r="AF6" i="5"/>
  <c r="AE6" i="5"/>
  <c r="AF5" i="5"/>
  <c r="AE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B5" i="5"/>
  <c r="A5" i="5"/>
  <c r="BO49" i="4"/>
  <c r="BO48" i="4"/>
  <c r="BO47" i="4"/>
  <c r="BO46" i="4"/>
  <c r="BO45" i="4"/>
  <c r="BO44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I49" i="4"/>
  <c r="BI48" i="4"/>
  <c r="BI47" i="4"/>
  <c r="BI46" i="4"/>
  <c r="BI45" i="4"/>
  <c r="BI44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C49" i="4"/>
  <c r="BC48" i="4"/>
  <c r="BC47" i="4"/>
  <c r="BC46" i="4"/>
  <c r="BC45" i="4"/>
  <c r="BC44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AW49" i="4"/>
  <c r="AW48" i="4"/>
  <c r="AW47" i="4"/>
  <c r="AW46" i="4"/>
  <c r="AW45" i="4"/>
  <c r="AW44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Q49" i="4"/>
  <c r="AQ48" i="4"/>
  <c r="AQ47" i="4"/>
  <c r="AQ46" i="4"/>
  <c r="AQ45" i="4"/>
  <c r="AQ44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49" i="4"/>
  <c r="AK48" i="4"/>
  <c r="AK47" i="4"/>
  <c r="AK46" i="4"/>
  <c r="AK45" i="4"/>
  <c r="AK44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D49" i="4"/>
  <c r="AD48" i="4"/>
  <c r="AD47" i="4"/>
  <c r="AD46" i="4"/>
  <c r="AD45" i="4"/>
  <c r="AD44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W49" i="4"/>
  <c r="W48" i="4"/>
  <c r="W47" i="4"/>
  <c r="W46" i="4"/>
  <c r="W45" i="4"/>
  <c r="W44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P49" i="4"/>
  <c r="P48" i="4"/>
  <c r="P47" i="4"/>
  <c r="P46" i="4"/>
  <c r="P45" i="4"/>
  <c r="P44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4" i="4"/>
  <c r="H45" i="4"/>
  <c r="H46" i="4"/>
  <c r="H47" i="4"/>
  <c r="H48" i="4"/>
  <c r="H49" i="4"/>
  <c r="H13" i="4"/>
  <c r="H14" i="4"/>
  <c r="H15" i="4"/>
  <c r="H16" i="4"/>
  <c r="H17" i="4"/>
  <c r="H18" i="4"/>
  <c r="H19" i="4"/>
  <c r="H12" i="4"/>
  <c r="B4" i="5"/>
  <c r="AU4" i="5"/>
  <c r="AF4" i="5"/>
  <c r="C28" i="5"/>
  <c r="H29" i="5"/>
  <c r="AV28" i="5"/>
  <c r="AW28" i="5"/>
  <c r="D28" i="5" s="1"/>
  <c r="AX28" i="5"/>
  <c r="E28" i="5" s="1"/>
  <c r="AY28" i="5"/>
  <c r="F28" i="5" s="1"/>
  <c r="AZ28" i="5"/>
  <c r="G28" i="5" s="1"/>
  <c r="BA28" i="5"/>
  <c r="H28" i="5" s="1"/>
  <c r="BB28" i="5"/>
  <c r="I28" i="5" s="1"/>
  <c r="BC28" i="5"/>
  <c r="J28" i="5" s="1"/>
  <c r="BD28" i="5"/>
  <c r="K28" i="5" s="1"/>
  <c r="BE28" i="5"/>
  <c r="L28" i="5" s="1"/>
  <c r="BF28" i="5"/>
  <c r="M28" i="5" s="1"/>
  <c r="AV29" i="5"/>
  <c r="C29" i="5" s="1"/>
  <c r="AW29" i="5"/>
  <c r="D29" i="5" s="1"/>
  <c r="AX29" i="5"/>
  <c r="E29" i="5" s="1"/>
  <c r="AY29" i="5"/>
  <c r="F29" i="5" s="1"/>
  <c r="AZ29" i="5"/>
  <c r="G29" i="5" s="1"/>
  <c r="BA29" i="5"/>
  <c r="BB29" i="5"/>
  <c r="I29" i="5" s="1"/>
  <c r="BC29" i="5"/>
  <c r="J29" i="5" s="1"/>
  <c r="BD29" i="5"/>
  <c r="K29" i="5" s="1"/>
  <c r="BE29" i="5"/>
  <c r="L29" i="5" s="1"/>
  <c r="BF29" i="5"/>
  <c r="M29" i="5" s="1"/>
  <c r="AV30" i="5"/>
  <c r="C30" i="5" s="1"/>
  <c r="AW30" i="5"/>
  <c r="D30" i="5" s="1"/>
  <c r="AX30" i="5"/>
  <c r="E30" i="5" s="1"/>
  <c r="AY30" i="5"/>
  <c r="F30" i="5" s="1"/>
  <c r="AZ30" i="5"/>
  <c r="G30" i="5" s="1"/>
  <c r="BA30" i="5"/>
  <c r="H30" i="5" s="1"/>
  <c r="BB30" i="5"/>
  <c r="I30" i="5" s="1"/>
  <c r="BC30" i="5"/>
  <c r="J30" i="5" s="1"/>
  <c r="BD30" i="5"/>
  <c r="K30" i="5" s="1"/>
  <c r="BE30" i="5"/>
  <c r="L30" i="5" s="1"/>
  <c r="BF30" i="5"/>
  <c r="M30" i="5" s="1"/>
  <c r="AV31" i="5"/>
  <c r="C31" i="5" s="1"/>
  <c r="AW31" i="5"/>
  <c r="D31" i="5" s="1"/>
  <c r="AX31" i="5"/>
  <c r="E31" i="5" s="1"/>
  <c r="AY31" i="5"/>
  <c r="F31" i="5" s="1"/>
  <c r="AZ31" i="5"/>
  <c r="G31" i="5" s="1"/>
  <c r="BA31" i="5"/>
  <c r="H31" i="5" s="1"/>
  <c r="BB31" i="5"/>
  <c r="I31" i="5" s="1"/>
  <c r="BC31" i="5"/>
  <c r="J31" i="5" s="1"/>
  <c r="BD31" i="5"/>
  <c r="K31" i="5" s="1"/>
  <c r="BE31" i="5"/>
  <c r="L31" i="5" s="1"/>
  <c r="BF31" i="5"/>
  <c r="M31" i="5" s="1"/>
  <c r="AV32" i="5"/>
  <c r="C32" i="5" s="1"/>
  <c r="AW32" i="5"/>
  <c r="D32" i="5" s="1"/>
  <c r="AX32" i="5"/>
  <c r="E32" i="5" s="1"/>
  <c r="AY32" i="5"/>
  <c r="F32" i="5" s="1"/>
  <c r="AZ32" i="5"/>
  <c r="G32" i="5" s="1"/>
  <c r="BA32" i="5"/>
  <c r="H32" i="5" s="1"/>
  <c r="BB32" i="5"/>
  <c r="I32" i="5" s="1"/>
  <c r="BC32" i="5"/>
  <c r="J32" i="5" s="1"/>
  <c r="BD32" i="5"/>
  <c r="K32" i="5" s="1"/>
  <c r="BE32" i="5"/>
  <c r="L32" i="5" s="1"/>
  <c r="BF32" i="5"/>
  <c r="M32" i="5" s="1"/>
  <c r="AV33" i="5"/>
  <c r="C33" i="5" s="1"/>
  <c r="AW33" i="5"/>
  <c r="D33" i="5" s="1"/>
  <c r="AX33" i="5"/>
  <c r="E33" i="5" s="1"/>
  <c r="AY33" i="5"/>
  <c r="F33" i="5" s="1"/>
  <c r="AZ33" i="5"/>
  <c r="G33" i="5" s="1"/>
  <c r="BA33" i="5"/>
  <c r="H33" i="5" s="1"/>
  <c r="BB33" i="5"/>
  <c r="I33" i="5" s="1"/>
  <c r="BC33" i="5"/>
  <c r="J33" i="5" s="1"/>
  <c r="BD33" i="5"/>
  <c r="K33" i="5" s="1"/>
  <c r="BE33" i="5"/>
  <c r="L33" i="5" s="1"/>
  <c r="BF33" i="5"/>
  <c r="M33" i="5" s="1"/>
  <c r="AV34" i="5"/>
  <c r="C34" i="5" s="1"/>
  <c r="AW34" i="5"/>
  <c r="D34" i="5" s="1"/>
  <c r="AX34" i="5"/>
  <c r="E34" i="5" s="1"/>
  <c r="AY34" i="5"/>
  <c r="F34" i="5" s="1"/>
  <c r="AZ34" i="5"/>
  <c r="G34" i="5" s="1"/>
  <c r="BA34" i="5"/>
  <c r="H34" i="5" s="1"/>
  <c r="BB34" i="5"/>
  <c r="I34" i="5" s="1"/>
  <c r="BC34" i="5"/>
  <c r="J34" i="5" s="1"/>
  <c r="BD34" i="5"/>
  <c r="K34" i="5" s="1"/>
  <c r="BE34" i="5"/>
  <c r="L34" i="5" s="1"/>
  <c r="BF34" i="5"/>
  <c r="M34" i="5" s="1"/>
  <c r="AV35" i="5"/>
  <c r="C35" i="5" s="1"/>
  <c r="AW35" i="5"/>
  <c r="D35" i="5" s="1"/>
  <c r="AX35" i="5"/>
  <c r="E35" i="5" s="1"/>
  <c r="AY35" i="5"/>
  <c r="F35" i="5" s="1"/>
  <c r="AZ35" i="5"/>
  <c r="G35" i="5" s="1"/>
  <c r="BA35" i="5"/>
  <c r="H35" i="5" s="1"/>
  <c r="BB35" i="5"/>
  <c r="I35" i="5" s="1"/>
  <c r="BC35" i="5"/>
  <c r="J35" i="5" s="1"/>
  <c r="BD35" i="5"/>
  <c r="K35" i="5" s="1"/>
  <c r="BE35" i="5"/>
  <c r="L35" i="5" s="1"/>
  <c r="BF35" i="5"/>
  <c r="M35" i="5" s="1"/>
  <c r="AV36" i="5"/>
  <c r="C36" i="5" s="1"/>
  <c r="AW36" i="5"/>
  <c r="D36" i="5" s="1"/>
  <c r="AX36" i="5"/>
  <c r="E36" i="5" s="1"/>
  <c r="AY36" i="5"/>
  <c r="F36" i="5" s="1"/>
  <c r="AZ36" i="5"/>
  <c r="G36" i="5" s="1"/>
  <c r="BA36" i="5"/>
  <c r="H36" i="5" s="1"/>
  <c r="BB36" i="5"/>
  <c r="I36" i="5" s="1"/>
  <c r="BC36" i="5"/>
  <c r="J36" i="5" s="1"/>
  <c r="BD36" i="5"/>
  <c r="K36" i="5" s="1"/>
  <c r="BE36" i="5"/>
  <c r="L36" i="5" s="1"/>
  <c r="BF36" i="5"/>
  <c r="M36" i="5" s="1"/>
  <c r="AV37" i="5"/>
  <c r="C37" i="5" s="1"/>
  <c r="AW37" i="5"/>
  <c r="D37" i="5" s="1"/>
  <c r="AX37" i="5"/>
  <c r="E37" i="5" s="1"/>
  <c r="AY37" i="5"/>
  <c r="F37" i="5" s="1"/>
  <c r="AZ37" i="5"/>
  <c r="G37" i="5" s="1"/>
  <c r="BA37" i="5"/>
  <c r="H37" i="5" s="1"/>
  <c r="BB37" i="5"/>
  <c r="I37" i="5" s="1"/>
  <c r="BC37" i="5"/>
  <c r="J37" i="5" s="1"/>
  <c r="BD37" i="5"/>
  <c r="K37" i="5" s="1"/>
  <c r="BE37" i="5"/>
  <c r="L37" i="5" s="1"/>
  <c r="BF37" i="5"/>
  <c r="M37" i="5" s="1"/>
  <c r="AV38" i="5"/>
  <c r="C38" i="5" s="1"/>
  <c r="AW38" i="5"/>
  <c r="D38" i="5" s="1"/>
  <c r="AX38" i="5"/>
  <c r="E38" i="5" s="1"/>
  <c r="AY38" i="5"/>
  <c r="F38" i="5" s="1"/>
  <c r="AZ38" i="5"/>
  <c r="G38" i="5" s="1"/>
  <c r="BA38" i="5"/>
  <c r="H38" i="5" s="1"/>
  <c r="BB38" i="5"/>
  <c r="I38" i="5" s="1"/>
  <c r="BC38" i="5"/>
  <c r="J38" i="5" s="1"/>
  <c r="BD38" i="5"/>
  <c r="K38" i="5" s="1"/>
  <c r="BE38" i="5"/>
  <c r="L38" i="5" s="1"/>
  <c r="BF38" i="5"/>
  <c r="M38" i="5" s="1"/>
  <c r="AV39" i="5"/>
  <c r="C39" i="5" s="1"/>
  <c r="AW39" i="5"/>
  <c r="D39" i="5" s="1"/>
  <c r="AX39" i="5"/>
  <c r="E39" i="5" s="1"/>
  <c r="AY39" i="5"/>
  <c r="F39" i="5" s="1"/>
  <c r="AZ39" i="5"/>
  <c r="G39" i="5" s="1"/>
  <c r="BA39" i="5"/>
  <c r="H39" i="5" s="1"/>
  <c r="BB39" i="5"/>
  <c r="I39" i="5" s="1"/>
  <c r="BC39" i="5"/>
  <c r="J39" i="5" s="1"/>
  <c r="BD39" i="5"/>
  <c r="K39" i="5" s="1"/>
  <c r="BE39" i="5"/>
  <c r="L39" i="5" s="1"/>
  <c r="BF39" i="5"/>
  <c r="M39" i="5" s="1"/>
  <c r="AV40" i="5"/>
  <c r="C40" i="5" s="1"/>
  <c r="AW40" i="5"/>
  <c r="D40" i="5" s="1"/>
  <c r="AX40" i="5"/>
  <c r="E40" i="5" s="1"/>
  <c r="AY40" i="5"/>
  <c r="F40" i="5" s="1"/>
  <c r="AZ40" i="5"/>
  <c r="G40" i="5" s="1"/>
  <c r="BA40" i="5"/>
  <c r="H40" i="5" s="1"/>
  <c r="BB40" i="5"/>
  <c r="I40" i="5" s="1"/>
  <c r="BC40" i="5"/>
  <c r="J40" i="5" s="1"/>
  <c r="BD40" i="5"/>
  <c r="K40" i="5" s="1"/>
  <c r="BE40" i="5"/>
  <c r="L40" i="5" s="1"/>
  <c r="BF40" i="5"/>
  <c r="M40" i="5" s="1"/>
  <c r="AV41" i="5"/>
  <c r="C41" i="5" s="1"/>
  <c r="AW41" i="5"/>
  <c r="D41" i="5" s="1"/>
  <c r="AX41" i="5"/>
  <c r="E41" i="5" s="1"/>
  <c r="AY41" i="5"/>
  <c r="F41" i="5" s="1"/>
  <c r="AZ41" i="5"/>
  <c r="G41" i="5" s="1"/>
  <c r="BA41" i="5"/>
  <c r="H41" i="5" s="1"/>
  <c r="BB41" i="5"/>
  <c r="I41" i="5" s="1"/>
  <c r="BC41" i="5"/>
  <c r="J41" i="5" s="1"/>
  <c r="BD41" i="5"/>
  <c r="K41" i="5" s="1"/>
  <c r="BE41" i="5"/>
  <c r="L41" i="5" s="1"/>
  <c r="BF41" i="5"/>
  <c r="M41" i="5" s="1"/>
  <c r="AV42" i="5"/>
  <c r="C42" i="5" s="1"/>
  <c r="AW42" i="5"/>
  <c r="D42" i="5" s="1"/>
  <c r="AX42" i="5"/>
  <c r="E42" i="5" s="1"/>
  <c r="AY42" i="5"/>
  <c r="F42" i="5" s="1"/>
  <c r="AZ42" i="5"/>
  <c r="G42" i="5" s="1"/>
  <c r="BA42" i="5"/>
  <c r="H42" i="5" s="1"/>
  <c r="BB42" i="5"/>
  <c r="I42" i="5" s="1"/>
  <c r="BC42" i="5"/>
  <c r="J42" i="5" s="1"/>
  <c r="BD42" i="5"/>
  <c r="K42" i="5" s="1"/>
  <c r="BE42" i="5"/>
  <c r="L42" i="5" s="1"/>
  <c r="BF42" i="5"/>
  <c r="M42" i="5" s="1"/>
  <c r="I8" i="3" l="1"/>
  <c r="I34" i="3"/>
  <c r="I19" i="3"/>
  <c r="I52" i="3"/>
  <c r="I48" i="3"/>
  <c r="I45" i="3"/>
  <c r="I39" i="3"/>
  <c r="F13" i="3"/>
  <c r="I25" i="3"/>
  <c r="J54" i="3"/>
  <c r="I14" i="3"/>
  <c r="I13" i="3"/>
  <c r="I42" i="3"/>
  <c r="G20" i="3"/>
  <c r="F8" i="3"/>
  <c r="F19" i="3"/>
  <c r="AV5" i="5"/>
  <c r="H28" i="3" l="1"/>
  <c r="H22" i="3"/>
  <c r="H11" i="3"/>
  <c r="H37" i="3"/>
  <c r="AV6" i="5"/>
  <c r="AW6" i="5"/>
  <c r="AX6" i="5"/>
  <c r="AY6" i="5"/>
  <c r="AZ6" i="5"/>
  <c r="BA6" i="5"/>
  <c r="BB6" i="5"/>
  <c r="BC6" i="5"/>
  <c r="BD6" i="5"/>
  <c r="BE6" i="5"/>
  <c r="BF6" i="5"/>
  <c r="AV7" i="5"/>
  <c r="AW7" i="5"/>
  <c r="AX7" i="5"/>
  <c r="AY7" i="5"/>
  <c r="AZ7" i="5"/>
  <c r="BA7" i="5"/>
  <c r="BB7" i="5"/>
  <c r="BC7" i="5"/>
  <c r="BD7" i="5"/>
  <c r="BE7" i="5"/>
  <c r="BF7" i="5"/>
  <c r="AV8" i="5"/>
  <c r="AW8" i="5"/>
  <c r="AX8" i="5"/>
  <c r="AY8" i="5"/>
  <c r="AZ8" i="5"/>
  <c r="BA8" i="5"/>
  <c r="BB8" i="5"/>
  <c r="BC8" i="5"/>
  <c r="BD8" i="5"/>
  <c r="BE8" i="5"/>
  <c r="BF8" i="5"/>
  <c r="AV9" i="5"/>
  <c r="AW9" i="5"/>
  <c r="AX9" i="5"/>
  <c r="AY9" i="5"/>
  <c r="AZ9" i="5"/>
  <c r="BA9" i="5"/>
  <c r="BB9" i="5"/>
  <c r="BC9" i="5"/>
  <c r="BD9" i="5"/>
  <c r="BE9" i="5"/>
  <c r="BF9" i="5"/>
  <c r="AV10" i="5"/>
  <c r="AW10" i="5"/>
  <c r="AX10" i="5"/>
  <c r="AY10" i="5"/>
  <c r="AZ10" i="5"/>
  <c r="BA10" i="5"/>
  <c r="BB10" i="5"/>
  <c r="BC10" i="5"/>
  <c r="BD10" i="5"/>
  <c r="BE10" i="5"/>
  <c r="BF10" i="5"/>
  <c r="AV11" i="5"/>
  <c r="AW11" i="5"/>
  <c r="AX11" i="5"/>
  <c r="AY11" i="5"/>
  <c r="AZ11" i="5"/>
  <c r="BA11" i="5"/>
  <c r="BB11" i="5"/>
  <c r="BC11" i="5"/>
  <c r="BD11" i="5"/>
  <c r="BE11" i="5"/>
  <c r="BF11" i="5"/>
  <c r="AV12" i="5"/>
  <c r="AW12" i="5"/>
  <c r="AX12" i="5"/>
  <c r="AY12" i="5"/>
  <c r="AZ12" i="5"/>
  <c r="BA12" i="5"/>
  <c r="BB12" i="5"/>
  <c r="BC12" i="5"/>
  <c r="BD12" i="5"/>
  <c r="BE12" i="5"/>
  <c r="BF12" i="5"/>
  <c r="AV13" i="5"/>
  <c r="AW13" i="5"/>
  <c r="AX13" i="5"/>
  <c r="AY13" i="5"/>
  <c r="AZ13" i="5"/>
  <c r="BA13" i="5"/>
  <c r="BB13" i="5"/>
  <c r="BC13" i="5"/>
  <c r="BD13" i="5"/>
  <c r="BE13" i="5"/>
  <c r="BF13" i="5"/>
  <c r="AV14" i="5"/>
  <c r="AW14" i="5"/>
  <c r="AX14" i="5"/>
  <c r="AY14" i="5"/>
  <c r="AZ14" i="5"/>
  <c r="BA14" i="5"/>
  <c r="BB14" i="5"/>
  <c r="BC14" i="5"/>
  <c r="BD14" i="5"/>
  <c r="BE14" i="5"/>
  <c r="BF14" i="5"/>
  <c r="AV15" i="5"/>
  <c r="AW15" i="5"/>
  <c r="AX15" i="5"/>
  <c r="AY15" i="5"/>
  <c r="AZ15" i="5"/>
  <c r="BA15" i="5"/>
  <c r="BB15" i="5"/>
  <c r="BC15" i="5"/>
  <c r="BD15" i="5"/>
  <c r="BE15" i="5"/>
  <c r="BF15" i="5"/>
  <c r="AV16" i="5"/>
  <c r="AW16" i="5"/>
  <c r="AX16" i="5"/>
  <c r="AY16" i="5"/>
  <c r="AZ16" i="5"/>
  <c r="BA16" i="5"/>
  <c r="BB16" i="5"/>
  <c r="BC16" i="5"/>
  <c r="BD16" i="5"/>
  <c r="BE16" i="5"/>
  <c r="BF16" i="5"/>
  <c r="AV17" i="5"/>
  <c r="AW17" i="5"/>
  <c r="AX17" i="5"/>
  <c r="AY17" i="5"/>
  <c r="AZ17" i="5"/>
  <c r="BA17" i="5"/>
  <c r="BB17" i="5"/>
  <c r="BC17" i="5"/>
  <c r="BD17" i="5"/>
  <c r="BE17" i="5"/>
  <c r="BF17" i="5"/>
  <c r="AV18" i="5"/>
  <c r="AW18" i="5"/>
  <c r="AX18" i="5"/>
  <c r="AY18" i="5"/>
  <c r="AZ18" i="5"/>
  <c r="BA18" i="5"/>
  <c r="BB18" i="5"/>
  <c r="BC18" i="5"/>
  <c r="BD18" i="5"/>
  <c r="BE18" i="5"/>
  <c r="BF18" i="5"/>
  <c r="AV19" i="5"/>
  <c r="AW19" i="5"/>
  <c r="AX19" i="5"/>
  <c r="AY19" i="5"/>
  <c r="AZ19" i="5"/>
  <c r="BA19" i="5"/>
  <c r="BB19" i="5"/>
  <c r="BC19" i="5"/>
  <c r="BD19" i="5"/>
  <c r="BE19" i="5"/>
  <c r="BF19" i="5"/>
  <c r="AV20" i="5"/>
  <c r="AW20" i="5"/>
  <c r="AX20" i="5"/>
  <c r="AY20" i="5"/>
  <c r="AZ20" i="5"/>
  <c r="BA20" i="5"/>
  <c r="BB20" i="5"/>
  <c r="BC20" i="5"/>
  <c r="BD20" i="5"/>
  <c r="BE20" i="5"/>
  <c r="BF20" i="5"/>
  <c r="AV21" i="5"/>
  <c r="AW21" i="5"/>
  <c r="AX21" i="5"/>
  <c r="AY21" i="5"/>
  <c r="AZ21" i="5"/>
  <c r="BA21" i="5"/>
  <c r="BB21" i="5"/>
  <c r="BC21" i="5"/>
  <c r="BD21" i="5"/>
  <c r="BE21" i="5"/>
  <c r="BF21" i="5"/>
  <c r="AV22" i="5"/>
  <c r="AW22" i="5"/>
  <c r="AX22" i="5"/>
  <c r="AY22" i="5"/>
  <c r="AZ22" i="5"/>
  <c r="BA22" i="5"/>
  <c r="BB22" i="5"/>
  <c r="BC22" i="5"/>
  <c r="BD22" i="5"/>
  <c r="BE22" i="5"/>
  <c r="BF22" i="5"/>
  <c r="AV23" i="5"/>
  <c r="AW23" i="5"/>
  <c r="AX23" i="5"/>
  <c r="AY23" i="5"/>
  <c r="AZ23" i="5"/>
  <c r="BA23" i="5"/>
  <c r="BB23" i="5"/>
  <c r="BC23" i="5"/>
  <c r="BD23" i="5"/>
  <c r="BE23" i="5"/>
  <c r="BF23" i="5"/>
  <c r="AV24" i="5"/>
  <c r="AW24" i="5"/>
  <c r="AX24" i="5"/>
  <c r="AY24" i="5"/>
  <c r="AZ24" i="5"/>
  <c r="BA24" i="5"/>
  <c r="BB24" i="5"/>
  <c r="BC24" i="5"/>
  <c r="BD24" i="5"/>
  <c r="BE24" i="5"/>
  <c r="BF24" i="5"/>
  <c r="AV25" i="5"/>
  <c r="AW25" i="5"/>
  <c r="AX25" i="5"/>
  <c r="AY25" i="5"/>
  <c r="AZ25" i="5"/>
  <c r="BA25" i="5"/>
  <c r="BB25" i="5"/>
  <c r="BC25" i="5"/>
  <c r="BD25" i="5"/>
  <c r="BE25" i="5"/>
  <c r="BF25" i="5"/>
  <c r="AV26" i="5"/>
  <c r="AW26" i="5"/>
  <c r="AX26" i="5"/>
  <c r="AY26" i="5"/>
  <c r="AZ26" i="5"/>
  <c r="BA26" i="5"/>
  <c r="BB26" i="5"/>
  <c r="BC26" i="5"/>
  <c r="BD26" i="5"/>
  <c r="BE26" i="5"/>
  <c r="BF26" i="5"/>
  <c r="AV27" i="5"/>
  <c r="AW27" i="5"/>
  <c r="AX27" i="5"/>
  <c r="AY27" i="5"/>
  <c r="AZ27" i="5"/>
  <c r="BA27" i="5"/>
  <c r="BB27" i="5"/>
  <c r="BC27" i="5"/>
  <c r="BD27" i="5"/>
  <c r="BE27" i="5"/>
  <c r="BF27" i="5"/>
  <c r="AX5" i="5"/>
  <c r="AY5" i="5"/>
  <c r="AZ5" i="5"/>
  <c r="BA5" i="5"/>
  <c r="BB5" i="5"/>
  <c r="BC5" i="5"/>
  <c r="BD5" i="5"/>
  <c r="BE5" i="5"/>
  <c r="BF5" i="5"/>
  <c r="AW5" i="5"/>
  <c r="D5" i="5" s="1"/>
  <c r="G9" i="3" l="1"/>
  <c r="BS13" i="4"/>
  <c r="BS14" i="4"/>
  <c r="BS15" i="4"/>
  <c r="BS16" i="4"/>
  <c r="BS17" i="4"/>
  <c r="BS18" i="4"/>
  <c r="BS19" i="4"/>
  <c r="AN13" i="4" l="1"/>
  <c r="AN14" i="4"/>
  <c r="AN15" i="4"/>
  <c r="AN16" i="4"/>
  <c r="AN17" i="4"/>
  <c r="AN18" i="4"/>
  <c r="AN19" i="4"/>
  <c r="AN12" i="4"/>
  <c r="T16" i="4"/>
  <c r="AA13" i="4"/>
  <c r="AA14" i="4"/>
  <c r="AA15" i="4"/>
  <c r="AA16" i="4"/>
  <c r="AA17" i="4"/>
  <c r="AA18" i="4"/>
  <c r="AA19" i="4"/>
  <c r="AA12" i="4"/>
  <c r="T13" i="4"/>
  <c r="T14" i="4"/>
  <c r="T15" i="4"/>
  <c r="T17" i="4"/>
  <c r="T18" i="4"/>
  <c r="T19" i="4"/>
  <c r="C27" i="5" l="1"/>
  <c r="M5" i="5"/>
  <c r="M8" i="3" l="1"/>
  <c r="D23" i="5"/>
  <c r="L23" i="5"/>
  <c r="C23" i="5"/>
  <c r="E23" i="5"/>
  <c r="F23" i="5"/>
  <c r="G23" i="5"/>
  <c r="H23" i="5"/>
  <c r="I23" i="5"/>
  <c r="J23" i="5"/>
  <c r="K23" i="5"/>
  <c r="M23" i="5"/>
  <c r="D24" i="5"/>
  <c r="E24" i="5"/>
  <c r="L24" i="5"/>
  <c r="C24" i="5"/>
  <c r="F24" i="5"/>
  <c r="G24" i="5"/>
  <c r="H24" i="5"/>
  <c r="I24" i="5"/>
  <c r="J24" i="5"/>
  <c r="K24" i="5"/>
  <c r="M24" i="5"/>
  <c r="D25" i="5"/>
  <c r="E25" i="5"/>
  <c r="L25" i="5"/>
  <c r="C25" i="5"/>
  <c r="F25" i="5"/>
  <c r="G25" i="5"/>
  <c r="H25" i="5"/>
  <c r="I25" i="5"/>
  <c r="J25" i="5"/>
  <c r="K25" i="5"/>
  <c r="M25" i="5"/>
  <c r="C26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L6" i="5" l="1"/>
  <c r="D8" i="5"/>
  <c r="E8" i="5"/>
  <c r="E9" i="5"/>
  <c r="K9" i="5"/>
  <c r="L9" i="5"/>
  <c r="L12" i="5"/>
  <c r="D13" i="5"/>
  <c r="E13" i="5"/>
  <c r="L13" i="5"/>
  <c r="E14" i="5"/>
  <c r="L14" i="5"/>
  <c r="D15" i="5"/>
  <c r="E15" i="5"/>
  <c r="E16" i="5"/>
  <c r="L16" i="5"/>
  <c r="D17" i="5"/>
  <c r="L17" i="5"/>
  <c r="D18" i="5"/>
  <c r="E18" i="5"/>
  <c r="J18" i="5"/>
  <c r="D19" i="5"/>
  <c r="E19" i="5"/>
  <c r="I19" i="5"/>
  <c r="J19" i="5"/>
  <c r="K19" i="5"/>
  <c r="L19" i="5"/>
  <c r="D20" i="5"/>
  <c r="E20" i="5"/>
  <c r="L21" i="5"/>
  <c r="D22" i="5"/>
  <c r="E22" i="5"/>
  <c r="L5" i="5"/>
  <c r="M22" i="5" l="1"/>
  <c r="L22" i="5"/>
  <c r="K22" i="5"/>
  <c r="J22" i="5"/>
  <c r="I22" i="5"/>
  <c r="H22" i="5"/>
  <c r="M21" i="5"/>
  <c r="K21" i="5"/>
  <c r="J21" i="5"/>
  <c r="I21" i="5"/>
  <c r="H21" i="5"/>
  <c r="M20" i="5"/>
  <c r="L20" i="5"/>
  <c r="K20" i="5"/>
  <c r="J20" i="5"/>
  <c r="I20" i="5"/>
  <c r="H20" i="5"/>
  <c r="M19" i="5"/>
  <c r="H19" i="5"/>
  <c r="M18" i="5"/>
  <c r="L18" i="5"/>
  <c r="K18" i="5"/>
  <c r="I18" i="5"/>
  <c r="H18" i="5"/>
  <c r="M17" i="5"/>
  <c r="K17" i="5"/>
  <c r="J17" i="5"/>
  <c r="I17" i="5"/>
  <c r="H17" i="5"/>
  <c r="M16" i="5"/>
  <c r="K16" i="5"/>
  <c r="J16" i="5"/>
  <c r="I16" i="5"/>
  <c r="H16" i="5"/>
  <c r="M15" i="5"/>
  <c r="L15" i="5"/>
  <c r="K15" i="5"/>
  <c r="J15" i="5"/>
  <c r="I15" i="5"/>
  <c r="H15" i="5"/>
  <c r="M14" i="5"/>
  <c r="K14" i="5"/>
  <c r="J14" i="5"/>
  <c r="I14" i="5"/>
  <c r="H14" i="5"/>
  <c r="M13" i="5"/>
  <c r="K13" i="5"/>
  <c r="J13" i="5"/>
  <c r="I13" i="5"/>
  <c r="H13" i="5"/>
  <c r="M12" i="5"/>
  <c r="K12" i="5"/>
  <c r="J12" i="5"/>
  <c r="I12" i="5"/>
  <c r="H12" i="5"/>
  <c r="M11" i="5"/>
  <c r="L11" i="5"/>
  <c r="K11" i="5"/>
  <c r="J11" i="5"/>
  <c r="I11" i="5"/>
  <c r="H11" i="5"/>
  <c r="M10" i="5"/>
  <c r="L10" i="5"/>
  <c r="K10" i="5"/>
  <c r="J10" i="5"/>
  <c r="I10" i="5"/>
  <c r="H10" i="5"/>
  <c r="M9" i="5"/>
  <c r="J9" i="5"/>
  <c r="I9" i="5"/>
  <c r="H9" i="5"/>
  <c r="M8" i="5"/>
  <c r="L8" i="5"/>
  <c r="K8" i="5"/>
  <c r="J8" i="5"/>
  <c r="I8" i="5"/>
  <c r="H8" i="5"/>
  <c r="M7" i="5"/>
  <c r="L7" i="5"/>
  <c r="K7" i="5"/>
  <c r="J7" i="5"/>
  <c r="I7" i="5"/>
  <c r="H7" i="5"/>
  <c r="M6" i="5"/>
  <c r="K6" i="5"/>
  <c r="J6" i="5"/>
  <c r="I6" i="5"/>
  <c r="H6" i="5"/>
  <c r="K5" i="5"/>
  <c r="J5" i="5"/>
  <c r="I5" i="5"/>
  <c r="H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G5" i="5"/>
  <c r="F5" i="5"/>
  <c r="C5" i="5"/>
  <c r="E6" i="5" l="1"/>
  <c r="E7" i="5"/>
  <c r="E10" i="5"/>
  <c r="E11" i="5"/>
  <c r="E12" i="5"/>
  <c r="E17" i="5"/>
  <c r="E21" i="5"/>
  <c r="E5" i="5"/>
  <c r="D6" i="5"/>
  <c r="D7" i="5"/>
  <c r="D9" i="5"/>
  <c r="D10" i="5"/>
  <c r="D11" i="5"/>
  <c r="D12" i="5"/>
  <c r="D14" i="5"/>
  <c r="D16" i="5"/>
  <c r="D21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H55" i="3" l="1"/>
  <c r="S11" i="4" l="1"/>
  <c r="K11" i="4" s="1"/>
  <c r="H15" i="3" s="1"/>
  <c r="S12" i="4"/>
  <c r="K12" i="4" s="1"/>
  <c r="S13" i="4"/>
  <c r="K13" i="4" s="1"/>
  <c r="S14" i="4"/>
  <c r="K14" i="4" s="1"/>
  <c r="S15" i="4"/>
  <c r="K15" i="4" s="1"/>
  <c r="S16" i="4"/>
  <c r="K16" i="4" s="1"/>
  <c r="S17" i="4"/>
  <c r="K17" i="4" s="1"/>
  <c r="S18" i="4"/>
  <c r="K18" i="4" s="1"/>
  <c r="S19" i="4"/>
  <c r="K19" i="4" s="1"/>
  <c r="Z11" i="4"/>
  <c r="L11" i="4" s="1"/>
  <c r="H16" i="3" s="1"/>
  <c r="Z12" i="4"/>
  <c r="L12" i="4" s="1"/>
  <c r="Z13" i="4"/>
  <c r="L13" i="4" s="1"/>
  <c r="Z14" i="4"/>
  <c r="L14" i="4" s="1"/>
  <c r="Z15" i="4"/>
  <c r="L15" i="4" s="1"/>
  <c r="Z16" i="4"/>
  <c r="L16" i="4" s="1"/>
  <c r="Z17" i="4"/>
  <c r="L17" i="4" s="1"/>
  <c r="Z18" i="4"/>
  <c r="L18" i="4" s="1"/>
  <c r="Z19" i="4"/>
  <c r="L19" i="4" s="1"/>
  <c r="AG11" i="4"/>
  <c r="H31" i="3" s="1"/>
  <c r="AG12" i="4"/>
  <c r="AG13" i="4"/>
  <c r="AG14" i="4"/>
  <c r="AG15" i="4"/>
  <c r="AG16" i="4"/>
  <c r="AG17" i="4"/>
  <c r="AG18" i="4"/>
  <c r="AG19" i="4"/>
  <c r="M53" i="3" l="1"/>
  <c r="M30" i="3"/>
  <c r="F20" i="3"/>
  <c r="F28" i="3"/>
  <c r="M25" i="3"/>
  <c r="F14" i="3"/>
  <c r="F27" i="3"/>
  <c r="M20" i="3"/>
  <c r="M28" i="3"/>
  <c r="F35" i="3"/>
  <c r="M26" i="3"/>
  <c r="F37" i="3"/>
  <c r="G26" i="3"/>
  <c r="M22" i="3"/>
  <c r="G53" i="3"/>
  <c r="F36" i="3"/>
  <c r="F26" i="3"/>
  <c r="M21" i="3"/>
  <c r="F55" i="3"/>
  <c r="K55" i="3" s="1"/>
  <c r="L55" i="3" s="1"/>
  <c r="M35" i="3"/>
  <c r="F22" i="3"/>
  <c r="F54" i="3"/>
  <c r="G35" i="3"/>
  <c r="F21" i="3"/>
  <c r="F53" i="3"/>
  <c r="M27" i="3"/>
  <c r="M14" i="3"/>
  <c r="M31" i="3"/>
  <c r="J27" i="3"/>
  <c r="M9" i="3"/>
  <c r="F11" i="3"/>
  <c r="K11" i="3" s="1"/>
  <c r="J21" i="3"/>
  <c r="J36" i="3"/>
  <c r="J10" i="3"/>
  <c r="F10" i="3"/>
  <c r="F16" i="3"/>
  <c r="F15" i="3"/>
  <c r="F9" i="3"/>
  <c r="F25" i="3"/>
  <c r="K9" i="3" l="1"/>
  <c r="L9" i="3" s="1"/>
  <c r="K10" i="3"/>
  <c r="L10" i="3" s="1"/>
  <c r="K25" i="3"/>
  <c r="L25" i="3" s="1"/>
  <c r="K15" i="3"/>
  <c r="L15" i="3" s="1"/>
  <c r="K8" i="3"/>
  <c r="L8" i="3" s="1"/>
  <c r="K19" i="3"/>
  <c r="L19" i="3" s="1"/>
  <c r="K21" i="3"/>
  <c r="L21" i="3" s="1"/>
  <c r="K53" i="3"/>
  <c r="L53" i="3" s="1"/>
  <c r="K35" i="3"/>
  <c r="L35" i="3" s="1"/>
  <c r="K26" i="3"/>
  <c r="L26" i="3" s="1"/>
  <c r="K20" i="3"/>
  <c r="L20" i="3" s="1"/>
  <c r="K16" i="3"/>
  <c r="L16" i="3" s="1"/>
  <c r="K54" i="3"/>
  <c r="L54" i="3" s="1"/>
  <c r="M45" i="3" l="1"/>
  <c r="M54" i="3"/>
  <c r="M46" i="3"/>
  <c r="M40" i="3"/>
  <c r="M15" i="3"/>
  <c r="M42" i="3"/>
  <c r="M39" i="3"/>
  <c r="M49" i="3"/>
  <c r="M43" i="3"/>
  <c r="M37" i="3"/>
  <c r="M17" i="3"/>
  <c r="M13" i="3"/>
  <c r="M48" i="3"/>
  <c r="M34" i="3"/>
  <c r="M19" i="3"/>
  <c r="M55" i="3"/>
  <c r="M36" i="3"/>
  <c r="M16" i="3"/>
  <c r="M52" i="3"/>
  <c r="AT11" i="4" l="1"/>
  <c r="AZ11" i="4"/>
  <c r="BF11" i="4"/>
  <c r="BL11" i="4"/>
  <c r="M11" i="3" l="1"/>
  <c r="M10" i="3"/>
  <c r="F34" i="3"/>
  <c r="K34" i="3" s="1"/>
  <c r="L34" i="3" s="1"/>
  <c r="F48" i="3"/>
  <c r="F52" i="3"/>
  <c r="K52" i="3" s="1"/>
  <c r="L52" i="3" s="1"/>
  <c r="F42" i="3"/>
  <c r="F39" i="3"/>
  <c r="F45" i="3"/>
  <c r="BR11" i="4"/>
  <c r="M11" i="4" s="1"/>
  <c r="H17" i="3" s="1"/>
  <c r="H49" i="3"/>
  <c r="H46" i="3"/>
  <c r="H43" i="3"/>
  <c r="H40" i="3"/>
  <c r="K13" i="3" l="1"/>
  <c r="L13" i="3" s="1"/>
  <c r="L11" i="3"/>
  <c r="K45" i="3"/>
  <c r="L45" i="3" s="1"/>
  <c r="K39" i="3"/>
  <c r="L39" i="3" s="1"/>
  <c r="K14" i="3"/>
  <c r="L14" i="3" s="1"/>
  <c r="BR19" i="4"/>
  <c r="M19" i="4" s="1"/>
  <c r="BR18" i="4"/>
  <c r="M18" i="4" s="1"/>
  <c r="BR17" i="4"/>
  <c r="M17" i="4" s="1"/>
  <c r="BR16" i="4"/>
  <c r="M16" i="4" s="1"/>
  <c r="BR15" i="4"/>
  <c r="M15" i="4" s="1"/>
  <c r="BR14" i="4"/>
  <c r="M14" i="4" s="1"/>
  <c r="BR13" i="4"/>
  <c r="M13" i="4" s="1"/>
  <c r="BR12" i="4"/>
  <c r="BL19" i="4"/>
  <c r="BL18" i="4"/>
  <c r="BL17" i="4"/>
  <c r="BL16" i="4"/>
  <c r="BL15" i="4"/>
  <c r="BL14" i="4"/>
  <c r="BL13" i="4"/>
  <c r="BL12" i="4"/>
  <c r="BF19" i="4"/>
  <c r="BF18" i="4"/>
  <c r="BF17" i="4"/>
  <c r="BF16" i="4"/>
  <c r="BF15" i="4"/>
  <c r="BF14" i="4"/>
  <c r="BF13" i="4"/>
  <c r="BF12" i="4"/>
  <c r="AZ19" i="4"/>
  <c r="AZ18" i="4"/>
  <c r="AZ17" i="4"/>
  <c r="AZ16" i="4"/>
  <c r="AZ15" i="4"/>
  <c r="AZ14" i="4"/>
  <c r="AZ13" i="4"/>
  <c r="AZ12" i="4"/>
  <c r="AT19" i="4"/>
  <c r="AT18" i="4"/>
  <c r="AT17" i="4"/>
  <c r="AT16" i="4"/>
  <c r="AT15" i="4"/>
  <c r="AT14" i="4"/>
  <c r="AT13" i="4"/>
  <c r="M12" i="4" l="1"/>
  <c r="F17" i="3" s="1"/>
  <c r="K17" i="3" s="1"/>
  <c r="L17" i="3" s="1"/>
  <c r="F49" i="3"/>
  <c r="K49" i="3" s="1"/>
  <c r="L49" i="3" s="1"/>
  <c r="K48" i="3"/>
  <c r="L48" i="3" s="1"/>
  <c r="K42" i="3"/>
  <c r="L42" i="3" s="1"/>
  <c r="F40" i="3"/>
  <c r="F46" i="3"/>
  <c r="F43" i="3"/>
  <c r="F31" i="3"/>
  <c r="F30" i="3"/>
  <c r="K22" i="3" l="1"/>
  <c r="L22" i="3" s="1"/>
  <c r="K28" i="3"/>
  <c r="L28" i="3" s="1"/>
  <c r="K37" i="3"/>
  <c r="L37" i="3" s="1"/>
  <c r="K43" i="3"/>
  <c r="L43" i="3" s="1"/>
  <c r="K46" i="3"/>
  <c r="L46" i="3" s="1"/>
  <c r="K30" i="3"/>
  <c r="L30" i="3" s="1"/>
  <c r="K40" i="3"/>
  <c r="L40" i="3" s="1"/>
  <c r="K31" i="3"/>
  <c r="L31" i="3" s="1"/>
  <c r="K27" i="3" l="1"/>
  <c r="L27" i="3" s="1"/>
  <c r="K36" i="3" l="1"/>
  <c r="L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tc={95CB7429-E058-4B8D-86B6-74226F44DEA5}</author>
  </authors>
  <commentList>
    <comment ref="M4" authorId="0" shapeId="0" xr:uid="{95CB7429-E058-4B8D-86B6-74226F44DE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Kayaknya kolom sumber ini perlu dihapus ya takut missleading</t>
        </r>
      </text>
    </comment>
  </commentList>
</comments>
</file>

<file path=xl/sharedStrings.xml><?xml version="1.0" encoding="utf-8"?>
<sst xmlns="http://schemas.openxmlformats.org/spreadsheetml/2006/main" count="2743" uniqueCount="751">
  <si>
    <t>Capaian</t>
  </si>
  <si>
    <t>Nasional</t>
  </si>
  <si>
    <t>Satuan</t>
  </si>
  <si>
    <t>Sumber</t>
  </si>
  <si>
    <t>INDONESIA</t>
  </si>
  <si>
    <t>Indeks Kedalaman Kemiskinan</t>
  </si>
  <si>
    <t>Angka Harapan Hidup</t>
  </si>
  <si>
    <t>Indeks Pembangunan Manusia</t>
  </si>
  <si>
    <t>Rata rata Lama Sekolah</t>
  </si>
  <si>
    <t>I</t>
  </si>
  <si>
    <t>PENCAPAIAN</t>
  </si>
  <si>
    <t xml:space="preserve">Keterangan </t>
  </si>
  <si>
    <t>Skor</t>
  </si>
  <si>
    <t>Target RKPD</t>
  </si>
  <si>
    <t>Kriteria /Indikator/Item</t>
  </si>
  <si>
    <t>Kemiskinan</t>
  </si>
  <si>
    <t>Harapan Lama Sekolah</t>
  </si>
  <si>
    <t>Pengeluaran Per Kapita</t>
  </si>
  <si>
    <t>Ketimpangan</t>
  </si>
  <si>
    <t>Ketimpangan Antar Kelompok Pendapatan</t>
  </si>
  <si>
    <t>INDEKS PEMBANGUNAN MANUSIA</t>
  </si>
  <si>
    <t>Perubahan</t>
  </si>
  <si>
    <t>PERTUMBUHAN EKONOMI</t>
  </si>
  <si>
    <t>Pertumbuhan</t>
  </si>
  <si>
    <t>TINGKAT PENGANGGURAN TERBUKA</t>
  </si>
  <si>
    <t>PERSENTASE PENDUDUK MISKIN</t>
  </si>
  <si>
    <t>KEDALAMAN KEMISKINAN</t>
  </si>
  <si>
    <t>ANGKA HARAPAN HIDUP</t>
  </si>
  <si>
    <t>RATA-RATA LAMA SEKOLAH</t>
  </si>
  <si>
    <t>HARAPAN LAMA SEKOLAH</t>
  </si>
  <si>
    <t>GINI RATIO</t>
  </si>
  <si>
    <t>PDRB Per KAPITA ADHK</t>
  </si>
  <si>
    <t>ID</t>
  </si>
  <si>
    <t>Persen</t>
  </si>
  <si>
    <t>Tahun</t>
  </si>
  <si>
    <t>Juta Rupiah</t>
  </si>
  <si>
    <t>BPS, diolah</t>
  </si>
  <si>
    <t>BPS</t>
  </si>
  <si>
    <t>Ribu Rupiah/Kapita/Tahun</t>
  </si>
  <si>
    <t>PENGELUARAN PERKAPITA</t>
  </si>
  <si>
    <t>Perbandingan pertumbuhan ekonomi daerah dengan rata-rata capaian wilayah yang setara</t>
  </si>
  <si>
    <t>Perbandingan pertumbuhan ekonomi daerah dengan capaian nasional</t>
  </si>
  <si>
    <t>Pertumbuhan Ekonomi 2022</t>
  </si>
  <si>
    <t>TPT 2022 (Agt)</t>
  </si>
  <si>
    <t>IPM 2022</t>
  </si>
  <si>
    <t>AHH 2022</t>
  </si>
  <si>
    <t>RLS 2022</t>
  </si>
  <si>
    <t>HLS 2022</t>
  </si>
  <si>
    <t>Pengeluaran Perkapita 2022
(Ribu Rp/Tahun)</t>
  </si>
  <si>
    <t>Pertumbuhan Ekonomi</t>
  </si>
  <si>
    <t>Inklusivitas Pembangunan</t>
  </si>
  <si>
    <t>Tingkat Kemiskinan</t>
  </si>
  <si>
    <t>Rata-Rata Wilayah</t>
  </si>
  <si>
    <t>Capaian tahun sebelumnya</t>
  </si>
  <si>
    <t>Rasio Perubahan TPT dengan pertumbuhan ekonomi</t>
  </si>
  <si>
    <t>Rasio Perubahan rasio gini dengan pertumbuhan ekonomi</t>
  </si>
  <si>
    <t>Rata-rata wilayah</t>
  </si>
  <si>
    <t>PENILAIAN PENCAPAIAN PENGHARGAAN PEMBANGUNAN DAERAH 2024</t>
  </si>
  <si>
    <t>Perbandingan IPM daerah dengan rata-rata capaian nasional</t>
  </si>
  <si>
    <t>Perbandingan rasio gini daerah dengan wilayah yang setara</t>
  </si>
  <si>
    <t>Perbandingan Tingkat Pengangguran Terbuka (TPT) daerah dengan rata-rata capaian wilayah yang setara</t>
  </si>
  <si>
    <t>Perbandingan Tingkat Pengangguran Terbuka (TPT) daerah dengan capaian nasional</t>
  </si>
  <si>
    <t>Perbandingan Indeks Pembangunan Manusia (IPM) daerah dengan rata-rata capaian wilayah yang setara</t>
  </si>
  <si>
    <t>Perbandingan rasio gini daerah dengan capaian nasional</t>
  </si>
  <si>
    <t>Perbandingan pertumbuhan ekonomi daerah dengan capaian tahun sebelumnya</t>
  </si>
  <si>
    <t>Perbandingan rasio perubahan TPT dan pertumbuhan ekonomi daerah dengan capaian nasional</t>
  </si>
  <si>
    <t>Perbandingan rasio perubahan rasio gini dan pertumbuhan ekonomi daerah dengan capaian nasional</t>
  </si>
  <si>
    <t>Perbandingan Tingkat Pengangguran Terbuka (TPT) daerah dengan capaian tahun sebelumnya</t>
  </si>
  <si>
    <t>Perbandingan perubahan pencapaian indeks kedalaman kemiskinan daerah dengan capaian nasional</t>
  </si>
  <si>
    <t>Tingkat perubahan indeks kedalaman kemiskinan daerah</t>
  </si>
  <si>
    <t>Perbandingan Indeks Pembangunan Manusia (IPM) daerah dengan capaian tahun sebelumnya</t>
  </si>
  <si>
    <t>Perbandingan pertumbuhan AHH daerah dengan capaian nasional</t>
  </si>
  <si>
    <t>Perbandingan pertumbuhan RLS daerah dengan capaian nasional</t>
  </si>
  <si>
    <t>Perbandingan pertumbuhan HLS daerah dengan  capaian nasional</t>
  </si>
  <si>
    <t>Perbandingan pertumbuhan pengeluaran per kapita daerah dengan capaian nasional</t>
  </si>
  <si>
    <t>Perbandingan rasio gini daerah dengan capaian tahun sebelumnya</t>
  </si>
  <si>
    <t>Perbandingan rasio perubahan tingkat kemiskinan dan pertumbuhan ekonomi daerah dengan capaian nasional</t>
  </si>
  <si>
    <t>Rasio Perubahan tingkat kemiskinan dengan pertumbuhan ekonomi</t>
  </si>
  <si>
    <t>Tingkat Pengangguran Terbuka (TPT)</t>
  </si>
  <si>
    <t>Perbandingan pertumbuhan ekonomi daerah dengan target RKPD</t>
  </si>
  <si>
    <t>Perbandingan PDRB per kapita (ADHK) daerah dengan target RKPD</t>
  </si>
  <si>
    <t>Perbandingan PDRB per kapita (ADHB) daerah dengan target RKPD</t>
  </si>
  <si>
    <t>Perbandingan Tingkat Pengangguran Terbuka (TPT) daerah dengan target RKPD</t>
  </si>
  <si>
    <t>Perbandingan tingkat kemiskinan daerah dengan target RKPD</t>
  </si>
  <si>
    <t>Perbandingan tingkat kemiskinan daerah dengan capaian tahun sebelumnya</t>
  </si>
  <si>
    <t>Perbandingan tingkat kemiskinan daerah dengan rata-rata capaian wilayah yang setara</t>
  </si>
  <si>
    <t>Perbandingan tingkat kemiskinan daerah dengan capaian nasional</t>
  </si>
  <si>
    <t>Perbandingan Indeks Pembangunan Manusia (IPM) daerah dengan target RKPD</t>
  </si>
  <si>
    <t>Perbandingan AHH daerah dengan target RKPD</t>
  </si>
  <si>
    <t>Perbandingan RLS daerah dengan target RKPD</t>
  </si>
  <si>
    <t>Perbandingan HLS daerah dengan target RKPD</t>
  </si>
  <si>
    <t>Perbandingan pengeluaran per kapita daerah dengan target RKPD</t>
  </si>
  <si>
    <t>Perbandingan rasio gini daerah dengan target RKPD</t>
  </si>
  <si>
    <t>TPT 2023 (Agt)</t>
  </si>
  <si>
    <t>IPM 2023</t>
  </si>
  <si>
    <t>Pengeluaran Perkapita 2023
(Ribu Rp/Tahun)</t>
  </si>
  <si>
    <t>HLS 2023</t>
  </si>
  <si>
    <t>RLS 2023</t>
  </si>
  <si>
    <t>AHH 2023</t>
  </si>
  <si>
    <t>Rasio Gini 2023</t>
  </si>
  <si>
    <t>Tingkat Kemiskinan 2023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</si>
  <si>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</si>
  <si>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</si>
  <si>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</si>
  <si>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</si>
  <si>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</si>
  <si>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</si>
  <si>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</si>
  <si>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</si>
  <si>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</si>
  <si>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</si>
  <si>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</si>
  <si>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</si>
  <si>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</si>
  <si>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</si>
  <si>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</si>
  <si>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</si>
  <si>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</si>
  <si>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</si>
  <si>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</si>
  <si>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</si>
  <si>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</si>
  <si>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</si>
  <si>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</si>
  <si>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Pengeluaran Perkapita 2023
(Ribu Rupiah/Tahun)</t>
  </si>
  <si>
    <t>Tingkat Kemiskinan 2022 (Maret)</t>
  </si>
  <si>
    <t>Tingkat Kemiskinan 2023 (Maret)</t>
  </si>
  <si>
    <t>Kedalaman kemiskinan 2022 (Maret)</t>
  </si>
  <si>
    <t>Kedalaman kemiskinan 2023 (Maret)</t>
  </si>
  <si>
    <t>Rasio Gini 2022 (Maret)</t>
  </si>
  <si>
    <t>Rasio Gini 2023 (Maret)</t>
  </si>
  <si>
    <t>PDRB ADHK perkapita 2022 (Juta Rupiah)</t>
  </si>
  <si>
    <t>PDRB ADHB perkapita 2022 (Juta Rupiah)</t>
  </si>
  <si>
    <t>Pertumbuhan Ekonomi 2021</t>
  </si>
  <si>
    <t>PDRB ADHK perkapita 2022
(Juta Rupiah)</t>
  </si>
  <si>
    <t>PDRB ADHB perkapita 2022
(Juta Rupiah)</t>
  </si>
  <si>
    <t>n.a.</t>
  </si>
  <si>
    <t>Rata-rata Wilayah</t>
  </si>
  <si>
    <t xml:space="preserve"> </t>
  </si>
  <si>
    <t>Tingkat Pengangguran Terbuka 2023</t>
  </si>
  <si>
    <t>Angka Harapan Hidup 2023</t>
  </si>
  <si>
    <t>Rata-rata Lama Sekolah 2023</t>
  </si>
  <si>
    <t>Harapan Lama Sekolah 2023</t>
  </si>
  <si>
    <t xml:space="preserve">Provinsi/Kab/Kota </t>
  </si>
  <si>
    <t>Provinsi Aceh</t>
  </si>
  <si>
    <t>Kode Daerah</t>
  </si>
  <si>
    <t>Provinsi/Kab/Kota</t>
  </si>
  <si>
    <t>Kode</t>
  </si>
  <si>
    <t>Kabupaten/Kota</t>
  </si>
  <si>
    <t>Indonesia</t>
  </si>
  <si>
    <t>Provinsi Sumatera Utara</t>
  </si>
  <si>
    <t>Provinsi Sumatera Barat</t>
  </si>
  <si>
    <t>Provinsi Riau</t>
  </si>
  <si>
    <t>Provinsi Jambi</t>
  </si>
  <si>
    <t>Provinsi Sumatera Selatan</t>
  </si>
  <si>
    <t>Provinsi Bengkulu</t>
  </si>
  <si>
    <t>Provinsi Lampung</t>
  </si>
  <si>
    <t>Provinsi Bangka Belitung</t>
  </si>
  <si>
    <t>Provinsi Kepulauan Riau</t>
  </si>
  <si>
    <t>Provinsi DKI Jakarta</t>
  </si>
  <si>
    <t>Provinsi Jawa Barat</t>
  </si>
  <si>
    <t>Provinsi Jawa Tengah</t>
  </si>
  <si>
    <t>Provinsi DI Yogyakarta</t>
  </si>
  <si>
    <t>Provinsi Jawa Timur</t>
  </si>
  <si>
    <t>Provinsi Banten</t>
  </si>
  <si>
    <t>Provinsi Bali</t>
  </si>
  <si>
    <t>Provinsi Nusa Tenggara Barat</t>
  </si>
  <si>
    <t>Provinsi Nusa Tenggara Timur</t>
  </si>
  <si>
    <t>Provinsi Kalimantan Barat</t>
  </si>
  <si>
    <t>Provinsi Kalimantan Tengah</t>
  </si>
  <si>
    <t>Provinsi Kalimantan Selatan</t>
  </si>
  <si>
    <t>Provinsi Kalimantan Timur</t>
  </si>
  <si>
    <t>Provinsi Kalimantan Utara</t>
  </si>
  <si>
    <t>Provinsi Sulawesi Utara</t>
  </si>
  <si>
    <t>Provinsi Sulawesi Tengah</t>
  </si>
  <si>
    <t>Provinsi Sulawesi Selatan</t>
  </si>
  <si>
    <t>Provinsi Sulawesi Tenggara</t>
  </si>
  <si>
    <t>Provinsi Gorontalo</t>
  </si>
  <si>
    <t>Provinsi Sulawesi Barat</t>
  </si>
  <si>
    <t>Provinsi Maluku</t>
  </si>
  <si>
    <t>Provinsi Maluku Utara</t>
  </si>
  <si>
    <t>Provinsi Papua Barat</t>
  </si>
  <si>
    <t>Provinsi Papua</t>
  </si>
  <si>
    <t>Kabupaten Aceh Tenggara</t>
  </si>
  <si>
    <t>Kabupaten Aceh Selatan</t>
  </si>
  <si>
    <t>Kabupaten Aceh Singkil</t>
  </si>
  <si>
    <t>Kabupaten Simeulue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</si>
  <si>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</si>
  <si>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</si>
  <si>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</si>
  <si>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</si>
  <si>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</si>
  <si>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</si>
  <si>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</si>
  <si>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</si>
  <si>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</si>
  <si>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</si>
  <si>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</si>
  <si>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</si>
  <si>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</si>
  <si>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</si>
  <si>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</si>
  <si>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</si>
  <si>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</si>
  <si>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</si>
  <si>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</si>
  <si>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</si>
  <si>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</si>
  <si>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</si>
  <si>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</si>
  <si>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</si>
  <si>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</si>
  <si>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</si>
  <si>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</si>
  <si>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</si>
  <si>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</si>
  <si>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</si>
  <si>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</si>
  <si>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</si>
  <si>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</si>
  <si>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</si>
  <si>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</si>
  <si>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</si>
  <si>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</si>
  <si>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</si>
  <si>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</si>
  <si>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</si>
  <si>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</si>
  <si>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</si>
  <si>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</si>
  <si>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</si>
  <si>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</si>
  <si>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</si>
  <si>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</si>
  <si>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</si>
  <si>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</si>
  <si>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</si>
  <si>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</si>
  <si>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 xml:space="preserve"> Kota Gunungsitoli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</si>
  <si>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</si>
  <si>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</si>
  <si>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</si>
  <si>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</si>
  <si>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</si>
  <si>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</si>
  <si>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</si>
  <si>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</si>
  <si>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</si>
  <si>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</si>
  <si>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 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</si>
  <si>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</si>
  <si>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</si>
  <si>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</si>
  <si>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</si>
  <si>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</si>
  <si>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</si>
  <si>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</si>
  <si>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</si>
  <si>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</si>
  <si>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</si>
  <si>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</si>
  <si>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</si>
  <si>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Siak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</si>
  <si>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</si>
  <si>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</si>
  <si>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</si>
  <si>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</si>
  <si>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</si>
  <si>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</si>
  <si>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</si>
  <si>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</si>
  <si>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</si>
  <si>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</si>
  <si>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</si>
  <si>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</si>
  <si>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</si>
  <si>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</si>
  <si>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</si>
  <si>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</si>
  <si>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</si>
  <si>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</si>
  <si>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</si>
  <si>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</si>
  <si>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</si>
  <si>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</si>
  <si>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</si>
  <si>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</si>
  <si>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</si>
  <si>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</t>
  </si>
  <si>
    <t>Kabupaten Ogan Komering Ulu Ti</t>
  </si>
  <si>
    <t>Kabupaten Ogan Ilir</t>
  </si>
  <si>
    <t>Kabupaten Empat Lawang</t>
  </si>
  <si>
    <t>Kabupaten Penukal Abab Lematan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</si>
  <si>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</si>
  <si>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</si>
  <si>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</si>
  <si>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</si>
  <si>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</si>
  <si>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</si>
  <si>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</si>
  <si>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</si>
  <si>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</si>
  <si>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</si>
  <si>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</si>
  <si>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</si>
  <si>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</si>
  <si>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</si>
  <si>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</si>
  <si>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</si>
  <si>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</si>
  <si>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</si>
  <si>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</si>
  <si>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</si>
  <si>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</si>
  <si>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</si>
  <si>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</si>
  <si>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</si>
  <si>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</si>
  <si>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</si>
  <si>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</si>
  <si>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</si>
  <si>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</si>
  <si>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</si>
  <si>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</si>
  <si>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</si>
  <si>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</si>
  <si>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</si>
  <si>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</si>
  <si>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</si>
  <si>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</si>
  <si>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</si>
  <si>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</si>
  <si>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</si>
  <si>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</si>
  <si>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</si>
  <si>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Batam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</si>
  <si>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</si>
  <si>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</si>
  <si>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</si>
  <si>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</si>
  <si>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</si>
  <si>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</si>
  <si>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</si>
  <si>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</si>
  <si>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</si>
  <si>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</si>
  <si>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</si>
  <si>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</si>
  <si>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</si>
  <si>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</si>
  <si>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</si>
  <si>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</si>
  <si>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</si>
  <si>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</si>
  <si>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</si>
  <si>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</si>
  <si>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</si>
  <si>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</si>
  <si>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</si>
  <si>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</si>
  <si>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</si>
  <si>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</si>
  <si>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</si>
  <si>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</si>
  <si>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</si>
  <si>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</si>
  <si>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</si>
  <si>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</si>
  <si>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</si>
  <si>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</si>
  <si>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</si>
  <si>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</si>
  <si>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</si>
  <si>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</si>
  <si>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</si>
  <si>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</si>
  <si>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</si>
  <si>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</si>
  <si>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</si>
  <si>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</si>
  <si>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</si>
  <si>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</si>
  <si>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</si>
  <si>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</si>
  <si>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</si>
  <si>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</si>
  <si>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</si>
  <si>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</si>
  <si>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</si>
  <si>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</si>
  <si>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</si>
  <si>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</si>
  <si>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</si>
  <si>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</si>
  <si>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</si>
  <si>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</si>
  <si>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</si>
  <si>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</si>
  <si>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</si>
  <si>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</si>
  <si>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</si>
  <si>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</si>
  <si>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</si>
  <si>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</si>
  <si>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</si>
  <si>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</si>
  <si>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</si>
  <si>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</si>
  <si>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</si>
  <si>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</si>
  <si>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</si>
  <si>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</si>
  <si>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</si>
  <si>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</si>
  <si>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</si>
  <si>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</si>
  <si>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</si>
  <si>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</si>
  <si>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</si>
  <si>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</si>
  <si>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</si>
  <si>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</si>
  <si>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</si>
  <si>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</si>
  <si>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</si>
  <si>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</si>
  <si>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</si>
  <si>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</si>
  <si>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</si>
  <si>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</si>
  <si>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</si>
  <si>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</si>
  <si>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</si>
  <si>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</si>
  <si>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</si>
  <si>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</si>
  <si>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</si>
  <si>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</si>
  <si>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</si>
  <si>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</si>
  <si>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</si>
  <si>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</si>
  <si>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</si>
  <si>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</si>
  <si>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</si>
  <si>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</si>
  <si>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</si>
  <si>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</si>
  <si>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</si>
  <si>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</si>
  <si>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</si>
  <si>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</si>
  <si>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</si>
  <si>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</si>
  <si>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</si>
  <si>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</si>
  <si>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</si>
  <si>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</si>
  <si>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</si>
  <si>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</si>
  <si>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</si>
  <si>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</si>
  <si>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</si>
  <si>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</si>
  <si>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</si>
  <si>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</si>
  <si>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</si>
  <si>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</si>
  <si>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</si>
  <si>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</si>
  <si>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</si>
  <si>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</si>
  <si>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</si>
  <si>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</si>
  <si>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</si>
  <si>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</si>
  <si>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</si>
  <si>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</si>
  <si>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</si>
  <si>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</si>
  <si>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</si>
  <si>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</si>
  <si>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</si>
  <si>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</si>
  <si>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</si>
  <si>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</si>
  <si>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</si>
  <si>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</si>
  <si>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</si>
  <si>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</si>
  <si>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</si>
  <si>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</si>
  <si>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</si>
  <si>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</si>
  <si>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</si>
  <si>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</si>
  <si>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</si>
  <si>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</si>
  <si>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</si>
  <si>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</si>
  <si>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Pontianak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</si>
  <si>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</si>
  <si>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</si>
  <si>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</si>
  <si>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</si>
  <si>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</si>
  <si>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</si>
  <si>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</si>
  <si>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</si>
  <si>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</si>
  <si>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</si>
  <si>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</si>
  <si>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</si>
  <si>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</si>
  <si>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</si>
  <si>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</si>
  <si>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</si>
  <si>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</si>
  <si>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</si>
  <si>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</si>
  <si>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</si>
  <si>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</si>
  <si>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</si>
  <si>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</si>
  <si>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</si>
  <si>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</si>
  <si>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</si>
  <si>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</si>
  <si>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</si>
  <si>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</si>
  <si>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</si>
  <si>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</si>
  <si>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</si>
  <si>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</si>
  <si>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</si>
  <si>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</si>
  <si>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</si>
  <si>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</si>
  <si>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Pasir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</si>
  <si>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</si>
  <si>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</si>
  <si>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</si>
  <si>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</si>
  <si>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</si>
  <si>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Ulu</t>
  </si>
  <si>
    <t>Kota Balikpapan</t>
  </si>
  <si>
    <t>Kota Samarinda</t>
  </si>
  <si>
    <t>Kota Bontang</t>
  </si>
  <si>
    <t>Kabupaten Malinau</t>
  </si>
  <si>
    <t>Kabupaten Bulongan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</si>
  <si>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</si>
  <si>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</si>
  <si>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</si>
  <si>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</si>
  <si>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</si>
  <si>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</si>
  <si>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</si>
  <si>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</si>
  <si>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</si>
  <si>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</t>
  </si>
  <si>
    <t>Kabupaten Siau Tagulandang Bia</t>
  </si>
  <si>
    <t>Kabupaten Minahasa Tenggara</t>
  </si>
  <si>
    <t>Kabupaten Bolaang Mongondow Se</t>
  </si>
  <si>
    <t>Kabupaten Bolaang Mongondow Ti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</si>
  <si>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</si>
  <si>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</si>
  <si>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</si>
  <si>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</si>
  <si>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</si>
  <si>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</si>
  <si>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</si>
  <si>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</si>
  <si>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</si>
  <si>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 Toli</t>
  </si>
  <si>
    <t>Kabupaten Buol</t>
  </si>
  <si>
    <t>Kabupaten Parigi Moutong</t>
  </si>
  <si>
    <t>Kabupaten Tojo Una 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</si>
  <si>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</si>
  <si>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</si>
  <si>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</si>
  <si>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</si>
  <si>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</si>
  <si>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</si>
  <si>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</si>
  <si>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</si>
  <si>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</si>
  <si>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</si>
  <si>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</si>
  <si>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</si>
  <si>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</si>
  <si>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</si>
  <si>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</si>
  <si>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</si>
  <si>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</si>
  <si>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</si>
  <si>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</si>
  <si>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</si>
  <si>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</si>
  <si>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</si>
  <si>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</si>
  <si>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</si>
  <si>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</si>
  <si>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</si>
  <si>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 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</si>
  <si>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</si>
  <si>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</si>
  <si>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</si>
  <si>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</si>
  <si>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</si>
  <si>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</si>
  <si>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</si>
  <si>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</si>
  <si>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</si>
  <si>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</si>
  <si>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</si>
  <si>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</si>
  <si>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</si>
  <si>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</si>
  <si>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</si>
  <si>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</si>
  <si>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</si>
  <si>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</si>
  <si>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Kabupaten Boalemo</t>
  </si>
  <si>
    <t>Kabupaten Gorontalo</t>
  </si>
  <si>
    <t>Kabupaten Pohuwato</t>
  </si>
  <si>
    <t>Kabupaten Bone Bolango</t>
  </si>
  <si>
    <t>Kabupaten Gorontalo Utara</t>
  </si>
  <si>
    <t>Kabupaten 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</si>
  <si>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</si>
  <si>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</si>
  <si>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</si>
  <si>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</si>
  <si>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</si>
  <si>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</si>
  <si>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</si>
  <si>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</si>
  <si>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</si>
  <si>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</si>
  <si>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</si>
  <si>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</si>
  <si>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</si>
  <si>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</si>
  <si>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</si>
  <si>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</si>
  <si>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</si>
  <si>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</si>
  <si>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</si>
  <si>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</si>
  <si>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</si>
  <si>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</si>
  <si>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</si>
  <si>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</si>
  <si>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</si>
  <si>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</si>
  <si>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</si>
  <si>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</si>
  <si>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</si>
  <si>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</si>
  <si>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</si>
  <si>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</si>
  <si>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</si>
  <si>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</si>
  <si>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</si>
  <si>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</si>
  <si>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</si>
  <si>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</si>
  <si>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</si>
  <si>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</si>
  <si>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</si>
  <si>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</si>
  <si>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</si>
  <si>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</si>
  <si>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</si>
  <si>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</si>
  <si>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</si>
  <si>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</si>
  <si>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</si>
  <si>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</si>
  <si>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</si>
  <si>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</si>
  <si>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</si>
  <si>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</si>
  <si>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</si>
  <si>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</si>
  <si>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</si>
  <si>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</si>
  <si>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</si>
  <si>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</si>
  <si>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</si>
  <si>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</si>
  <si>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</si>
  <si>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</si>
  <si>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</si>
  <si>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</si>
  <si>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</si>
  <si>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</si>
  <si>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</si>
  <si>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kode id</t>
  </si>
  <si>
    <t>nama_provinsi/kabupaten/kota</t>
  </si>
  <si>
    <t>Susenas, diolah</t>
  </si>
  <si>
    <t>Langkah 1</t>
  </si>
  <si>
    <t>Langkah 2</t>
  </si>
  <si>
    <t>Langkah 3</t>
  </si>
  <si>
    <t>Langkah 4</t>
  </si>
  <si>
    <t>Petunjuk Pelaksanaan Kertas Kerja Penilaian PPD Kabupaten/Kota Tahun 2024</t>
  </si>
  <si>
    <t xml:space="preserve">langkah 1 </t>
  </si>
  <si>
    <t>langkah 3</t>
  </si>
  <si>
    <t xml:space="preserve">Petunjuk Pengisian </t>
  </si>
  <si>
    <r>
      <t xml:space="preserve">Input data capaian indikator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Data_KabKota"</t>
    </r>
  </si>
  <si>
    <r>
      <t xml:space="preserve">Cek hasil input dan penilaian pada </t>
    </r>
    <r>
      <rPr>
        <b/>
        <sz val="11"/>
        <color rgb="FF000000"/>
        <rFont val="Calibri"/>
        <family val="2"/>
        <scheme val="minor"/>
      </rPr>
      <t>sheet</t>
    </r>
    <r>
      <rPr>
        <sz val="11"/>
        <color rgb="FF000000"/>
        <rFont val="Calibri"/>
        <family val="2"/>
        <scheme val="minor"/>
      </rPr>
      <t xml:space="preserve"> "</t>
    </r>
    <r>
      <rPr>
        <b/>
        <sz val="11"/>
        <color rgb="FF000000"/>
        <rFont val="Calibri"/>
        <family val="2"/>
        <scheme val="minor"/>
      </rPr>
      <t>Penilaian PPD 2024"</t>
    </r>
  </si>
  <si>
    <t>Kota Gunungsitoli</t>
  </si>
  <si>
    <t>Tabel A
Pindahkan data "Tabel 1" dari sheet "KodeProvKabKota"</t>
  </si>
  <si>
    <r>
      <rPr>
        <b/>
        <sz val="11"/>
        <color theme="1"/>
        <rFont val="Calibri"/>
        <family val="2"/>
        <scheme val="minor"/>
      </rPr>
      <t>Tabel 1</t>
    </r>
    <r>
      <rPr>
        <sz val="11"/>
        <color theme="1"/>
        <rFont val="Calibri"/>
        <family val="2"/>
        <scheme val="minor"/>
      </rPr>
      <t xml:space="preserve">
Data Kode ID dan Nama Kabupaten/Kota dimasukkan ke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"Target" Tabel A </t>
    </r>
  </si>
  <si>
    <r>
      <t xml:space="preserve">Setelah itu, isi data target RKPD pada </t>
    </r>
    <r>
      <rPr>
        <b/>
        <sz val="11"/>
        <color theme="1"/>
        <rFont val="Calibri"/>
        <family val="2"/>
        <scheme val="minor"/>
      </rPr>
      <t>sheet "Target"</t>
    </r>
    <r>
      <rPr>
        <sz val="11"/>
        <color theme="1"/>
        <rFont val="Calibri"/>
        <family val="2"/>
        <scheme val="minor"/>
      </rPr>
      <t xml:space="preserve"> pada </t>
    </r>
    <r>
      <rPr>
        <b/>
        <sz val="11"/>
        <color theme="1"/>
        <rFont val="Calibri"/>
        <family val="2"/>
        <scheme val="minor"/>
      </rPr>
      <t>Tabel 4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Tabel 5</t>
    </r>
  </si>
  <si>
    <r>
      <rPr>
        <b/>
        <sz val="18"/>
        <color rgb="FF000000"/>
        <rFont val="Calibri"/>
        <family val="2"/>
        <scheme val="minor"/>
      </rPr>
      <t>TABEL 3</t>
    </r>
    <r>
      <rPr>
        <b/>
        <sz val="14"/>
        <color rgb="FF000000"/>
        <rFont val="Calibri"/>
        <family val="2"/>
        <scheme val="minor"/>
      </rPr>
      <t xml:space="preserve">
TARGET PEMBANGUNAN DAERAH
</t>
    </r>
    <r>
      <rPr>
        <b/>
        <sz val="14"/>
        <color rgb="FFFF0000"/>
        <rFont val="Calibri"/>
        <family val="2"/>
        <scheme val="minor"/>
      </rPr>
      <t>(Daerah tidak perlu mengganti ataupun mengisi target pada Tabel 3)</t>
    </r>
  </si>
  <si>
    <r>
      <rPr>
        <b/>
        <sz val="18"/>
        <color rgb="FF000000"/>
        <rFont val="Calibri"/>
        <family val="2"/>
        <scheme val="minor"/>
      </rPr>
      <t>TABEL 6</t>
    </r>
    <r>
      <rPr>
        <b/>
        <sz val="11"/>
        <color rgb="FF000000"/>
        <rFont val="Calibri"/>
        <family val="2"/>
        <scheme val="minor"/>
      </rPr>
      <t xml:space="preserve">
</t>
    </r>
    <r>
      <rPr>
        <b/>
        <sz val="14"/>
        <color rgb="FF000000"/>
        <rFont val="Calibri"/>
        <family val="2"/>
        <scheme val="minor"/>
      </rPr>
      <t xml:space="preserve">RATA-RATA TARGET PEMBANGUNAN DAERAH </t>
    </r>
    <r>
      <rPr>
        <b/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(Daerah tidak perlu mengganti ataupun mengisi target pada Tabel 6)</t>
    </r>
  </si>
  <si>
    <r>
      <rPr>
        <b/>
        <sz val="11"/>
        <color theme="1"/>
        <rFont val="Calibri"/>
        <family val="2"/>
        <scheme val="minor"/>
      </rPr>
      <t>Tabel 2</t>
    </r>
    <r>
      <rPr>
        <sz val="11"/>
        <color theme="1"/>
        <rFont val="Calibri"/>
        <family val="2"/>
        <scheme val="minor"/>
      </rPr>
      <t xml:space="preserve">
Data Kode ID dan Nama Kabupaten/Kota dimasukkan ke </t>
    </r>
    <r>
      <rPr>
        <b/>
        <sz val="11"/>
        <color theme="1"/>
        <rFont val="Calibri"/>
        <family val="2"/>
        <scheme val="minor"/>
      </rPr>
      <t xml:space="preserve">sheet "Target" </t>
    </r>
    <r>
      <rPr>
        <sz val="11"/>
        <color theme="1"/>
        <rFont val="Calibri"/>
        <family val="2"/>
        <scheme val="minor"/>
      </rPr>
      <t xml:space="preserve">pada </t>
    </r>
    <r>
      <rPr>
        <b/>
        <sz val="11"/>
        <color theme="1"/>
        <rFont val="Calibri"/>
        <family val="2"/>
        <scheme val="minor"/>
      </rPr>
      <t xml:space="preserve">Tabel 4  </t>
    </r>
    <r>
      <rPr>
        <sz val="11"/>
        <color theme="1"/>
        <rFont val="Calibri"/>
        <family val="2"/>
        <scheme val="minor"/>
      </rPr>
      <t>dan</t>
    </r>
    <r>
      <rPr>
        <b/>
        <sz val="11"/>
        <color theme="1"/>
        <rFont val="Calibri"/>
        <family val="2"/>
        <scheme val="minor"/>
      </rPr>
      <t xml:space="preserve"> sheet "Data_KabKota" </t>
    </r>
    <r>
      <rPr>
        <sz val="11"/>
        <color theme="1"/>
        <rFont val="Calibri"/>
        <family val="2"/>
        <scheme val="minor"/>
      </rPr>
      <t>pada</t>
    </r>
    <r>
      <rPr>
        <b/>
        <sz val="11"/>
        <color theme="1"/>
        <rFont val="Calibri"/>
        <family val="2"/>
        <scheme val="minor"/>
      </rPr>
      <t xml:space="preserve"> Tabel Pertumbuhan Ekonomi (Cell A12)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</si>
  <si>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Input data capaian indikator pada kolom dengan </t>
    </r>
    <r>
      <rPr>
        <b/>
        <sz val="11"/>
        <rFont val="Calibri"/>
        <family val="2"/>
        <scheme val="minor"/>
      </rPr>
      <t>highlight kuning</t>
    </r>
    <r>
      <rPr>
        <sz val="11"/>
        <color rgb="FF000000"/>
        <rFont val="Calibri"/>
        <family val="2"/>
        <scheme val="minor"/>
      </rPr>
      <t xml:space="preserve"> dan </t>
    </r>
    <r>
      <rPr>
        <b/>
        <sz val="11"/>
        <color rgb="FFFF0000"/>
        <rFont val="Calibri"/>
        <family val="2"/>
        <scheme val="minor"/>
      </rPr>
      <t>font merah</t>
    </r>
  </si>
  <si>
    <r>
      <rPr>
        <b/>
        <sz val="11"/>
        <rFont val="Calibri"/>
        <family val="2"/>
        <scheme val="minor"/>
      </rPr>
      <t xml:space="preserve">Harap daerah untuk dapat menginput data terupdate nya sesuai dengan daerah masing-masing </t>
    </r>
    <r>
      <rPr>
        <b/>
        <sz val="11"/>
        <color rgb="FFFF0000"/>
        <rFont val="Calibri"/>
        <family val="2"/>
        <scheme val="minor"/>
      </rPr>
      <t>*data berikut hanya DUMMY</t>
    </r>
  </si>
  <si>
    <t>PETUNJUK PENGISIAN</t>
  </si>
  <si>
    <r>
      <t xml:space="preserve">KODE ID 
</t>
    </r>
    <r>
      <rPr>
        <b/>
        <sz val="12"/>
        <color rgb="FFFF0000"/>
        <rFont val="Calibri"/>
        <family val="2"/>
        <scheme val="minor"/>
      </rPr>
      <t>(Ubah rumus LOOKUP pada cell di bawah ini)</t>
    </r>
  </si>
  <si>
    <r>
      <t xml:space="preserve">KABUPATEN/KOTA
</t>
    </r>
    <r>
      <rPr>
        <b/>
        <sz val="12"/>
        <color rgb="FFFF0000"/>
        <rFont val="Calibri"/>
        <family val="2"/>
        <scheme val="minor"/>
      </rPr>
      <t>(Ubah rumus DROPDOWN list pada cell di bawah ini)</t>
    </r>
  </si>
  <si>
    <t>&lt;&lt; Pilih daerah yang akan dinilai pada DROPDOWN list disamping *klik pada tanda panah ke bawah di ujung bawah kanan cell</t>
  </si>
  <si>
    <r>
      <t xml:space="preserve">Hasil penilaian capaian Kabupaten/Kota dapat secara otomatis menyesuaikan daerah yang dipilih dari </t>
    </r>
    <r>
      <rPr>
        <b/>
        <sz val="11"/>
        <color theme="1"/>
        <rFont val="Calibri"/>
        <family val="2"/>
        <scheme val="minor"/>
      </rPr>
      <t xml:space="preserve">DROPDOWN list </t>
    </r>
    <r>
      <rPr>
        <b/>
        <sz val="11"/>
        <color rgb="FFFF0000"/>
        <rFont val="Calibri"/>
        <family val="2"/>
        <scheme val="minor"/>
      </rPr>
      <t>*IKUTI LANGKAH PADA CELL N3</t>
    </r>
  </si>
  <si>
    <t>dibawah ini adalah cell N3</t>
  </si>
  <si>
    <t>Kabupaten Ogan Komering Ulu Selatan</t>
  </si>
  <si>
    <t>Kabupaten Ogan Komering Ulu Timur</t>
  </si>
  <si>
    <t>Provinsi DIY</t>
  </si>
  <si>
    <t>Kabupaten Bolaang Mongondow Selatan</t>
  </si>
  <si>
    <t xml:space="preserve">Kabupaten Bolaang Mongondow Timur </t>
  </si>
  <si>
    <t>Kabupaten Bolaang Mongondow Utara</t>
  </si>
  <si>
    <t>Kabupaten Siau Tagulandang Biaro</t>
  </si>
  <si>
    <t>Kabupaten Bolaang Mongondow Timur</t>
  </si>
  <si>
    <t xml:space="preserve">Provinsi Sulawesi Tengah </t>
  </si>
  <si>
    <t>Kabupaten Pangkajene Dan Kepulauan</t>
  </si>
  <si>
    <t>Provinsi Papua Barat Daya</t>
  </si>
  <si>
    <t xml:space="preserve">Provinsi Papua Pegunungan </t>
  </si>
  <si>
    <t>Provinsi Papua Selatan</t>
  </si>
  <si>
    <t>Provinsi Papua Tengah</t>
  </si>
  <si>
    <r>
      <t xml:space="preserve">Masukkan data </t>
    </r>
    <r>
      <rPr>
        <b/>
        <sz val="11"/>
        <color theme="1"/>
        <rFont val="Calibri"/>
        <family val="2"/>
        <scheme val="minor"/>
      </rPr>
      <t>"Tabel 1"</t>
    </r>
    <r>
      <rPr>
        <sz val="11"/>
        <color theme="1"/>
        <rFont val="Calibri"/>
        <family val="2"/>
        <scheme val="minor"/>
      </rPr>
      <t xml:space="preserve"> ke </t>
    </r>
    <r>
      <rPr>
        <b/>
        <sz val="11"/>
        <color theme="1"/>
        <rFont val="Calibri"/>
        <family val="2"/>
        <scheme val="minor"/>
      </rPr>
      <t xml:space="preserve">sheet "Target" </t>
    </r>
    <r>
      <rPr>
        <sz val="11"/>
        <color theme="1"/>
        <rFont val="Calibri"/>
        <family val="2"/>
        <scheme val="minor"/>
      </rPr>
      <t>pada</t>
    </r>
    <r>
      <rPr>
        <b/>
        <sz val="11"/>
        <color theme="1"/>
        <rFont val="Calibri"/>
        <family val="2"/>
        <scheme val="minor"/>
      </rPr>
      <t xml:space="preserve"> Tabel A</t>
    </r>
    <r>
      <rPr>
        <sz val="11"/>
        <color theme="1"/>
        <rFont val="Calibri"/>
        <family val="2"/>
        <scheme val="minor"/>
      </rPr>
      <t xml:space="preserve"> sesuai dengan provinsi masing-masing</t>
    </r>
  </si>
  <si>
    <r>
      <t xml:space="preserve">Isi data target RKPD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Target" (Tabel 4 dan Tabel 5)</t>
    </r>
  </si>
  <si>
    <r>
      <t xml:space="preserve">Hasil penilaian capaian Kabupaten/Kota dapat secara otomatis menyesuaikan daerah yang dipilih dari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 pada sheet </t>
    </r>
    <r>
      <rPr>
        <b/>
        <sz val="11"/>
        <color theme="1"/>
        <rFont val="Calibri"/>
        <family val="2"/>
        <scheme val="minor"/>
      </rPr>
      <t>"Penilaian PPD 2024"</t>
    </r>
  </si>
  <si>
    <r>
      <rPr>
        <b/>
        <sz val="18"/>
        <rFont val="Calibri"/>
        <family val="2"/>
        <scheme val="minor"/>
      </rPr>
      <t>TABEL 4</t>
    </r>
    <r>
      <rPr>
        <b/>
        <sz val="11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TARGET DAERAH BATAS ATAS</t>
    </r>
    <r>
      <rPr>
        <b/>
        <sz val="11"/>
        <rFont val="Calibri"/>
        <family val="2"/>
        <scheme val="minor"/>
      </rPr>
      <t xml:space="preserve">
(HARAP DAERAH DAPAT MENGINPUT DATA TARGET)* </t>
    </r>
    <r>
      <rPr>
        <b/>
        <sz val="11"/>
        <color rgb="FFFF0000"/>
        <rFont val="Calibri"/>
        <family val="2"/>
        <scheme val="minor"/>
      </rPr>
      <t>DATA BERIKUT HANYA DUMMY</t>
    </r>
  </si>
  <si>
    <r>
      <rPr>
        <b/>
        <sz val="18"/>
        <rFont val="Calibri"/>
        <family val="2"/>
        <scheme val="minor"/>
      </rPr>
      <t>TABEL 5</t>
    </r>
    <r>
      <rPr>
        <b/>
        <sz val="11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 xml:space="preserve"> TARGET DAERAH BATAS BAWAH</t>
    </r>
    <r>
      <rPr>
        <b/>
        <sz val="11"/>
        <rFont val="Calibri"/>
        <family val="2"/>
        <scheme val="minor"/>
      </rPr>
      <t xml:space="preserve">
(HARAP DAERAH DAPAT MENGINPUT DATA TARGET)* </t>
    </r>
    <r>
      <rPr>
        <b/>
        <sz val="11"/>
        <color rgb="FFFF0000"/>
        <rFont val="Calibri"/>
        <family val="2"/>
        <scheme val="minor"/>
      </rPr>
      <t>DATA BERIKUT HANYA DUMMY</t>
    </r>
  </si>
  <si>
    <r>
      <t xml:space="preserve">Melakukan input Kode dan Nama KabKota yang dapat diambil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KodeProvKabKota"</t>
    </r>
  </si>
  <si>
    <r>
      <t xml:space="preserve">Masukkan data </t>
    </r>
    <r>
      <rPr>
        <b/>
        <sz val="11"/>
        <color theme="1"/>
        <rFont val="Calibri"/>
        <family val="2"/>
        <scheme val="minor"/>
      </rPr>
      <t>"Tabel 2"</t>
    </r>
    <r>
      <rPr>
        <sz val="11"/>
        <color theme="1"/>
        <rFont val="Calibri"/>
        <family val="2"/>
        <scheme val="minor"/>
      </rPr>
      <t xml:space="preserve"> ke </t>
    </r>
    <r>
      <rPr>
        <b/>
        <sz val="11"/>
        <color theme="1"/>
        <rFont val="Calibri"/>
        <family val="2"/>
        <scheme val="minor"/>
      </rPr>
      <t xml:space="preserve">sheet "Target" </t>
    </r>
    <r>
      <rPr>
        <sz val="11"/>
        <color theme="1"/>
        <rFont val="Calibri"/>
        <family val="2"/>
        <scheme val="minor"/>
      </rPr>
      <t>pada</t>
    </r>
    <r>
      <rPr>
        <b/>
        <sz val="11"/>
        <color theme="1"/>
        <rFont val="Calibri"/>
        <family val="2"/>
        <scheme val="minor"/>
      </rPr>
      <t xml:space="preserve"> Tabel 4</t>
    </r>
    <r>
      <rPr>
        <sz val="11"/>
        <color theme="1"/>
        <rFont val="Calibri"/>
        <family val="2"/>
        <scheme val="minor"/>
      </rPr>
      <t xml:space="preserve"> sesuai dengan provinsi masing-masing</t>
    </r>
  </si>
  <si>
    <t>langkah 4</t>
  </si>
  <si>
    <r>
      <t>Masukkan data "</t>
    </r>
    <r>
      <rPr>
        <b/>
        <sz val="11"/>
        <color theme="1"/>
        <rFont val="Calibri"/>
        <family val="2"/>
        <scheme val="minor"/>
      </rPr>
      <t>Tabel 2</t>
    </r>
    <r>
      <rPr>
        <sz val="11"/>
        <color theme="1"/>
        <rFont val="Calibri"/>
        <family val="2"/>
        <scheme val="minor"/>
      </rPr>
      <t xml:space="preserve">" pada </t>
    </r>
    <r>
      <rPr>
        <b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Data_KabKota</t>
    </r>
    <r>
      <rPr>
        <sz val="11"/>
        <color theme="1"/>
        <rFont val="Calibri"/>
        <family val="2"/>
        <scheme val="minor"/>
      </rPr>
      <t xml:space="preserve">" pada </t>
    </r>
    <r>
      <rPr>
        <b/>
        <sz val="11"/>
        <color theme="1"/>
        <rFont val="Calibri"/>
        <family val="2"/>
        <scheme val="minor"/>
      </rPr>
      <t>Tabel Pertumbuhan Ekonomi (Cell A12)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</si>
  <si>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Keterangan : 
(Ubah Data pada Tabel 4 dan Tabel 5)
1. Apabila daerah memiliki range (batas atas dan batas bawah) pada target RKPD nya, maka mohon diisikan terpisah pada Tabel 4 dan Tabel 5
2. Apabila daerah tidak memiliki range pada target RKPD </t>
    </r>
    <r>
      <rPr>
        <b/>
        <sz val="14"/>
        <color rgb="FFFF0000"/>
        <rFont val="Calibri"/>
        <family val="2"/>
        <scheme val="minor"/>
      </rPr>
      <t>(target satu angka/target sama --&gt; 6,4)</t>
    </r>
    <r>
      <rPr>
        <b/>
        <sz val="14"/>
        <color rgb="FF000000"/>
        <rFont val="Calibri"/>
        <family val="2"/>
        <scheme val="minor"/>
      </rPr>
      <t xml:space="preserve">, maka target RKPD tersebut dituliskan pada Tabel 4 dan Tabel 5 
3. Jika daerah tidak memiliki data target RKPD pada suatu indikator, maka dituliskan "n.a." pada Tabel 4 dan Tabel 5 </t>
    </r>
  </si>
  <si>
    <r>
      <t xml:space="preserve">Melakukan update dropdown list Kabupaten/Kota dengan langkah:
a.  Klik cell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 xml:space="preserve">yang menunjukkan nama daerah dummy </t>
    </r>
    <r>
      <rPr>
        <b/>
        <sz val="11"/>
        <color theme="1"/>
        <rFont val="Calibri"/>
        <family val="2"/>
        <scheme val="minor"/>
      </rPr>
      <t>"Kabupaten Pacitan"</t>
    </r>
    <r>
      <rPr>
        <sz val="11"/>
        <color theme="1"/>
        <rFont val="Calibri"/>
        <family val="2"/>
        <scheme val="minor"/>
      </rPr>
      <t xml:space="preserve"> 
b. Kemudian </t>
    </r>
    <r>
      <rPr>
        <b/>
        <sz val="11"/>
        <color theme="1"/>
        <rFont val="Calibri"/>
        <family val="2"/>
        <scheme val="minor"/>
      </rPr>
      <t>klik Menu Data</t>
    </r>
    <r>
      <rPr>
        <sz val="11"/>
        <color theme="1"/>
        <rFont val="Calibri"/>
        <family val="2"/>
        <scheme val="minor"/>
      </rPr>
      <t xml:space="preserve">, lalu pilih fitur </t>
    </r>
    <r>
      <rPr>
        <b/>
        <sz val="11"/>
        <color theme="1"/>
        <rFont val="Calibri"/>
        <family val="2"/>
        <scheme val="minor"/>
      </rPr>
      <t xml:space="preserve">Data Validation
</t>
    </r>
    <r>
      <rPr>
        <sz val="11"/>
        <color theme="1"/>
        <rFont val="Calibri"/>
        <family val="2"/>
        <scheme val="minor"/>
      </rPr>
      <t xml:space="preserve">c. lalu sesuaikan isian pada </t>
    </r>
    <r>
      <rPr>
        <b/>
        <sz val="11"/>
        <color theme="1"/>
        <rFont val="Calibri"/>
        <family val="2"/>
        <scheme val="minor"/>
      </rPr>
      <t xml:space="preserve">Source </t>
    </r>
    <r>
      <rPr>
        <sz val="11"/>
        <color theme="1"/>
        <rFont val="Calibri"/>
        <family val="2"/>
        <scheme val="minor"/>
      </rPr>
      <t xml:space="preserve">menggunakan </t>
    </r>
    <r>
      <rPr>
        <b/>
        <sz val="11"/>
        <color theme="1"/>
        <rFont val="Calibri"/>
        <family val="2"/>
        <scheme val="minor"/>
      </rPr>
      <t>data Kabupaten/Kota</t>
    </r>
    <r>
      <rPr>
        <sz val="11"/>
        <color theme="1"/>
        <rFont val="Calibri"/>
        <family val="2"/>
        <scheme val="minor"/>
      </rPr>
      <t xml:space="preserve"> pada sheet </t>
    </r>
    <r>
      <rPr>
        <b/>
        <sz val="11"/>
        <color theme="1"/>
        <rFont val="Calibri"/>
        <family val="2"/>
        <scheme val="minor"/>
      </rPr>
      <t xml:space="preserve">Target Tabel A </t>
    </r>
    <r>
      <rPr>
        <sz val="11"/>
        <color theme="1"/>
        <rFont val="Calibri"/>
        <family val="2"/>
        <scheme val="minor"/>
      </rPr>
      <t xml:space="preserve">dengan blok data Kabupaten/Kota ke bawah hingga tampilan rumus menjadi </t>
    </r>
    <r>
      <rPr>
        <b/>
        <sz val="11"/>
        <color theme="1"/>
        <rFont val="Calibri"/>
        <family val="2"/>
        <scheme val="minor"/>
      </rPr>
      <t xml:space="preserve">=Target!$B$50:$B$87 </t>
    </r>
    <r>
      <rPr>
        <sz val="11"/>
        <color theme="1"/>
        <rFont val="Calibri"/>
        <family val="2"/>
        <scheme val="minor"/>
      </rPr>
      <t xml:space="preserve">lalu klik </t>
    </r>
    <r>
      <rPr>
        <b/>
        <sz val="11"/>
        <color theme="1"/>
        <rFont val="Calibri"/>
        <family val="2"/>
        <scheme val="minor"/>
      </rPr>
      <t xml:space="preserve">ENTER </t>
    </r>
    <r>
      <rPr>
        <b/>
        <sz val="11"/>
        <color rgb="FFFF0000"/>
        <rFont val="Calibri"/>
        <family val="2"/>
        <scheme val="minor"/>
      </rPr>
      <t>*perhatikan simbol seperti ; dan ()</t>
    </r>
  </si>
  <si>
    <r>
      <t xml:space="preserve">Melakukan penyesuaian rumus lookup pada </t>
    </r>
    <r>
      <rPr>
        <b/>
        <sz val="11"/>
        <color theme="1"/>
        <rFont val="Calibri"/>
        <family val="2"/>
        <scheme val="minor"/>
      </rPr>
      <t>KODE ID</t>
    </r>
    <r>
      <rPr>
        <sz val="11"/>
        <color theme="1"/>
        <rFont val="Calibri"/>
        <family val="2"/>
        <scheme val="minor"/>
      </rPr>
      <t xml:space="preserve">  sesuai dengan range kabupaten/kota yang telah di urutkan pada sheet </t>
    </r>
    <r>
      <rPr>
        <b/>
        <sz val="11"/>
        <color theme="1"/>
        <rFont val="Calibri"/>
        <family val="2"/>
        <scheme val="minor"/>
      </rPr>
      <t>"Target" Tabel A</t>
    </r>
    <r>
      <rPr>
        <sz val="11"/>
        <color theme="1"/>
        <rFont val="Calibri"/>
        <family val="2"/>
        <scheme val="minor"/>
      </rPr>
      <t xml:space="preserve">. Dengan langkah:
a. Buka rumus </t>
    </r>
    <r>
      <rPr>
        <b/>
        <sz val="11"/>
        <color theme="1"/>
        <rFont val="Calibri"/>
        <family val="2"/>
        <scheme val="minor"/>
      </rPr>
      <t xml:space="preserve">LOOKUP </t>
    </r>
    <r>
      <rPr>
        <sz val="11"/>
        <color theme="1"/>
        <rFont val="Calibri"/>
        <family val="2"/>
        <scheme val="minor"/>
      </rPr>
      <t>pada cell kode yang menunjukkan angka dummy '</t>
    </r>
    <r>
      <rPr>
        <b/>
        <sz val="11"/>
        <color theme="1"/>
        <rFont val="Calibri"/>
        <family val="2"/>
        <scheme val="minor"/>
      </rPr>
      <t xml:space="preserve">1115' </t>
    </r>
    <r>
      <rPr>
        <sz val="11"/>
        <color theme="1"/>
        <rFont val="Calibri"/>
        <family val="2"/>
        <scheme val="minor"/>
      </rPr>
      <t>dengan contoh rumus :</t>
    </r>
    <r>
      <rPr>
        <b/>
        <sz val="11"/>
        <color theme="1"/>
        <rFont val="Calibri"/>
        <family val="2"/>
        <scheme val="minor"/>
      </rPr>
      <t xml:space="preserve"> =LOOKUP(I3;Target!B50:B87;Target!A50:A87) 
</t>
    </r>
    <r>
      <rPr>
        <sz val="11"/>
        <color theme="1"/>
        <rFont val="Calibri"/>
        <family val="2"/>
        <scheme val="minor"/>
      </rPr>
      <t xml:space="preserve">b. Ubah bagian rumus </t>
    </r>
    <r>
      <rPr>
        <b/>
        <sz val="11"/>
        <color theme="1"/>
        <rFont val="Calibri"/>
        <family val="2"/>
        <scheme val="minor"/>
      </rPr>
      <t>=LOOKUP(I3;</t>
    </r>
    <r>
      <rPr>
        <b/>
        <sz val="11"/>
        <color rgb="FFFF0000"/>
        <rFont val="Calibri"/>
        <family val="2"/>
        <scheme val="minor"/>
      </rPr>
      <t>Target!B50:B87;Target!A50:A87</t>
    </r>
    <r>
      <rPr>
        <sz val="11"/>
        <color theme="1"/>
        <rFont val="Calibri"/>
        <family val="2"/>
        <scheme val="minor"/>
      </rPr>
      <t xml:space="preserve">) dengan memblok dan menghapus bagian berwarna merah terlebih dahulu (tampilan rumus menjadi </t>
    </r>
    <r>
      <rPr>
        <b/>
        <sz val="11"/>
        <color theme="1"/>
        <rFont val="Calibri"/>
        <family val="2"/>
        <scheme val="minor"/>
      </rPr>
      <t>=LOOKUP(I3;)</t>
    </r>
    <r>
      <rPr>
        <sz val="11"/>
        <color theme="1"/>
        <rFont val="Calibri"/>
        <family val="2"/>
        <scheme val="minor"/>
      </rPr>
      <t xml:space="preserve">
c. Kemudian klik </t>
    </r>
    <r>
      <rPr>
        <b/>
        <sz val="11"/>
        <color theme="1"/>
        <rFont val="Calibri"/>
        <family val="2"/>
        <scheme val="minor"/>
      </rPr>
      <t xml:space="preserve">sheet Target </t>
    </r>
    <r>
      <rPr>
        <sz val="11"/>
        <color theme="1"/>
        <rFont val="Calibri"/>
        <family val="2"/>
        <scheme val="minor"/>
      </rPr>
      <t xml:space="preserve">lalu </t>
    </r>
    <r>
      <rPr>
        <b/>
        <sz val="11"/>
        <color theme="1"/>
        <rFont val="Calibri"/>
        <family val="2"/>
        <scheme val="minor"/>
      </rPr>
      <t xml:space="preserve">blok </t>
    </r>
    <r>
      <rPr>
        <sz val="11"/>
        <color theme="1"/>
        <rFont val="Calibri"/>
        <family val="2"/>
        <scheme val="minor"/>
      </rPr>
      <t xml:space="preserve">data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 xml:space="preserve">ke bawah hingga tampilan rumus menjadi </t>
    </r>
    <r>
      <rPr>
        <b/>
        <sz val="11"/>
        <color theme="1"/>
        <rFont val="Calibri"/>
        <family val="2"/>
        <scheme val="minor"/>
      </rPr>
      <t>=LOOKUP(I3;Target!B50:B87;</t>
    </r>
    <r>
      <rPr>
        <sz val="11"/>
        <color theme="1"/>
        <rFont val="Calibri"/>
        <family val="2"/>
        <scheme val="minor"/>
      </rPr>
      <t xml:space="preserve">)
d. Kemudian </t>
    </r>
    <r>
      <rPr>
        <b/>
        <sz val="11"/>
        <color theme="1"/>
        <rFont val="Calibri"/>
        <family val="2"/>
        <scheme val="minor"/>
      </rPr>
      <t xml:space="preserve">blok </t>
    </r>
    <r>
      <rPr>
        <sz val="11"/>
        <color theme="1"/>
        <rFont val="Calibri"/>
        <family val="2"/>
        <scheme val="minor"/>
      </rPr>
      <t xml:space="preserve">data </t>
    </r>
    <r>
      <rPr>
        <b/>
        <sz val="11"/>
        <color theme="1"/>
        <rFont val="Calibri"/>
        <family val="2"/>
        <scheme val="minor"/>
      </rPr>
      <t xml:space="preserve">KODE ID </t>
    </r>
    <r>
      <rPr>
        <sz val="11"/>
        <color theme="1"/>
        <rFont val="Calibri"/>
        <family val="2"/>
        <scheme val="minor"/>
      </rPr>
      <t xml:space="preserve">ke bawah hingga tampilan rumus menjadi </t>
    </r>
    <r>
      <rPr>
        <b/>
        <sz val="11"/>
        <color theme="1"/>
        <rFont val="Calibri"/>
        <family val="2"/>
        <scheme val="minor"/>
      </rPr>
      <t xml:space="preserve">=LOOKUP(I3;Target!B50:B87;Target!A50:A87) </t>
    </r>
    <r>
      <rPr>
        <sz val="11"/>
        <color theme="1"/>
        <rFont val="Calibri"/>
        <family val="2"/>
        <scheme val="minor"/>
      </rPr>
      <t xml:space="preserve">lalu </t>
    </r>
    <r>
      <rPr>
        <b/>
        <sz val="11"/>
        <color theme="1"/>
        <rFont val="Calibri"/>
        <family val="2"/>
        <scheme val="minor"/>
      </rPr>
      <t xml:space="preserve">ENTER rumus. </t>
    </r>
    <r>
      <rPr>
        <b/>
        <sz val="11"/>
        <color rgb="FFFF0000"/>
        <rFont val="Calibri"/>
        <family val="2"/>
        <scheme val="minor"/>
      </rPr>
      <t>*perhatikan simbol seperti ; dan 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</si>
</sst>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0.000"/>
    <numFmt numFmtId="166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D66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 applyNumberForma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8" fillId="0" borderId="0"/>
  </cellStyleXfs>
  <cellXfs count="178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0" xfId="8"/>
    <xf numFmtId="0" fontId="0" fillId="3" borderId="1" xfId="0" applyFill="1" applyBorder="1"/>
    <xf numFmtId="0" fontId="8" fillId="0" borderId="0" xfId="8" applyFont="1" applyAlignment="1">
      <alignment horizontal="center" vertical="center"/>
    </xf>
    <xf numFmtId="2" fontId="0" fillId="0" borderId="1" xfId="0" applyNumberFormat="1" applyBorder="1"/>
    <xf numFmtId="0" fontId="3" fillId="5" borderId="0" xfId="8" applyFill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0" fillId="0" borderId="1" xfId="9" applyNumberFormat="1" applyFont="1" applyBorder="1"/>
    <xf numFmtId="1" fontId="0" fillId="0" borderId="1" xfId="0" applyNumberFormat="1" applyBorder="1" applyAlignment="1">
      <alignment wrapText="1"/>
    </xf>
    <xf numFmtId="0" fontId="2" fillId="0" borderId="0" xfId="0" applyFont="1"/>
    <xf numFmtId="2" fontId="3" fillId="0" borderId="0" xfId="8" applyNumberFormat="1"/>
    <xf numFmtId="0" fontId="3" fillId="0" borderId="1" xfId="8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2" fontId="0" fillId="0" borderId="1" xfId="0" applyNumberFormat="1" applyBorder="1" applyAlignment="1">
      <alignment horizontal="right"/>
    </xf>
    <xf numFmtId="2" fontId="17" fillId="0" borderId="0" xfId="0" applyNumberFormat="1" applyFont="1" applyAlignment="1">
      <alignment vertical="center"/>
    </xf>
    <xf numFmtId="0" fontId="14" fillId="7" borderId="1" xfId="8" applyFont="1" applyFill="1" applyBorder="1" applyAlignment="1">
      <alignment horizontal="center" vertical="center" wrapText="1"/>
    </xf>
    <xf numFmtId="2" fontId="0" fillId="3" borderId="1" xfId="0" applyNumberFormat="1" applyFill="1" applyBorder="1"/>
    <xf numFmtId="166" fontId="0" fillId="3" borderId="1" xfId="0" applyNumberFormat="1" applyFill="1" applyBorder="1"/>
    <xf numFmtId="0" fontId="0" fillId="3" borderId="1" xfId="9" applyNumberFormat="1" applyFont="1" applyFill="1" applyBorder="1"/>
    <xf numFmtId="165" fontId="0" fillId="3" borderId="1" xfId="0" applyNumberFormat="1" applyFill="1" applyBorder="1"/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14" fillId="7" borderId="1" xfId="8" applyFont="1" applyFill="1" applyBorder="1" applyAlignment="1" applyProtection="1">
      <alignment horizontal="center" vertical="center" wrapText="1"/>
      <protection locked="0"/>
    </xf>
    <xf numFmtId="2" fontId="14" fillId="7" borderId="1" xfId="8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8" applyBorder="1" applyProtection="1">
      <protection locked="0"/>
    </xf>
    <xf numFmtId="0" fontId="12" fillId="0" borderId="0" xfId="8" applyFont="1" applyAlignment="1" applyProtection="1">
      <alignment horizontal="center" vertical="center"/>
      <protection locked="0"/>
    </xf>
    <xf numFmtId="0" fontId="12" fillId="3" borderId="0" xfId="8" applyFont="1" applyFill="1" applyAlignment="1" applyProtection="1">
      <alignment horizontal="center" vertical="center"/>
      <protection locked="0"/>
    </xf>
    <xf numFmtId="0" fontId="12" fillId="4" borderId="0" xfId="8" applyFont="1" applyFill="1" applyAlignment="1" applyProtection="1">
      <alignment horizontal="center" vertical="center"/>
      <protection locked="0"/>
    </xf>
    <xf numFmtId="0" fontId="3" fillId="0" borderId="0" xfId="8" applyProtection="1">
      <protection locked="0"/>
    </xf>
    <xf numFmtId="0" fontId="3" fillId="0" borderId="0" xfId="8" applyAlignment="1" applyProtection="1">
      <alignment vertical="top" wrapText="1"/>
      <protection locked="0"/>
    </xf>
    <xf numFmtId="166" fontId="3" fillId="0" borderId="0" xfId="8" applyNumberFormat="1" applyAlignment="1" applyProtection="1">
      <alignment vertical="top" wrapText="1"/>
      <protection locked="0"/>
    </xf>
    <xf numFmtId="166" fontId="3" fillId="0" borderId="0" xfId="8" applyNumberFormat="1" applyAlignment="1" applyProtection="1">
      <alignment horizontal="right" vertical="top" wrapText="1"/>
      <protection locked="0"/>
    </xf>
    <xf numFmtId="1" fontId="3" fillId="0" borderId="0" xfId="8" applyNumberFormat="1" applyAlignment="1" applyProtection="1">
      <alignment vertical="top" wrapText="1"/>
      <protection locked="0"/>
    </xf>
    <xf numFmtId="0" fontId="8" fillId="0" borderId="0" xfId="8" applyFont="1" applyAlignment="1" applyProtection="1">
      <alignment horizontal="center" vertical="center"/>
      <protection locked="0"/>
    </xf>
    <xf numFmtId="0" fontId="12" fillId="2" borderId="0" xfId="8" applyFont="1" applyFill="1" applyAlignment="1" applyProtection="1">
      <alignment horizontal="center" vertical="center" wrapText="1"/>
      <protection locked="0"/>
    </xf>
    <xf numFmtId="0" fontId="12" fillId="0" borderId="0" xfId="8" applyFont="1" applyAlignment="1" applyProtection="1">
      <alignment horizontal="center" vertical="center" wrapText="1"/>
      <protection locked="0"/>
    </xf>
    <xf numFmtId="0" fontId="3" fillId="0" borderId="0" xfId="8" applyAlignment="1" applyProtection="1">
      <alignment vertical="center"/>
      <protection locked="0"/>
    </xf>
    <xf numFmtId="0" fontId="3" fillId="0" borderId="0" xfId="8" applyAlignment="1" applyProtection="1">
      <alignment horizontal="center"/>
      <protection locked="0"/>
    </xf>
    <xf numFmtId="0" fontId="3" fillId="0" borderId="0" xfId="8" applyAlignment="1" applyProtection="1">
      <alignment horizontal="center" vertical="center" wrapText="1"/>
      <protection locked="0"/>
    </xf>
    <xf numFmtId="1" fontId="3" fillId="0" borderId="0" xfId="8" applyNumberFormat="1" applyAlignment="1" applyProtection="1">
      <alignment horizontal="center"/>
      <protection locked="0"/>
    </xf>
    <xf numFmtId="2" fontId="3" fillId="0" borderId="0" xfId="8" applyNumberFormat="1" applyProtection="1">
      <protection locked="0"/>
    </xf>
    <xf numFmtId="2" fontId="3" fillId="0" borderId="0" xfId="8" applyNumberFormat="1" applyAlignment="1">
      <alignment horizontal="center"/>
    </xf>
    <xf numFmtId="166" fontId="3" fillId="0" borderId="0" xfId="8" applyNumberFormat="1" applyAlignment="1">
      <alignment horizontal="center"/>
    </xf>
    <xf numFmtId="165" fontId="3" fillId="0" borderId="0" xfId="8" applyNumberFormat="1" applyAlignment="1">
      <alignment horizontal="center"/>
    </xf>
    <xf numFmtId="0" fontId="3" fillId="10" borderId="1" xfId="8" applyFill="1" applyBorder="1"/>
    <xf numFmtId="0" fontId="3" fillId="10" borderId="1" xfId="8" applyFill="1" applyBorder="1" applyAlignment="1">
      <alignment vertical="center"/>
    </xf>
    <xf numFmtId="0" fontId="2" fillId="10" borderId="1" xfId="8" applyFont="1" applyFill="1" applyBorder="1" applyProtection="1">
      <protection locked="0"/>
    </xf>
    <xf numFmtId="0" fontId="2" fillId="10" borderId="1" xfId="8" applyFont="1" applyFill="1" applyBorder="1" applyAlignment="1" applyProtection="1">
      <alignment vertical="center"/>
      <protection locked="0"/>
    </xf>
    <xf numFmtId="0" fontId="11" fillId="11" borderId="1" xfId="0" applyFont="1" applyFill="1" applyBorder="1"/>
    <xf numFmtId="0" fontId="8" fillId="0" borderId="0" xfId="8" applyFont="1" applyAlignment="1">
      <alignment horizontal="center"/>
    </xf>
    <xf numFmtId="0" fontId="3" fillId="12" borderId="0" xfId="8" applyFill="1" applyAlignment="1" applyProtection="1">
      <alignment vertical="center"/>
      <protection locked="0"/>
    </xf>
    <xf numFmtId="165" fontId="1" fillId="12" borderId="0" xfId="0" applyNumberFormat="1" applyFont="1" applyFill="1" applyAlignment="1" applyProtection="1">
      <alignment horizontal="center"/>
      <protection locked="0"/>
    </xf>
    <xf numFmtId="165" fontId="3" fillId="12" borderId="0" xfId="8" applyNumberFormat="1" applyFill="1"/>
    <xf numFmtId="0" fontId="3" fillId="12" borderId="0" xfId="8" applyFill="1"/>
    <xf numFmtId="0" fontId="1" fillId="12" borderId="0" xfId="0" applyFont="1" applyFill="1" applyAlignment="1" applyProtection="1">
      <alignment horizontal="center"/>
      <protection locked="0"/>
    </xf>
    <xf numFmtId="2" fontId="3" fillId="12" borderId="0" xfId="8" applyNumberFormat="1" applyFill="1" applyAlignment="1">
      <alignment horizontal="center"/>
    </xf>
    <xf numFmtId="0" fontId="3" fillId="12" borderId="0" xfId="0" applyFont="1" applyFill="1" applyAlignment="1" applyProtection="1">
      <alignment horizontal="center" vertical="center" wrapText="1"/>
      <protection locked="0"/>
    </xf>
    <xf numFmtId="0" fontId="1" fillId="12" borderId="0" xfId="16" applyFont="1" applyFill="1" applyAlignment="1" applyProtection="1">
      <alignment horizontal="center"/>
      <protection locked="0"/>
    </xf>
    <xf numFmtId="0" fontId="3" fillId="12" borderId="0" xfId="8" applyFill="1" applyAlignment="1" applyProtection="1">
      <alignment horizontal="center"/>
      <protection locked="0"/>
    </xf>
    <xf numFmtId="4" fontId="5" fillId="12" borderId="0" xfId="15" applyNumberFormat="1" applyFont="1" applyFill="1" applyAlignment="1" applyProtection="1">
      <alignment horizontal="center" vertical="center"/>
      <protection locked="0"/>
    </xf>
    <xf numFmtId="0" fontId="3" fillId="12" borderId="0" xfId="8" applyFill="1" applyProtection="1">
      <protection locked="0"/>
    </xf>
    <xf numFmtId="0" fontId="1" fillId="12" borderId="0" xfId="0" applyFont="1" applyFill="1" applyAlignment="1" applyProtection="1">
      <alignment horizontal="center" vertical="center" wrapText="1"/>
      <protection locked="0"/>
    </xf>
    <xf numFmtId="0" fontId="3" fillId="12" borderId="0" xfId="8" applyFill="1" applyAlignment="1">
      <alignment horizontal="center"/>
    </xf>
    <xf numFmtId="2" fontId="5" fillId="12" borderId="0" xfId="8" applyNumberFormat="1" applyFont="1" applyFill="1" applyAlignment="1" applyProtection="1">
      <alignment horizontal="center" vertical="center" wrapText="1"/>
      <protection locked="0"/>
    </xf>
    <xf numFmtId="166" fontId="3" fillId="12" borderId="0" xfId="8" applyNumberFormat="1" applyFill="1" applyAlignment="1">
      <alignment horizontal="center"/>
    </xf>
    <xf numFmtId="2" fontId="1" fillId="13" borderId="0" xfId="0" applyNumberFormat="1" applyFont="1" applyFill="1" applyAlignment="1" applyProtection="1">
      <alignment horizontal="center"/>
      <protection locked="0"/>
    </xf>
    <xf numFmtId="0" fontId="3" fillId="8" borderId="0" xfId="8" applyFill="1"/>
    <xf numFmtId="0" fontId="1" fillId="0" borderId="1" xfId="8" applyFont="1" applyBorder="1"/>
    <xf numFmtId="0" fontId="8" fillId="12" borderId="1" xfId="8" applyFont="1" applyFill="1" applyBorder="1"/>
    <xf numFmtId="0" fontId="2" fillId="14" borderId="1" xfId="0" applyFont="1" applyFill="1" applyBorder="1"/>
    <xf numFmtId="0" fontId="0" fillId="14" borderId="1" xfId="0" applyFill="1" applyBorder="1" applyAlignment="1">
      <alignment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0" xfId="8" applyFont="1" applyProtection="1">
      <protection locked="0"/>
    </xf>
    <xf numFmtId="0" fontId="3" fillId="7" borderId="1" xfId="8" applyFill="1" applyBorder="1"/>
    <xf numFmtId="0" fontId="3" fillId="11" borderId="0" xfId="8" applyFill="1" applyProtection="1">
      <protection locked="0"/>
    </xf>
    <xf numFmtId="0" fontId="0" fillId="14" borderId="1" xfId="0" applyFill="1" applyBorder="1"/>
    <xf numFmtId="0" fontId="3" fillId="8" borderId="1" xfId="8" applyFill="1" applyBorder="1"/>
    <xf numFmtId="0" fontId="14" fillId="5" borderId="1" xfId="8" applyFont="1" applyFill="1" applyBorder="1" applyAlignment="1">
      <alignment horizontal="center" vertical="center" wrapText="1"/>
    </xf>
    <xf numFmtId="0" fontId="14" fillId="5" borderId="1" xfId="8" applyFont="1" applyFill="1" applyBorder="1" applyAlignment="1" applyProtection="1">
      <alignment horizontal="center" vertical="center" wrapText="1"/>
      <protection locked="0"/>
    </xf>
    <xf numFmtId="2" fontId="14" fillId="5" borderId="1" xfId="8" applyNumberFormat="1" applyFont="1" applyFill="1" applyBorder="1" applyAlignment="1" applyProtection="1">
      <alignment horizontal="center" vertical="center" wrapText="1"/>
      <protection locked="0"/>
    </xf>
    <xf numFmtId="0" fontId="24" fillId="8" borderId="0" xfId="8" applyFont="1" applyFill="1" applyAlignment="1" applyProtection="1">
      <alignment horizontal="center" vertical="center" wrapText="1"/>
      <protection locked="0"/>
    </xf>
    <xf numFmtId="2" fontId="25" fillId="8" borderId="0" xfId="0" applyNumberFormat="1" applyFont="1" applyFill="1" applyAlignment="1" applyProtection="1">
      <alignment horizontal="center" vertical="center" wrapText="1"/>
      <protection locked="0"/>
    </xf>
    <xf numFmtId="2" fontId="25" fillId="8" borderId="0" xfId="0" applyNumberFormat="1" applyFont="1" applyFill="1" applyAlignment="1" applyProtection="1">
      <alignment horizontal="center"/>
      <protection locked="0"/>
    </xf>
    <xf numFmtId="2" fontId="13" fillId="8" borderId="0" xfId="0" applyNumberFormat="1" applyFont="1" applyFill="1" applyAlignment="1" applyProtection="1">
      <alignment horizontal="center"/>
      <protection locked="0"/>
    </xf>
    <xf numFmtId="0" fontId="13" fillId="8" borderId="0" xfId="0" applyFont="1" applyFill="1" applyAlignment="1" applyProtection="1">
      <alignment horizontal="center"/>
      <protection locked="0"/>
    </xf>
    <xf numFmtId="0" fontId="5" fillId="12" borderId="0" xfId="0" applyFont="1" applyFill="1" applyAlignment="1" applyProtection="1">
      <alignment horizontal="center"/>
      <protection locked="0"/>
    </xf>
    <xf numFmtId="0" fontId="13" fillId="8" borderId="0" xfId="16" applyFont="1" applyFill="1" applyAlignment="1" applyProtection="1">
      <alignment horizontal="center"/>
      <protection locked="0"/>
    </xf>
    <xf numFmtId="0" fontId="13" fillId="8" borderId="0" xfId="0" applyFont="1" applyFill="1" applyAlignment="1" applyProtection="1">
      <alignment horizontal="center" vertical="center" wrapText="1"/>
      <protection locked="0"/>
    </xf>
    <xf numFmtId="165" fontId="13" fillId="8" borderId="0" xfId="0" applyNumberFormat="1" applyFont="1" applyFill="1" applyAlignment="1" applyProtection="1">
      <alignment horizontal="center" vertical="center"/>
      <protection locked="0"/>
    </xf>
    <xf numFmtId="0" fontId="8" fillId="14" borderId="1" xfId="8" applyFont="1" applyFill="1" applyBorder="1" applyAlignment="1" applyProtection="1">
      <alignment horizontal="left" vertical="top" wrapText="1"/>
      <protection locked="0"/>
    </xf>
    <xf numFmtId="0" fontId="26" fillId="0" borderId="9" xfId="0" applyFont="1" applyBorder="1" applyAlignment="1">
      <alignment horizontal="center"/>
    </xf>
    <xf numFmtId="0" fontId="10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8" fillId="17" borderId="0" xfId="8" applyFont="1" applyFill="1" applyAlignment="1">
      <alignment horizontal="center"/>
    </xf>
    <xf numFmtId="0" fontId="0" fillId="17" borderId="0" xfId="0" applyFill="1"/>
    <xf numFmtId="0" fontId="13" fillId="8" borderId="1" xfId="0" applyFont="1" applyFill="1" applyBorder="1" applyAlignment="1" applyProtection="1">
      <alignment horizontal="center" wrapText="1"/>
      <protection locked="0"/>
    </xf>
    <xf numFmtId="0" fontId="13" fillId="8" borderId="1" xfId="8" applyFont="1" applyFill="1" applyBorder="1"/>
    <xf numFmtId="0" fontId="13" fillId="8" borderId="2" xfId="8" applyFont="1" applyFill="1" applyBorder="1" applyAlignment="1">
      <alignment vertical="center"/>
    </xf>
    <xf numFmtId="0" fontId="13" fillId="8" borderId="1" xfId="8" applyFont="1" applyFill="1" applyBorder="1" applyAlignment="1">
      <alignment vertical="center"/>
    </xf>
    <xf numFmtId="165" fontId="3" fillId="0" borderId="0" xfId="8" applyNumberFormat="1"/>
    <xf numFmtId="165" fontId="3" fillId="0" borderId="0" xfId="8" applyNumberFormat="1" applyAlignment="1">
      <alignment horizontal="right" vertical="center" wrapText="1"/>
    </xf>
    <xf numFmtId="2" fontId="3" fillId="0" borderId="0" xfId="8" applyNumberFormat="1" applyAlignment="1">
      <alignment horizontal="center" vertical="center" wrapText="1"/>
    </xf>
    <xf numFmtId="0" fontId="26" fillId="0" borderId="9" xfId="0" applyFont="1" applyBorder="1" applyAlignment="1">
      <alignment horizontal="center" wrapText="1"/>
    </xf>
    <xf numFmtId="0" fontId="2" fillId="16" borderId="0" xfId="0" applyFont="1" applyFill="1" applyAlignment="1">
      <alignment horizontal="center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top" wrapText="1"/>
    </xf>
    <xf numFmtId="0" fontId="2" fillId="18" borderId="0" xfId="0" applyFont="1" applyFill="1" applyAlignment="1">
      <alignment horizontal="center"/>
    </xf>
    <xf numFmtId="2" fontId="13" fillId="19" borderId="2" xfId="8" applyNumberFormat="1" applyFont="1" applyFill="1" applyBorder="1" applyAlignment="1">
      <alignment horizontal="center" vertical="center" wrapText="1"/>
    </xf>
    <xf numFmtId="2" fontId="13" fillId="19" borderId="3" xfId="8" applyNumberFormat="1" applyFont="1" applyFill="1" applyBorder="1" applyAlignment="1">
      <alignment horizontal="center" vertical="center" wrapText="1"/>
    </xf>
    <xf numFmtId="2" fontId="13" fillId="19" borderId="4" xfId="8" applyNumberFormat="1" applyFont="1" applyFill="1" applyBorder="1" applyAlignment="1">
      <alignment horizontal="center" vertical="center" wrapText="1"/>
    </xf>
    <xf numFmtId="0" fontId="15" fillId="9" borderId="0" xfId="8" applyFont="1" applyFill="1" applyAlignment="1">
      <alignment horizontal="center" vertical="center" wrapText="1"/>
    </xf>
    <xf numFmtId="0" fontId="15" fillId="0" borderId="0" xfId="8" applyFont="1" applyAlignment="1">
      <alignment horizontal="left" vertical="center" wrapText="1"/>
    </xf>
    <xf numFmtId="0" fontId="15" fillId="0" borderId="0" xfId="8" applyFont="1" applyAlignment="1">
      <alignment horizontal="center" vertical="center" wrapText="1"/>
    </xf>
    <xf numFmtId="0" fontId="15" fillId="0" borderId="0" xfId="8" applyFont="1" applyAlignment="1">
      <alignment horizontal="center" vertical="center"/>
    </xf>
    <xf numFmtId="0" fontId="15" fillId="9" borderId="0" xfId="8" applyFont="1" applyFill="1" applyAlignment="1">
      <alignment horizontal="left" vertical="center" wrapText="1"/>
    </xf>
    <xf numFmtId="0" fontId="19" fillId="7" borderId="0" xfId="8" applyFont="1" applyFill="1" applyAlignment="1">
      <alignment horizontal="center" vertical="center" wrapText="1"/>
    </xf>
    <xf numFmtId="0" fontId="19" fillId="7" borderId="0" xfId="8" applyFont="1" applyFill="1" applyAlignment="1">
      <alignment horizontal="center" vertical="center"/>
    </xf>
    <xf numFmtId="0" fontId="8" fillId="8" borderId="0" xfId="8" applyFont="1" applyFill="1" applyAlignment="1">
      <alignment horizontal="center" vertical="center" wrapText="1"/>
    </xf>
    <xf numFmtId="0" fontId="8" fillId="8" borderId="0" xfId="8" applyFont="1" applyFill="1" applyAlignment="1">
      <alignment horizontal="center" vertical="center"/>
    </xf>
    <xf numFmtId="0" fontId="12" fillId="3" borderId="0" xfId="8" applyFont="1" applyFill="1" applyAlignment="1" applyProtection="1">
      <alignment horizontal="center" vertical="center"/>
      <protection locked="0"/>
    </xf>
    <xf numFmtId="0" fontId="12" fillId="4" borderId="0" xfId="8" applyFont="1" applyFill="1" applyAlignment="1" applyProtection="1">
      <alignment horizontal="center" vertical="center"/>
      <protection locked="0"/>
    </xf>
    <xf numFmtId="166" fontId="24" fillId="8" borderId="0" xfId="8" applyNumberFormat="1" applyFont="1" applyFill="1" applyAlignment="1" applyProtection="1">
      <alignment horizontal="center" vertical="center" wrapText="1"/>
      <protection locked="0"/>
    </xf>
    <xf numFmtId="0" fontId="3" fillId="14" borderId="1" xfId="8" applyFill="1" applyBorder="1" applyAlignment="1" applyProtection="1">
      <alignment horizontal="left" vertical="top" wrapText="1"/>
      <protection locked="0"/>
    </xf>
    <xf numFmtId="0" fontId="23" fillId="0" borderId="1" xfId="8" applyFont="1" applyBorder="1" applyAlignment="1" applyProtection="1">
      <alignment horizontal="center"/>
      <protection locked="0"/>
    </xf>
    <xf numFmtId="0" fontId="10" fillId="11" borderId="0" xfId="0" applyFont="1" applyFill="1" applyAlignment="1">
      <alignment horizontal="center" vertical="center"/>
    </xf>
    <xf numFmtId="0" fontId="10" fillId="14" borderId="1" xfId="0" applyFont="1" applyFill="1" applyBorder="1" applyAlignment="1" applyProtection="1">
      <alignment horizontal="center" vertical="center"/>
      <protection locked="0"/>
    </xf>
    <xf numFmtId="0" fontId="10" fillId="15" borderId="1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6" fillId="0" borderId="9" xfId="0" applyFont="1" applyBorder="1" applyAlignment="1">
      <alignment horizontal="center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top"/>
    </xf>
  </cellXfs>
  <cellStyles count="17">
    <cellStyle name="Comma [0]" xfId="9" builtinId="6"/>
    <cellStyle name="Normal" xfId="0" builtinId="0"/>
    <cellStyle name="Normal 2" xfId="8" xr:uid="{00000000-0005-0000-0000-000002000000}"/>
    <cellStyle name="Normal 2 2" xfId="6" xr:uid="{00000000-0005-0000-0000-000003000000}"/>
    <cellStyle name="Normal 3" xfId="16" xr:uid="{00000000-0005-0000-0000-000004000000}"/>
    <cellStyle name="Normal 4" xfId="1" xr:uid="{00000000-0005-0000-0000-000005000000}"/>
    <cellStyle name="Normal 5" xfId="7" xr:uid="{00000000-0005-0000-0000-000006000000}"/>
    <cellStyle name="Normal_laporan5" xfId="15" xr:uid="{00000000-0005-0000-0000-000007000000}"/>
    <cellStyle name="style1517226051214" xfId="4" xr:uid="{00000000-0005-0000-0000-000008000000}"/>
    <cellStyle name="style1517226051417" xfId="5" xr:uid="{00000000-0005-0000-0000-000009000000}"/>
    <cellStyle name="style1519273713954" xfId="2" xr:uid="{00000000-0005-0000-0000-00000A000000}"/>
    <cellStyle name="style1519273714076" xfId="3" xr:uid="{00000000-0005-0000-0000-00000B000000}"/>
    <cellStyle name="style1548297140267" xfId="10" xr:uid="{00000000-0005-0000-0000-00000C000000}"/>
    <cellStyle name="style1548297140347" xfId="11" xr:uid="{00000000-0005-0000-0000-00000D000000}"/>
    <cellStyle name="style1548297140397" xfId="12" xr:uid="{00000000-0005-0000-0000-00000E000000}"/>
    <cellStyle name="style1548312740834" xfId="13" xr:uid="{00000000-0005-0000-0000-00000F000000}"/>
    <cellStyle name="style1548312740994" xfId="14" xr:uid="{00000000-0005-0000-0000-000010000000}"/>
  </cellStyles>
  <dxfs count="0"/>
  <tableStyles count="0" defaultTableStyle="TableStyleMedium2" defaultPivotStyle="PivotStyleLight16"/>
  <colors>
    <mruColors>
      <color rgb="FFC6D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lia Agnis" id="{675290FB-CC3C-4176-9C57-1F0EC9A457B0}" userId="9914ab37ac3fc5d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4-01-18T04:53:58.01" personId="{675290FB-CC3C-4176-9C57-1F0EC9A457B0}" id="{95CB7429-E058-4B8D-86B6-74226F44DEA5}">
    <text>Kayaknya kolom sumber ini perlu dihapus ya takut missleading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A12-98DC-40ED-A46A-7785E1C3269E}">
  <dimension ref="B4:C8"/>
  <sheetViews>
    <sheetView zoomScaleNormal="100" zoomScaleSheetLayoutView="120" workbookViewId="0">
      <selection activeCell="B4" sqref="B4:C4"/>
    </sheetView>
  </sheetViews>
  <sheetFormatPr defaultRowHeight="14.4" x14ac:dyDescent="0.3"/>
  <cols>
    <col min="2" max="2" width="16.44140625" customWidth="1"/>
    <col min="3" max="3" width="115.88671875" bestFit="1" customWidth="1"/>
  </cols>
  <sheetData>
    <row r="4" spans="2:3" ht="21" x14ac:dyDescent="0.4">
      <c r="B4" s="125" t="s">
        <v>704</v>
      </c>
      <c r="C4" s="125"/>
    </row>
    <row r="5" spans="2:3" x14ac:dyDescent="0.3">
      <c r="B5" s="86" t="s">
        <v>700</v>
      </c>
      <c r="C5" s="87" t="s">
        <v>744</v>
      </c>
    </row>
    <row r="6" spans="2:3" x14ac:dyDescent="0.3">
      <c r="B6" s="86" t="s">
        <v>701</v>
      </c>
      <c r="C6" s="87" t="s">
        <v>740</v>
      </c>
    </row>
    <row r="7" spans="2:3" x14ac:dyDescent="0.3">
      <c r="B7" s="86" t="s">
        <v>702</v>
      </c>
      <c r="C7" s="87" t="s">
        <v>708</v>
      </c>
    </row>
    <row r="8" spans="2:3" ht="28.8" x14ac:dyDescent="0.3">
      <c r="B8" s="86" t="s">
        <v>703</v>
      </c>
      <c r="C8" s="87" t="s">
        <v>741</v>
      </c>
    </row>
  </sheetData>
  <mergeCells count="1">
    <mergeCell ref="B4:C4"/>
  </mergeCell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D3F4-5D7D-44F0-99E9-E3A8A097AF32}">
  <dimension ref="B2:J675"/>
  <sheetViews>
    <sheetView topLeftCell="C1" zoomScale="87" zoomScaleNormal="100" workbookViewId="0">
      <selection activeCell="G20" sqref="G20"/>
    </sheetView>
  </sheetViews>
  <sheetFormatPr defaultRowHeight="14.4" x14ac:dyDescent="0.3"/>
  <cols>
    <col min="3" max="3" width="30.44140625" bestFit="1" customWidth="1"/>
    <col min="6" max="6" width="9.88671875" customWidth="1"/>
    <col min="7" max="7" width="102.21875" bestFit="1" customWidth="1"/>
    <col min="10" max="10" width="93.109375" customWidth="1"/>
  </cols>
  <sheetData>
    <row r="2" spans="2:10" x14ac:dyDescent="0.3">
      <c r="G2" s="90" t="s">
        <v>707</v>
      </c>
    </row>
    <row r="3" spans="2:10" x14ac:dyDescent="0.3">
      <c r="B3" s="85" t="s">
        <v>697</v>
      </c>
      <c r="C3" s="85" t="s">
        <v>698</v>
      </c>
      <c r="F3" s="86" t="s">
        <v>705</v>
      </c>
      <c r="G3" s="93" t="s">
        <v>739</v>
      </c>
    </row>
    <row r="4" spans="2:10" x14ac:dyDescent="0.3">
      <c r="B4" s="24">
        <v>1000</v>
      </c>
      <c r="C4" s="24" t="s">
        <v>149</v>
      </c>
      <c r="F4" s="86" t="s">
        <v>701</v>
      </c>
      <c r="G4" s="87" t="s">
        <v>745</v>
      </c>
    </row>
    <row r="5" spans="2:10" x14ac:dyDescent="0.3">
      <c r="B5" s="24">
        <v>1100</v>
      </c>
      <c r="C5" s="24" t="s">
        <v>144</v>
      </c>
      <c r="F5" s="86" t="s">
        <v>706</v>
      </c>
      <c r="G5" s="93" t="s">
        <v>747</v>
      </c>
    </row>
    <row r="6" spans="2:10" x14ac:dyDescent="0.3">
      <c r="B6" s="24">
        <v>1200</v>
      </c>
      <c r="C6" s="24" t="s">
        <v>150</v>
      </c>
      <c r="F6" s="86" t="s">
        <v>746</v>
      </c>
      <c r="G6" s="93" t="s">
        <v>713</v>
      </c>
    </row>
    <row r="7" spans="2:10" x14ac:dyDescent="0.3">
      <c r="B7" s="24">
        <v>1300</v>
      </c>
      <c r="C7" s="24" t="s">
        <v>151</v>
      </c>
    </row>
    <row r="8" spans="2:10" x14ac:dyDescent="0.3">
      <c r="B8" s="24">
        <v>1400</v>
      </c>
      <c r="C8" s="24" t="s">
        <v>152</v>
      </c>
    </row>
    <row r="9" spans="2:10" ht="53.4" customHeight="1" x14ac:dyDescent="0.3">
      <c r="B9" s="24">
        <v>1500</v>
      </c>
      <c r="C9" s="24" t="s">
        <v>153</v>
      </c>
      <c r="F9" s="127" t="s">
        <v>712</v>
      </c>
      <c r="G9" s="127"/>
      <c r="I9" s="128" t="s">
        <v>716</v>
      </c>
      <c r="J9" s="128"/>
    </row>
    <row r="10" spans="2:10" x14ac:dyDescent="0.3">
      <c r="B10" s="24">
        <v>1600</v>
      </c>
      <c r="C10" s="24" t="s">
        <v>154</v>
      </c>
      <c r="F10" s="66"/>
      <c r="G10" s="66"/>
      <c r="I10" s="66"/>
      <c r="J10" s="66"/>
    </row>
    <row r="11" spans="2:10" x14ac:dyDescent="0.3">
      <c r="B11" s="24">
        <v>1700</v>
      </c>
      <c r="C11" s="24" t="s">
        <v>155</v>
      </c>
      <c r="F11" s="126" t="s">
        <v>144</v>
      </c>
      <c r="G11" s="126"/>
      <c r="H11" s="126"/>
      <c r="I11" s="126"/>
      <c r="J11" s="126"/>
    </row>
    <row r="12" spans="2:10" x14ac:dyDescent="0.3">
      <c r="B12" s="24">
        <v>1800</v>
      </c>
      <c r="C12" s="24" t="s">
        <v>156</v>
      </c>
      <c r="F12" s="116" t="s">
        <v>147</v>
      </c>
      <c r="G12" s="116" t="s">
        <v>148</v>
      </c>
      <c r="H12" s="117"/>
      <c r="I12" s="116" t="s">
        <v>147</v>
      </c>
      <c r="J12" s="116" t="s">
        <v>148</v>
      </c>
    </row>
    <row r="13" spans="2:10" x14ac:dyDescent="0.3">
      <c r="B13" s="24">
        <v>1900</v>
      </c>
      <c r="C13" s="24" t="s">
        <v>157</v>
      </c>
      <c r="F13" s="8">
        <v>1107</v>
      </c>
      <c r="G13" s="83" t="s">
        <v>107</v>
      </c>
      <c r="I13" s="24">
        <v>1101</v>
      </c>
      <c r="J13" s="91" t="s">
        <v>186</v>
      </c>
    </row>
    <row r="14" spans="2:10" x14ac:dyDescent="0.3">
      <c r="B14" s="24">
        <v>2100</v>
      </c>
      <c r="C14" s="24" t="s">
        <v>158</v>
      </c>
      <c r="F14" s="8">
        <v>1112</v>
      </c>
      <c r="G14" s="83" t="s">
        <v>112</v>
      </c>
      <c r="I14" s="24">
        <v>1102</v>
      </c>
      <c r="J14" s="91" t="s">
        <v>185</v>
      </c>
    </row>
    <row r="15" spans="2:10" x14ac:dyDescent="0.3">
      <c r="B15" s="24">
        <v>3100</v>
      </c>
      <c r="C15" s="24" t="s">
        <v>159</v>
      </c>
      <c r="F15" s="8">
        <v>1108</v>
      </c>
      <c r="G15" s="83" t="s">
        <v>108</v>
      </c>
      <c r="I15" s="24">
        <v>1103</v>
      </c>
      <c r="J15" s="91" t="s">
        <v>184</v>
      </c>
    </row>
    <row r="16" spans="2:10" x14ac:dyDescent="0.3">
      <c r="B16" s="24">
        <v>3200</v>
      </c>
      <c r="C16" s="24" t="s">
        <v>160</v>
      </c>
      <c r="F16" s="8">
        <v>1116</v>
      </c>
      <c r="G16" s="83" t="s">
        <v>116</v>
      </c>
      <c r="I16" s="24">
        <v>1104</v>
      </c>
      <c r="J16" s="91" t="s">
        <v>183</v>
      </c>
    </row>
    <row r="17" spans="2:10" x14ac:dyDescent="0.3">
      <c r="B17" s="24">
        <v>3300</v>
      </c>
      <c r="C17" s="24" t="s">
        <v>161</v>
      </c>
      <c r="F17" s="8">
        <v>1103</v>
      </c>
      <c r="G17" s="83" t="s">
        <v>103</v>
      </c>
      <c r="I17" s="24">
        <v>1105</v>
      </c>
      <c r="J17" s="91" t="s">
        <v>187</v>
      </c>
    </row>
    <row r="18" spans="2:10" x14ac:dyDescent="0.3">
      <c r="B18" s="24">
        <v>3400</v>
      </c>
      <c r="C18" s="24" t="s">
        <v>162</v>
      </c>
      <c r="F18" s="8">
        <v>1102</v>
      </c>
      <c r="G18" s="83" t="s">
        <v>102</v>
      </c>
      <c r="I18" s="24">
        <v>1106</v>
      </c>
      <c r="J18" s="91" t="s">
        <v>188</v>
      </c>
    </row>
    <row r="19" spans="2:10" x14ac:dyDescent="0.3">
      <c r="B19" s="24">
        <v>3500</v>
      </c>
      <c r="C19" s="24" t="s">
        <v>163</v>
      </c>
      <c r="F19" s="8">
        <v>1114</v>
      </c>
      <c r="G19" s="83" t="s">
        <v>114</v>
      </c>
      <c r="I19" s="24">
        <v>1107</v>
      </c>
      <c r="J19" s="91" t="s">
        <v>189</v>
      </c>
    </row>
    <row r="20" spans="2:10" x14ac:dyDescent="0.3">
      <c r="B20" s="24">
        <v>3600</v>
      </c>
      <c r="C20" s="24" t="s">
        <v>164</v>
      </c>
      <c r="F20" s="8">
        <v>1106</v>
      </c>
      <c r="G20" s="83" t="s">
        <v>106</v>
      </c>
      <c r="I20" s="24">
        <v>1108</v>
      </c>
      <c r="J20" s="91" t="s">
        <v>190</v>
      </c>
    </row>
    <row r="21" spans="2:10" x14ac:dyDescent="0.3">
      <c r="B21" s="24">
        <v>5100</v>
      </c>
      <c r="C21" s="24" t="s">
        <v>165</v>
      </c>
      <c r="F21" s="8">
        <v>1104</v>
      </c>
      <c r="G21" s="83" t="s">
        <v>104</v>
      </c>
      <c r="I21" s="24">
        <v>1109</v>
      </c>
      <c r="J21" s="91" t="s">
        <v>191</v>
      </c>
    </row>
    <row r="22" spans="2:10" x14ac:dyDescent="0.3">
      <c r="B22" s="24">
        <v>5200</v>
      </c>
      <c r="C22" s="24" t="s">
        <v>166</v>
      </c>
      <c r="F22" s="8">
        <v>1105</v>
      </c>
      <c r="G22" s="83" t="s">
        <v>105</v>
      </c>
      <c r="I22" s="24">
        <v>1110</v>
      </c>
      <c r="J22" s="91" t="s">
        <v>192</v>
      </c>
    </row>
    <row r="23" spans="2:10" x14ac:dyDescent="0.3">
      <c r="B23" s="24">
        <v>5300</v>
      </c>
      <c r="C23" s="24" t="s">
        <v>167</v>
      </c>
      <c r="F23" s="8">
        <v>1111</v>
      </c>
      <c r="G23" s="83" t="s">
        <v>111</v>
      </c>
      <c r="I23" s="24">
        <v>1111</v>
      </c>
      <c r="J23" s="91" t="s">
        <v>193</v>
      </c>
    </row>
    <row r="24" spans="2:10" x14ac:dyDescent="0.3">
      <c r="B24" s="24">
        <v>6100</v>
      </c>
      <c r="C24" s="24" t="s">
        <v>168</v>
      </c>
      <c r="F24" s="8">
        <v>1117</v>
      </c>
      <c r="G24" s="83" t="s">
        <v>117</v>
      </c>
      <c r="I24" s="24">
        <v>1112</v>
      </c>
      <c r="J24" s="91" t="s">
        <v>194</v>
      </c>
    </row>
    <row r="25" spans="2:10" x14ac:dyDescent="0.3">
      <c r="B25" s="24">
        <v>6200</v>
      </c>
      <c r="C25" s="24" t="s">
        <v>169</v>
      </c>
      <c r="F25" s="8">
        <v>1110</v>
      </c>
      <c r="G25" s="83" t="s">
        <v>110</v>
      </c>
      <c r="I25" s="24">
        <v>1113</v>
      </c>
      <c r="J25" s="91" t="s">
        <v>195</v>
      </c>
    </row>
    <row r="26" spans="2:10" x14ac:dyDescent="0.3">
      <c r="B26" s="24">
        <v>6300</v>
      </c>
      <c r="C26" s="24" t="s">
        <v>170</v>
      </c>
      <c r="F26" s="8">
        <v>1113</v>
      </c>
      <c r="G26" s="83" t="s">
        <v>113</v>
      </c>
      <c r="I26" s="24">
        <v>1114</v>
      </c>
      <c r="J26" s="91" t="s">
        <v>196</v>
      </c>
    </row>
    <row r="27" spans="2:10" x14ac:dyDescent="0.3">
      <c r="B27" s="24">
        <v>6400</v>
      </c>
      <c r="C27" s="24" t="s">
        <v>171</v>
      </c>
      <c r="F27" s="8">
        <v>1115</v>
      </c>
      <c r="G27" s="83" t="s">
        <v>115</v>
      </c>
      <c r="I27" s="24">
        <v>1115</v>
      </c>
      <c r="J27" s="91" t="s">
        <v>197</v>
      </c>
    </row>
    <row r="28" spans="2:10" x14ac:dyDescent="0.3">
      <c r="B28" s="24">
        <v>6500</v>
      </c>
      <c r="C28" s="24" t="s">
        <v>172</v>
      </c>
      <c r="F28" s="8">
        <v>1109</v>
      </c>
      <c r="G28" s="83" t="s">
        <v>109</v>
      </c>
      <c r="I28" s="24">
        <v>1116</v>
      </c>
      <c r="J28" s="91" t="s">
        <v>198</v>
      </c>
    </row>
    <row r="29" spans="2:10" x14ac:dyDescent="0.3">
      <c r="B29" s="24">
        <v>7100</v>
      </c>
      <c r="C29" s="24" t="s">
        <v>173</v>
      </c>
      <c r="F29" s="8">
        <v>1118</v>
      </c>
      <c r="G29" s="83" t="s">
        <v>118</v>
      </c>
      <c r="I29" s="24">
        <v>1117</v>
      </c>
      <c r="J29" s="91" t="s">
        <v>199</v>
      </c>
    </row>
    <row r="30" spans="2:10" x14ac:dyDescent="0.3">
      <c r="B30" s="24">
        <v>7200</v>
      </c>
      <c r="C30" s="24" t="s">
        <v>174</v>
      </c>
      <c r="F30" s="8">
        <v>1101</v>
      </c>
      <c r="G30" s="83" t="s">
        <v>101</v>
      </c>
      <c r="I30" s="24">
        <v>1118</v>
      </c>
      <c r="J30" s="91" t="s">
        <v>200</v>
      </c>
    </row>
    <row r="31" spans="2:10" x14ac:dyDescent="0.3">
      <c r="B31" s="24">
        <v>7300</v>
      </c>
      <c r="C31" s="24" t="s">
        <v>175</v>
      </c>
      <c r="F31" s="8">
        <v>1171</v>
      </c>
      <c r="G31" s="83" t="s">
        <v>119</v>
      </c>
      <c r="I31" s="24">
        <v>1171</v>
      </c>
      <c r="J31" s="91" t="s">
        <v>201</v>
      </c>
    </row>
    <row r="32" spans="2:10" x14ac:dyDescent="0.3">
      <c r="B32" s="24">
        <v>7400</v>
      </c>
      <c r="C32" s="24" t="s">
        <v>176</v>
      </c>
      <c r="F32" s="8">
        <v>1173</v>
      </c>
      <c r="G32" s="83" t="s">
        <v>121</v>
      </c>
      <c r="I32" s="24">
        <v>1172</v>
      </c>
      <c r="J32" s="91" t="s">
        <v>202</v>
      </c>
    </row>
    <row r="33" spans="2:10" x14ac:dyDescent="0.3">
      <c r="B33" s="24">
        <v>7500</v>
      </c>
      <c r="C33" s="24" t="s">
        <v>177</v>
      </c>
      <c r="F33" s="8">
        <v>1174</v>
      </c>
      <c r="G33" s="83" t="s">
        <v>122</v>
      </c>
      <c r="I33" s="24">
        <v>1173</v>
      </c>
      <c r="J33" s="91" t="s">
        <v>203</v>
      </c>
    </row>
    <row r="34" spans="2:10" x14ac:dyDescent="0.3">
      <c r="B34" s="24">
        <v>7600</v>
      </c>
      <c r="C34" s="24" t="s">
        <v>178</v>
      </c>
      <c r="F34" s="8">
        <v>1172</v>
      </c>
      <c r="G34" s="83" t="s">
        <v>120</v>
      </c>
      <c r="I34" s="24">
        <v>1174</v>
      </c>
      <c r="J34" s="91" t="s">
        <v>204</v>
      </c>
    </row>
    <row r="35" spans="2:10" x14ac:dyDescent="0.3">
      <c r="B35" s="24">
        <v>8100</v>
      </c>
      <c r="C35" s="24" t="s">
        <v>179</v>
      </c>
      <c r="F35" s="8">
        <v>1175</v>
      </c>
      <c r="G35" s="83" t="s">
        <v>123</v>
      </c>
      <c r="I35" s="24">
        <v>1175</v>
      </c>
      <c r="J35" s="91" t="s">
        <v>205</v>
      </c>
    </row>
    <row r="36" spans="2:10" x14ac:dyDescent="0.3">
      <c r="B36" s="24">
        <v>8200</v>
      </c>
      <c r="C36" s="24" t="s">
        <v>180</v>
      </c>
    </row>
    <row r="37" spans="2:10" x14ac:dyDescent="0.3">
      <c r="B37" s="24">
        <v>9100</v>
      </c>
      <c r="C37" s="24" t="s">
        <v>181</v>
      </c>
    </row>
    <row r="38" spans="2:10" x14ac:dyDescent="0.3">
      <c r="B38" s="24">
        <v>9400</v>
      </c>
      <c r="C38" s="24" t="s">
        <v>182</v>
      </c>
      <c r="F38" s="126" t="s">
        <v>150</v>
      </c>
      <c r="G38" s="126"/>
      <c r="H38" s="126"/>
      <c r="I38" s="126"/>
      <c r="J38" s="126"/>
    </row>
    <row r="39" spans="2:10" x14ac:dyDescent="0.3">
      <c r="B39" s="24">
        <v>1101</v>
      </c>
      <c r="C39" s="24" t="s">
        <v>186</v>
      </c>
      <c r="F39" s="116" t="s">
        <v>147</v>
      </c>
      <c r="G39" s="116" t="s">
        <v>148</v>
      </c>
      <c r="H39" s="117"/>
      <c r="I39" s="116" t="s">
        <v>147</v>
      </c>
      <c r="J39" s="116" t="s">
        <v>148</v>
      </c>
    </row>
    <row r="40" spans="2:10" x14ac:dyDescent="0.3">
      <c r="B40" s="24">
        <v>1102</v>
      </c>
      <c r="C40" s="24" t="s">
        <v>185</v>
      </c>
      <c r="F40" s="24">
        <v>1208</v>
      </c>
      <c r="G40" s="83" t="s">
        <v>213</v>
      </c>
      <c r="I40" s="24">
        <v>1201</v>
      </c>
      <c r="J40" s="91" t="s">
        <v>206</v>
      </c>
    </row>
    <row r="41" spans="2:10" x14ac:dyDescent="0.3">
      <c r="B41" s="24">
        <v>1103</v>
      </c>
      <c r="C41" s="24" t="s">
        <v>184</v>
      </c>
      <c r="F41" s="24">
        <v>1219</v>
      </c>
      <c r="G41" s="83" t="s">
        <v>224</v>
      </c>
      <c r="I41" s="24">
        <v>1202</v>
      </c>
      <c r="J41" s="91" t="s">
        <v>207</v>
      </c>
    </row>
    <row r="42" spans="2:10" x14ac:dyDescent="0.3">
      <c r="B42" s="24">
        <v>1104</v>
      </c>
      <c r="C42" s="24" t="s">
        <v>183</v>
      </c>
      <c r="F42" s="24">
        <v>1210</v>
      </c>
      <c r="G42" s="83" t="s">
        <v>215</v>
      </c>
      <c r="I42" s="24">
        <v>1203</v>
      </c>
      <c r="J42" s="91" t="s">
        <v>208</v>
      </c>
    </row>
    <row r="43" spans="2:10" x14ac:dyDescent="0.3">
      <c r="B43" s="24">
        <v>1105</v>
      </c>
      <c r="C43" s="24" t="s">
        <v>187</v>
      </c>
      <c r="F43" s="24">
        <v>1212</v>
      </c>
      <c r="G43" s="83" t="s">
        <v>217</v>
      </c>
      <c r="I43" s="24">
        <v>1204</v>
      </c>
      <c r="J43" s="91" t="s">
        <v>209</v>
      </c>
    </row>
    <row r="44" spans="2:10" x14ac:dyDescent="0.3">
      <c r="B44" s="24">
        <v>1106</v>
      </c>
      <c r="C44" s="24" t="s">
        <v>188</v>
      </c>
      <c r="F44" s="24">
        <v>1215</v>
      </c>
      <c r="G44" s="83" t="s">
        <v>220</v>
      </c>
      <c r="I44" s="24">
        <v>1205</v>
      </c>
      <c r="J44" s="91" t="s">
        <v>210</v>
      </c>
    </row>
    <row r="45" spans="2:10" x14ac:dyDescent="0.3">
      <c r="B45" s="24">
        <v>1107</v>
      </c>
      <c r="C45" s="24" t="s">
        <v>189</v>
      </c>
      <c r="F45" s="24">
        <v>1211</v>
      </c>
      <c r="G45" s="83" t="s">
        <v>216</v>
      </c>
      <c r="I45" s="24">
        <v>1206</v>
      </c>
      <c r="J45" s="91" t="s">
        <v>211</v>
      </c>
    </row>
    <row r="46" spans="2:10" x14ac:dyDescent="0.3">
      <c r="B46" s="24">
        <v>1108</v>
      </c>
      <c r="C46" s="24" t="s">
        <v>190</v>
      </c>
      <c r="F46" s="24">
        <v>1207</v>
      </c>
      <c r="G46" s="83" t="s">
        <v>212</v>
      </c>
      <c r="I46" s="24">
        <v>1207</v>
      </c>
      <c r="J46" s="91" t="s">
        <v>212</v>
      </c>
    </row>
    <row r="47" spans="2:10" x14ac:dyDescent="0.3">
      <c r="B47" s="24">
        <v>1109</v>
      </c>
      <c r="C47" s="24" t="s">
        <v>191</v>
      </c>
      <c r="F47" s="24">
        <v>1222</v>
      </c>
      <c r="G47" s="83" t="s">
        <v>227</v>
      </c>
      <c r="I47" s="24">
        <v>1208</v>
      </c>
      <c r="J47" s="91" t="s">
        <v>213</v>
      </c>
    </row>
    <row r="48" spans="2:10" x14ac:dyDescent="0.3">
      <c r="B48" s="24">
        <v>1110</v>
      </c>
      <c r="C48" s="24" t="s">
        <v>192</v>
      </c>
      <c r="F48" s="24">
        <v>1223</v>
      </c>
      <c r="G48" s="83" t="s">
        <v>228</v>
      </c>
      <c r="I48" s="24">
        <v>1209</v>
      </c>
      <c r="J48" s="91" t="s">
        <v>214</v>
      </c>
    </row>
    <row r="49" spans="2:10" x14ac:dyDescent="0.3">
      <c r="B49" s="24">
        <v>1111</v>
      </c>
      <c r="C49" s="24" t="s">
        <v>193</v>
      </c>
      <c r="F49" s="24">
        <v>1213</v>
      </c>
      <c r="G49" s="83" t="s">
        <v>218</v>
      </c>
      <c r="I49" s="24">
        <v>1210</v>
      </c>
      <c r="J49" s="91" t="s">
        <v>215</v>
      </c>
    </row>
    <row r="50" spans="2:10" x14ac:dyDescent="0.3">
      <c r="B50" s="24">
        <v>1112</v>
      </c>
      <c r="C50" s="24" t="s">
        <v>194</v>
      </c>
      <c r="F50" s="24">
        <v>1202</v>
      </c>
      <c r="G50" s="83" t="s">
        <v>207</v>
      </c>
      <c r="I50" s="24">
        <v>1211</v>
      </c>
      <c r="J50" s="91" t="s">
        <v>216</v>
      </c>
    </row>
    <row r="51" spans="2:10" x14ac:dyDescent="0.3">
      <c r="B51" s="24">
        <v>1113</v>
      </c>
      <c r="C51" s="24" t="s">
        <v>195</v>
      </c>
      <c r="F51" s="24">
        <v>1201</v>
      </c>
      <c r="G51" s="83" t="s">
        <v>206</v>
      </c>
      <c r="I51" s="24">
        <v>1212</v>
      </c>
      <c r="J51" s="91" t="s">
        <v>217</v>
      </c>
    </row>
    <row r="52" spans="2:10" x14ac:dyDescent="0.3">
      <c r="B52" s="24">
        <v>1114</v>
      </c>
      <c r="C52" s="24" t="s">
        <v>196</v>
      </c>
      <c r="F52" s="24">
        <v>1225</v>
      </c>
      <c r="G52" s="83" t="s">
        <v>230</v>
      </c>
      <c r="I52" s="24">
        <v>1213</v>
      </c>
      <c r="J52" s="91" t="s">
        <v>218</v>
      </c>
    </row>
    <row r="53" spans="2:10" x14ac:dyDescent="0.3">
      <c r="B53" s="24">
        <v>1115</v>
      </c>
      <c r="C53" s="24" t="s">
        <v>197</v>
      </c>
      <c r="F53" s="24">
        <v>1214</v>
      </c>
      <c r="G53" s="83" t="s">
        <v>219</v>
      </c>
      <c r="I53" s="24">
        <v>1214</v>
      </c>
      <c r="J53" s="91" t="s">
        <v>219</v>
      </c>
    </row>
    <row r="54" spans="2:10" x14ac:dyDescent="0.3">
      <c r="B54" s="24">
        <v>1116</v>
      </c>
      <c r="C54" s="24" t="s">
        <v>198</v>
      </c>
      <c r="F54" s="24">
        <v>1224</v>
      </c>
      <c r="G54" s="83" t="s">
        <v>229</v>
      </c>
      <c r="I54" s="24">
        <v>1215</v>
      </c>
      <c r="J54" s="91" t="s">
        <v>220</v>
      </c>
    </row>
    <row r="55" spans="2:10" x14ac:dyDescent="0.3">
      <c r="B55" s="24">
        <v>1117</v>
      </c>
      <c r="C55" s="24" t="s">
        <v>199</v>
      </c>
      <c r="F55" s="24">
        <v>1221</v>
      </c>
      <c r="G55" s="83" t="s">
        <v>226</v>
      </c>
      <c r="I55" s="24">
        <v>1216</v>
      </c>
      <c r="J55" s="91" t="s">
        <v>221</v>
      </c>
    </row>
    <row r="56" spans="2:10" x14ac:dyDescent="0.3">
      <c r="B56" s="24">
        <v>1118</v>
      </c>
      <c r="C56" s="24" t="s">
        <v>200</v>
      </c>
      <c r="F56" s="24">
        <v>1220</v>
      </c>
      <c r="G56" s="83" t="s">
        <v>225</v>
      </c>
      <c r="I56" s="24">
        <v>1217</v>
      </c>
      <c r="J56" s="91" t="s">
        <v>222</v>
      </c>
    </row>
    <row r="57" spans="2:10" x14ac:dyDescent="0.3">
      <c r="B57" s="24">
        <v>1171</v>
      </c>
      <c r="C57" s="24" t="s">
        <v>201</v>
      </c>
      <c r="F57" s="24">
        <v>1216</v>
      </c>
      <c r="G57" s="83" t="s">
        <v>221</v>
      </c>
      <c r="I57" s="24">
        <v>1218</v>
      </c>
      <c r="J57" s="91" t="s">
        <v>223</v>
      </c>
    </row>
    <row r="58" spans="2:10" x14ac:dyDescent="0.3">
      <c r="B58" s="24">
        <v>1172</v>
      </c>
      <c r="C58" s="24" t="s">
        <v>202</v>
      </c>
      <c r="F58" s="24">
        <v>1217</v>
      </c>
      <c r="G58" s="83" t="s">
        <v>222</v>
      </c>
      <c r="I58" s="24">
        <v>1219</v>
      </c>
      <c r="J58" s="91" t="s">
        <v>224</v>
      </c>
    </row>
    <row r="59" spans="2:10" x14ac:dyDescent="0.3">
      <c r="B59" s="24">
        <v>1173</v>
      </c>
      <c r="C59" s="24" t="s">
        <v>203</v>
      </c>
      <c r="F59" s="24">
        <v>1218</v>
      </c>
      <c r="G59" s="83" t="s">
        <v>223</v>
      </c>
      <c r="I59" s="24">
        <v>1220</v>
      </c>
      <c r="J59" s="91" t="s">
        <v>225</v>
      </c>
    </row>
    <row r="60" spans="2:10" x14ac:dyDescent="0.3">
      <c r="B60" s="24">
        <v>1174</v>
      </c>
      <c r="C60" s="24" t="s">
        <v>204</v>
      </c>
      <c r="F60" s="24">
        <v>1209</v>
      </c>
      <c r="G60" s="83" t="s">
        <v>214</v>
      </c>
      <c r="I60" s="24">
        <v>1221</v>
      </c>
      <c r="J60" s="91" t="s">
        <v>226</v>
      </c>
    </row>
    <row r="61" spans="2:10" x14ac:dyDescent="0.3">
      <c r="B61" s="24">
        <v>1175</v>
      </c>
      <c r="C61" s="24" t="s">
        <v>205</v>
      </c>
      <c r="F61" s="24">
        <v>1203</v>
      </c>
      <c r="G61" s="83" t="s">
        <v>208</v>
      </c>
      <c r="I61" s="24">
        <v>1222</v>
      </c>
      <c r="J61" s="91" t="s">
        <v>227</v>
      </c>
    </row>
    <row r="62" spans="2:10" x14ac:dyDescent="0.3">
      <c r="B62" s="24">
        <v>1201</v>
      </c>
      <c r="C62" s="24" t="s">
        <v>206</v>
      </c>
      <c r="F62" s="24">
        <v>1204</v>
      </c>
      <c r="G62" s="83" t="s">
        <v>209</v>
      </c>
      <c r="I62" s="24">
        <v>1223</v>
      </c>
      <c r="J62" s="91" t="s">
        <v>228</v>
      </c>
    </row>
    <row r="63" spans="2:10" x14ac:dyDescent="0.3">
      <c r="B63" s="24">
        <v>1202</v>
      </c>
      <c r="C63" s="24" t="s">
        <v>207</v>
      </c>
      <c r="F63" s="24">
        <v>1205</v>
      </c>
      <c r="G63" s="83" t="s">
        <v>210</v>
      </c>
      <c r="I63" s="24">
        <v>1224</v>
      </c>
      <c r="J63" s="91" t="s">
        <v>229</v>
      </c>
    </row>
    <row r="64" spans="2:10" x14ac:dyDescent="0.3">
      <c r="B64" s="24">
        <v>1203</v>
      </c>
      <c r="C64" s="24" t="s">
        <v>208</v>
      </c>
      <c r="F64" s="24">
        <v>1206</v>
      </c>
      <c r="G64" s="83" t="s">
        <v>211</v>
      </c>
      <c r="I64" s="24">
        <v>1225</v>
      </c>
      <c r="J64" s="91" t="s">
        <v>230</v>
      </c>
    </row>
    <row r="65" spans="2:10" x14ac:dyDescent="0.3">
      <c r="B65" s="24">
        <v>1204</v>
      </c>
      <c r="C65" s="24" t="s">
        <v>209</v>
      </c>
      <c r="F65" s="24">
        <v>1276</v>
      </c>
      <c r="G65" s="83" t="s">
        <v>236</v>
      </c>
      <c r="I65" s="24">
        <v>1271</v>
      </c>
      <c r="J65" s="91" t="s">
        <v>231</v>
      </c>
    </row>
    <row r="66" spans="2:10" x14ac:dyDescent="0.3">
      <c r="B66" s="24">
        <v>1205</v>
      </c>
      <c r="C66" s="24" t="s">
        <v>210</v>
      </c>
      <c r="F66" s="24">
        <v>1278</v>
      </c>
      <c r="G66" s="83" t="s">
        <v>710</v>
      </c>
      <c r="I66" s="24">
        <v>1272</v>
      </c>
      <c r="J66" s="91" t="s">
        <v>232</v>
      </c>
    </row>
    <row r="67" spans="2:10" x14ac:dyDescent="0.3">
      <c r="B67" s="24">
        <v>1206</v>
      </c>
      <c r="C67" s="24" t="s">
        <v>211</v>
      </c>
      <c r="F67" s="24">
        <v>1275</v>
      </c>
      <c r="G67" s="83" t="s">
        <v>235</v>
      </c>
      <c r="I67" s="24">
        <v>1273</v>
      </c>
      <c r="J67" s="91" t="s">
        <v>233</v>
      </c>
    </row>
    <row r="68" spans="2:10" x14ac:dyDescent="0.3">
      <c r="B68" s="24">
        <v>1207</v>
      </c>
      <c r="C68" s="24" t="s">
        <v>212</v>
      </c>
      <c r="F68" s="24">
        <v>1277</v>
      </c>
      <c r="G68" s="83" t="s">
        <v>237</v>
      </c>
      <c r="I68" s="24">
        <v>1274</v>
      </c>
      <c r="J68" s="91" t="s">
        <v>234</v>
      </c>
    </row>
    <row r="69" spans="2:10" x14ac:dyDescent="0.3">
      <c r="B69" s="24">
        <v>1208</v>
      </c>
      <c r="C69" s="24" t="s">
        <v>213</v>
      </c>
      <c r="F69" s="24">
        <v>1273</v>
      </c>
      <c r="G69" s="83" t="s">
        <v>233</v>
      </c>
      <c r="I69" s="24">
        <v>1275</v>
      </c>
      <c r="J69" s="91" t="s">
        <v>235</v>
      </c>
    </row>
    <row r="70" spans="2:10" x14ac:dyDescent="0.3">
      <c r="B70" s="24">
        <v>1209</v>
      </c>
      <c r="C70" s="24" t="s">
        <v>214</v>
      </c>
      <c r="F70" s="24">
        <v>1271</v>
      </c>
      <c r="G70" s="83" t="s">
        <v>231</v>
      </c>
      <c r="I70" s="24">
        <v>1276</v>
      </c>
      <c r="J70" s="91" t="s">
        <v>236</v>
      </c>
    </row>
    <row r="71" spans="2:10" x14ac:dyDescent="0.3">
      <c r="B71" s="24">
        <v>1210</v>
      </c>
      <c r="C71" s="24" t="s">
        <v>215</v>
      </c>
      <c r="F71" s="24">
        <v>1272</v>
      </c>
      <c r="G71" s="83" t="s">
        <v>232</v>
      </c>
      <c r="I71" s="24">
        <v>1277</v>
      </c>
      <c r="J71" s="91" t="s">
        <v>237</v>
      </c>
    </row>
    <row r="72" spans="2:10" x14ac:dyDescent="0.3">
      <c r="B72" s="24">
        <v>1211</v>
      </c>
      <c r="C72" s="24" t="s">
        <v>216</v>
      </c>
      <c r="F72" s="24">
        <v>1274</v>
      </c>
      <c r="G72" s="83" t="s">
        <v>234</v>
      </c>
      <c r="I72" s="24">
        <v>1278</v>
      </c>
      <c r="J72" s="91" t="s">
        <v>238</v>
      </c>
    </row>
    <row r="73" spans="2:10" x14ac:dyDescent="0.3">
      <c r="B73" s="24">
        <v>1212</v>
      </c>
      <c r="C73" s="24" t="s">
        <v>217</v>
      </c>
    </row>
    <row r="74" spans="2:10" x14ac:dyDescent="0.3">
      <c r="B74" s="24">
        <v>1213</v>
      </c>
      <c r="C74" s="24" t="s">
        <v>218</v>
      </c>
    </row>
    <row r="75" spans="2:10" x14ac:dyDescent="0.3">
      <c r="B75" s="24">
        <v>1214</v>
      </c>
      <c r="C75" s="24" t="s">
        <v>219</v>
      </c>
      <c r="F75" s="126" t="s">
        <v>151</v>
      </c>
      <c r="G75" s="126"/>
      <c r="H75" s="126"/>
      <c r="I75" s="126"/>
      <c r="J75" s="126"/>
    </row>
    <row r="76" spans="2:10" x14ac:dyDescent="0.3">
      <c r="B76" s="24">
        <v>1215</v>
      </c>
      <c r="C76" s="24" t="s">
        <v>220</v>
      </c>
      <c r="F76" s="116" t="s">
        <v>147</v>
      </c>
      <c r="G76" s="116" t="s">
        <v>148</v>
      </c>
      <c r="H76" s="117"/>
      <c r="I76" s="116" t="s">
        <v>147</v>
      </c>
      <c r="J76" s="116" t="s">
        <v>148</v>
      </c>
    </row>
    <row r="77" spans="2:10" x14ac:dyDescent="0.3">
      <c r="B77" s="24">
        <v>1216</v>
      </c>
      <c r="C77" s="24" t="s">
        <v>221</v>
      </c>
      <c r="F77" s="24">
        <v>1307</v>
      </c>
      <c r="G77" s="83" t="s">
        <v>245</v>
      </c>
      <c r="I77" s="24">
        <v>1301</v>
      </c>
      <c r="J77" s="91" t="s">
        <v>239</v>
      </c>
    </row>
    <row r="78" spans="2:10" x14ac:dyDescent="0.3">
      <c r="B78" s="24">
        <v>1217</v>
      </c>
      <c r="C78" s="24" t="s">
        <v>222</v>
      </c>
      <c r="F78" s="24">
        <v>1311</v>
      </c>
      <c r="G78" s="83" t="s">
        <v>249</v>
      </c>
      <c r="I78" s="24">
        <v>1302</v>
      </c>
      <c r="J78" s="91" t="s">
        <v>240</v>
      </c>
    </row>
    <row r="79" spans="2:10" x14ac:dyDescent="0.3">
      <c r="B79" s="24">
        <v>1218</v>
      </c>
      <c r="C79" s="24" t="s">
        <v>223</v>
      </c>
      <c r="F79" s="24">
        <v>1301</v>
      </c>
      <c r="G79" s="83" t="s">
        <v>239</v>
      </c>
      <c r="I79" s="24">
        <v>1303</v>
      </c>
      <c r="J79" s="91" t="s">
        <v>241</v>
      </c>
    </row>
    <row r="80" spans="2:10" x14ac:dyDescent="0.3">
      <c r="B80" s="24">
        <v>1219</v>
      </c>
      <c r="C80" s="24" t="s">
        <v>224</v>
      </c>
      <c r="F80" s="24">
        <v>1308</v>
      </c>
      <c r="G80" s="83" t="s">
        <v>246</v>
      </c>
      <c r="I80" s="24">
        <v>1304</v>
      </c>
      <c r="J80" s="91" t="s">
        <v>242</v>
      </c>
    </row>
    <row r="81" spans="2:10" x14ac:dyDescent="0.3">
      <c r="B81" s="24">
        <v>1220</v>
      </c>
      <c r="C81" s="24" t="s">
        <v>225</v>
      </c>
      <c r="F81" s="24">
        <v>1306</v>
      </c>
      <c r="G81" s="83" t="s">
        <v>244</v>
      </c>
      <c r="I81" s="24">
        <v>1305</v>
      </c>
      <c r="J81" s="91" t="s">
        <v>243</v>
      </c>
    </row>
    <row r="82" spans="2:10" x14ac:dyDescent="0.3">
      <c r="B82" s="24">
        <v>1221</v>
      </c>
      <c r="C82" s="24" t="s">
        <v>226</v>
      </c>
      <c r="F82" s="24">
        <v>1309</v>
      </c>
      <c r="G82" s="83" t="s">
        <v>247</v>
      </c>
      <c r="I82" s="24">
        <v>1306</v>
      </c>
      <c r="J82" s="91" t="s">
        <v>244</v>
      </c>
    </row>
    <row r="83" spans="2:10" x14ac:dyDescent="0.3">
      <c r="B83" s="24">
        <v>1222</v>
      </c>
      <c r="C83" s="24" t="s">
        <v>227</v>
      </c>
      <c r="F83" s="24">
        <v>1312</v>
      </c>
      <c r="G83" s="83" t="s">
        <v>250</v>
      </c>
      <c r="I83" s="24">
        <v>1307</v>
      </c>
      <c r="J83" s="91" t="s">
        <v>245</v>
      </c>
    </row>
    <row r="84" spans="2:10" x14ac:dyDescent="0.3">
      <c r="B84" s="24">
        <v>1223</v>
      </c>
      <c r="C84" s="24" t="s">
        <v>228</v>
      </c>
      <c r="F84" s="24">
        <v>1302</v>
      </c>
      <c r="G84" s="83" t="s">
        <v>240</v>
      </c>
      <c r="I84" s="24">
        <v>1308</v>
      </c>
      <c r="J84" s="91" t="s">
        <v>246</v>
      </c>
    </row>
    <row r="85" spans="2:10" x14ac:dyDescent="0.3">
      <c r="B85" s="24">
        <v>1224</v>
      </c>
      <c r="C85" s="24" t="s">
        <v>229</v>
      </c>
      <c r="F85" s="24">
        <v>1304</v>
      </c>
      <c r="G85" s="83" t="s">
        <v>242</v>
      </c>
      <c r="I85" s="24">
        <v>1309</v>
      </c>
      <c r="J85" s="91" t="s">
        <v>247</v>
      </c>
    </row>
    <row r="86" spans="2:10" x14ac:dyDescent="0.3">
      <c r="B86" s="24">
        <v>1225</v>
      </c>
      <c r="C86" s="24" t="s">
        <v>230</v>
      </c>
      <c r="F86" s="24">
        <v>1303</v>
      </c>
      <c r="G86" s="83" t="s">
        <v>241</v>
      </c>
      <c r="I86" s="24">
        <v>1310</v>
      </c>
      <c r="J86" s="91" t="s">
        <v>248</v>
      </c>
    </row>
    <row r="87" spans="2:10" x14ac:dyDescent="0.3">
      <c r="B87" s="24">
        <v>1271</v>
      </c>
      <c r="C87" s="24" t="s">
        <v>231</v>
      </c>
      <c r="F87" s="24">
        <v>1310</v>
      </c>
      <c r="G87" s="83" t="s">
        <v>248</v>
      </c>
      <c r="I87" s="24">
        <v>1311</v>
      </c>
      <c r="J87" s="91" t="s">
        <v>249</v>
      </c>
    </row>
    <row r="88" spans="2:10" x14ac:dyDescent="0.3">
      <c r="B88" s="24">
        <v>1272</v>
      </c>
      <c r="C88" s="24" t="s">
        <v>232</v>
      </c>
      <c r="F88" s="24">
        <v>1305</v>
      </c>
      <c r="G88" s="83" t="s">
        <v>243</v>
      </c>
      <c r="I88" s="24">
        <v>1312</v>
      </c>
      <c r="J88" s="91" t="s">
        <v>250</v>
      </c>
    </row>
    <row r="89" spans="2:10" x14ac:dyDescent="0.3">
      <c r="B89" s="24">
        <v>1273</v>
      </c>
      <c r="C89" s="24" t="s">
        <v>233</v>
      </c>
      <c r="F89" s="24">
        <v>1375</v>
      </c>
      <c r="G89" s="83" t="s">
        <v>255</v>
      </c>
      <c r="I89" s="24">
        <v>1371</v>
      </c>
      <c r="J89" s="91" t="s">
        <v>251</v>
      </c>
    </row>
    <row r="90" spans="2:10" x14ac:dyDescent="0.3">
      <c r="B90" s="24">
        <v>1274</v>
      </c>
      <c r="C90" s="24" t="s">
        <v>234</v>
      </c>
      <c r="F90" s="24">
        <v>1371</v>
      </c>
      <c r="G90" s="83" t="s">
        <v>251</v>
      </c>
      <c r="I90" s="24">
        <v>1372</v>
      </c>
      <c r="J90" s="91" t="s">
        <v>252</v>
      </c>
    </row>
    <row r="91" spans="2:10" x14ac:dyDescent="0.3">
      <c r="B91" s="24">
        <v>1275</v>
      </c>
      <c r="C91" s="24" t="s">
        <v>235</v>
      </c>
      <c r="F91" s="24">
        <v>1374</v>
      </c>
      <c r="G91" s="83" t="s">
        <v>254</v>
      </c>
      <c r="I91" s="24">
        <v>1373</v>
      </c>
      <c r="J91" s="91" t="s">
        <v>253</v>
      </c>
    </row>
    <row r="92" spans="2:10" x14ac:dyDescent="0.3">
      <c r="B92" s="24">
        <v>1276</v>
      </c>
      <c r="C92" s="24" t="s">
        <v>236</v>
      </c>
      <c r="F92" s="24">
        <v>1377</v>
      </c>
      <c r="G92" s="83" t="s">
        <v>257</v>
      </c>
      <c r="I92" s="24">
        <v>1374</v>
      </c>
      <c r="J92" s="91" t="s">
        <v>254</v>
      </c>
    </row>
    <row r="93" spans="2:10" x14ac:dyDescent="0.3">
      <c r="B93" s="24">
        <v>1277</v>
      </c>
      <c r="C93" s="24" t="s">
        <v>237</v>
      </c>
      <c r="F93" s="24">
        <v>1376</v>
      </c>
      <c r="G93" s="83" t="s">
        <v>256</v>
      </c>
      <c r="I93" s="24">
        <v>1375</v>
      </c>
      <c r="J93" s="91" t="s">
        <v>255</v>
      </c>
    </row>
    <row r="94" spans="2:10" x14ac:dyDescent="0.3">
      <c r="B94" s="24">
        <v>1278</v>
      </c>
      <c r="C94" s="24" t="s">
        <v>710</v>
      </c>
      <c r="F94" s="24">
        <v>1373</v>
      </c>
      <c r="G94" s="83" t="s">
        <v>253</v>
      </c>
      <c r="I94" s="24">
        <v>1376</v>
      </c>
      <c r="J94" s="91" t="s">
        <v>256</v>
      </c>
    </row>
    <row r="95" spans="2:10" x14ac:dyDescent="0.3">
      <c r="B95" s="24">
        <v>1301</v>
      </c>
      <c r="C95" s="24" t="s">
        <v>239</v>
      </c>
      <c r="F95" s="24">
        <v>1372</v>
      </c>
      <c r="G95" s="83" t="s">
        <v>252</v>
      </c>
      <c r="I95" s="24">
        <v>1377</v>
      </c>
      <c r="J95" s="91" t="s">
        <v>257</v>
      </c>
    </row>
    <row r="96" spans="2:10" x14ac:dyDescent="0.3">
      <c r="B96" s="24">
        <v>1302</v>
      </c>
      <c r="C96" s="24" t="s">
        <v>240</v>
      </c>
    </row>
    <row r="97" spans="2:10" x14ac:dyDescent="0.3">
      <c r="B97" s="24">
        <v>1303</v>
      </c>
      <c r="C97" s="24" t="s">
        <v>241</v>
      </c>
    </row>
    <row r="98" spans="2:10" x14ac:dyDescent="0.3">
      <c r="B98" s="24">
        <v>1304</v>
      </c>
      <c r="C98" s="24" t="s">
        <v>242</v>
      </c>
      <c r="F98" s="126" t="s">
        <v>152</v>
      </c>
      <c r="G98" s="126"/>
      <c r="H98" s="126"/>
      <c r="I98" s="126"/>
      <c r="J98" s="126"/>
    </row>
    <row r="99" spans="2:10" x14ac:dyDescent="0.3">
      <c r="B99" s="24">
        <v>1305</v>
      </c>
      <c r="C99" s="24" t="s">
        <v>243</v>
      </c>
      <c r="F99" s="116" t="s">
        <v>147</v>
      </c>
      <c r="G99" s="116" t="s">
        <v>148</v>
      </c>
      <c r="H99" s="117"/>
      <c r="I99" s="116" t="s">
        <v>147</v>
      </c>
      <c r="J99" s="116" t="s">
        <v>148</v>
      </c>
    </row>
    <row r="100" spans="2:10" x14ac:dyDescent="0.3">
      <c r="B100" s="24">
        <v>1306</v>
      </c>
      <c r="C100" s="24" t="s">
        <v>244</v>
      </c>
      <c r="F100" s="24">
        <v>1408</v>
      </c>
      <c r="G100" s="83" t="s">
        <v>265</v>
      </c>
      <c r="I100" s="24">
        <v>1401</v>
      </c>
      <c r="J100" s="91" t="s">
        <v>258</v>
      </c>
    </row>
    <row r="101" spans="2:10" x14ac:dyDescent="0.3">
      <c r="B101" s="24">
        <v>1307</v>
      </c>
      <c r="C101" s="24" t="s">
        <v>245</v>
      </c>
      <c r="F101" s="24">
        <v>1403</v>
      </c>
      <c r="G101" s="83" t="s">
        <v>260</v>
      </c>
      <c r="I101" s="24">
        <v>1402</v>
      </c>
      <c r="J101" s="91" t="s">
        <v>259</v>
      </c>
    </row>
    <row r="102" spans="2:10" x14ac:dyDescent="0.3">
      <c r="B102" s="24">
        <v>1308</v>
      </c>
      <c r="C102" s="24" t="s">
        <v>246</v>
      </c>
      <c r="F102" s="24">
        <v>1402</v>
      </c>
      <c r="G102" s="83" t="s">
        <v>259</v>
      </c>
      <c r="I102" s="24">
        <v>1403</v>
      </c>
      <c r="J102" s="91" t="s">
        <v>260</v>
      </c>
    </row>
    <row r="103" spans="2:10" x14ac:dyDescent="0.3">
      <c r="B103" s="24">
        <v>1309</v>
      </c>
      <c r="C103" s="24" t="s">
        <v>247</v>
      </c>
      <c r="F103" s="24">
        <v>1406</v>
      </c>
      <c r="G103" s="83" t="s">
        <v>263</v>
      </c>
      <c r="I103" s="24">
        <v>1404</v>
      </c>
      <c r="J103" s="91" t="s">
        <v>261</v>
      </c>
    </row>
    <row r="104" spans="2:10" x14ac:dyDescent="0.3">
      <c r="B104" s="24">
        <v>1310</v>
      </c>
      <c r="C104" s="24" t="s">
        <v>248</v>
      </c>
      <c r="F104" s="24">
        <v>1410</v>
      </c>
      <c r="G104" s="83" t="s">
        <v>267</v>
      </c>
      <c r="I104" s="24">
        <v>1405</v>
      </c>
      <c r="J104" s="91" t="s">
        <v>262</v>
      </c>
    </row>
    <row r="105" spans="2:10" x14ac:dyDescent="0.3">
      <c r="B105" s="24">
        <v>1311</v>
      </c>
      <c r="C105" s="24" t="s">
        <v>249</v>
      </c>
      <c r="F105" s="24">
        <v>1401</v>
      </c>
      <c r="G105" s="83" t="s">
        <v>258</v>
      </c>
      <c r="I105" s="24">
        <v>1406</v>
      </c>
      <c r="J105" s="91" t="s">
        <v>263</v>
      </c>
    </row>
    <row r="106" spans="2:10" x14ac:dyDescent="0.3">
      <c r="B106" s="24">
        <v>1312</v>
      </c>
      <c r="C106" s="24" t="s">
        <v>250</v>
      </c>
      <c r="F106" s="24">
        <v>1404</v>
      </c>
      <c r="G106" s="83" t="s">
        <v>261</v>
      </c>
      <c r="I106" s="24">
        <v>1407</v>
      </c>
      <c r="J106" s="91" t="s">
        <v>264</v>
      </c>
    </row>
    <row r="107" spans="2:10" x14ac:dyDescent="0.3">
      <c r="B107" s="24">
        <v>1371</v>
      </c>
      <c r="C107" s="24" t="s">
        <v>251</v>
      </c>
      <c r="F107" s="24">
        <v>1409</v>
      </c>
      <c r="G107" s="83" t="s">
        <v>266</v>
      </c>
      <c r="I107" s="24">
        <v>1408</v>
      </c>
      <c r="J107" s="91" t="s">
        <v>265</v>
      </c>
    </row>
    <row r="108" spans="2:10" x14ac:dyDescent="0.3">
      <c r="B108" s="24">
        <v>1372</v>
      </c>
      <c r="C108" s="24" t="s">
        <v>252</v>
      </c>
      <c r="F108" s="24">
        <v>1407</v>
      </c>
      <c r="G108" s="83" t="s">
        <v>264</v>
      </c>
      <c r="I108" s="24">
        <v>1409</v>
      </c>
      <c r="J108" s="91" t="s">
        <v>266</v>
      </c>
    </row>
    <row r="109" spans="2:10" x14ac:dyDescent="0.3">
      <c r="B109" s="24">
        <v>1373</v>
      </c>
      <c r="C109" s="24" t="s">
        <v>253</v>
      </c>
      <c r="F109" s="24">
        <v>1405</v>
      </c>
      <c r="G109" s="83" t="s">
        <v>262</v>
      </c>
      <c r="I109" s="24">
        <v>1410</v>
      </c>
      <c r="J109" s="91" t="s">
        <v>267</v>
      </c>
    </row>
    <row r="110" spans="2:10" x14ac:dyDescent="0.3">
      <c r="B110" s="24">
        <v>1374</v>
      </c>
      <c r="C110" s="24" t="s">
        <v>254</v>
      </c>
      <c r="F110" s="24">
        <v>1473</v>
      </c>
      <c r="G110" s="83" t="s">
        <v>269</v>
      </c>
      <c r="I110" s="24">
        <v>1471</v>
      </c>
      <c r="J110" s="91" t="s">
        <v>268</v>
      </c>
    </row>
    <row r="111" spans="2:10" x14ac:dyDescent="0.3">
      <c r="B111" s="24">
        <v>1375</v>
      </c>
      <c r="C111" s="24" t="s">
        <v>255</v>
      </c>
      <c r="F111" s="24">
        <v>1471</v>
      </c>
      <c r="G111" s="83" t="s">
        <v>268</v>
      </c>
      <c r="I111" s="24">
        <v>1473</v>
      </c>
      <c r="J111" s="91" t="s">
        <v>269</v>
      </c>
    </row>
    <row r="112" spans="2:10" x14ac:dyDescent="0.3">
      <c r="B112" s="24">
        <v>1376</v>
      </c>
      <c r="C112" s="24" t="s">
        <v>256</v>
      </c>
    </row>
    <row r="113" spans="2:10" x14ac:dyDescent="0.3">
      <c r="B113" s="24">
        <v>1377</v>
      </c>
      <c r="C113" s="24" t="s">
        <v>257</v>
      </c>
    </row>
    <row r="114" spans="2:10" x14ac:dyDescent="0.3">
      <c r="B114" s="24">
        <v>1401</v>
      </c>
      <c r="C114" s="24" t="s">
        <v>258</v>
      </c>
      <c r="F114" s="126" t="s">
        <v>153</v>
      </c>
      <c r="G114" s="126"/>
      <c r="H114" s="126"/>
      <c r="I114" s="126"/>
      <c r="J114" s="126"/>
    </row>
    <row r="115" spans="2:10" x14ac:dyDescent="0.3">
      <c r="B115" s="24">
        <v>1402</v>
      </c>
      <c r="C115" s="24" t="s">
        <v>259</v>
      </c>
      <c r="F115" s="116" t="s">
        <v>147</v>
      </c>
      <c r="G115" s="116" t="s">
        <v>148</v>
      </c>
      <c r="H115" s="117"/>
      <c r="I115" s="116" t="s">
        <v>147</v>
      </c>
      <c r="J115" s="116" t="s">
        <v>148</v>
      </c>
    </row>
    <row r="116" spans="2:10" x14ac:dyDescent="0.3">
      <c r="B116" s="24">
        <v>1403</v>
      </c>
      <c r="C116" s="24" t="s">
        <v>260</v>
      </c>
      <c r="F116" s="24">
        <v>1504</v>
      </c>
      <c r="G116" s="83" t="s">
        <v>273</v>
      </c>
      <c r="I116" s="24">
        <v>1501</v>
      </c>
      <c r="J116" s="91" t="s">
        <v>270</v>
      </c>
    </row>
    <row r="117" spans="2:10" x14ac:dyDescent="0.3">
      <c r="B117" s="24">
        <v>1404</v>
      </c>
      <c r="C117" s="24" t="s">
        <v>261</v>
      </c>
      <c r="F117" s="24">
        <v>1509</v>
      </c>
      <c r="G117" s="83" t="s">
        <v>278</v>
      </c>
      <c r="I117" s="24">
        <v>1502</v>
      </c>
      <c r="J117" s="91" t="s">
        <v>271</v>
      </c>
    </row>
    <row r="118" spans="2:10" x14ac:dyDescent="0.3">
      <c r="B118" s="24">
        <v>1405</v>
      </c>
      <c r="C118" s="24" t="s">
        <v>262</v>
      </c>
      <c r="F118" s="24">
        <v>1501</v>
      </c>
      <c r="G118" s="83" t="s">
        <v>270</v>
      </c>
      <c r="I118" s="24">
        <v>1503</v>
      </c>
      <c r="J118" s="91" t="s">
        <v>272</v>
      </c>
    </row>
    <row r="119" spans="2:10" x14ac:dyDescent="0.3">
      <c r="B119" s="24">
        <v>1406</v>
      </c>
      <c r="C119" s="24" t="s">
        <v>263</v>
      </c>
      <c r="F119" s="24">
        <v>1502</v>
      </c>
      <c r="G119" s="83" t="s">
        <v>271</v>
      </c>
      <c r="I119" s="24">
        <v>1504</v>
      </c>
      <c r="J119" s="91" t="s">
        <v>273</v>
      </c>
    </row>
    <row r="120" spans="2:10" x14ac:dyDescent="0.3">
      <c r="B120" s="24">
        <v>1407</v>
      </c>
      <c r="C120" s="24" t="s">
        <v>264</v>
      </c>
      <c r="F120" s="24">
        <v>1505</v>
      </c>
      <c r="G120" s="83" t="s">
        <v>274</v>
      </c>
      <c r="I120" s="24">
        <v>1505</v>
      </c>
      <c r="J120" s="91" t="s">
        <v>274</v>
      </c>
    </row>
    <row r="121" spans="2:10" x14ac:dyDescent="0.3">
      <c r="B121" s="24">
        <v>1408</v>
      </c>
      <c r="C121" s="24" t="s">
        <v>265</v>
      </c>
      <c r="F121" s="24">
        <v>1503</v>
      </c>
      <c r="G121" s="83" t="s">
        <v>272</v>
      </c>
      <c r="I121" s="24">
        <v>1506</v>
      </c>
      <c r="J121" s="91" t="s">
        <v>275</v>
      </c>
    </row>
    <row r="122" spans="2:10" x14ac:dyDescent="0.3">
      <c r="B122" s="24">
        <v>1409</v>
      </c>
      <c r="C122" s="24" t="s">
        <v>266</v>
      </c>
      <c r="F122" s="24">
        <v>1507</v>
      </c>
      <c r="G122" s="83" t="s">
        <v>276</v>
      </c>
      <c r="I122" s="24">
        <v>1507</v>
      </c>
      <c r="J122" s="91" t="s">
        <v>276</v>
      </c>
    </row>
    <row r="123" spans="2:10" x14ac:dyDescent="0.3">
      <c r="B123" s="24">
        <v>1410</v>
      </c>
      <c r="C123" s="24" t="s">
        <v>267</v>
      </c>
      <c r="F123" s="24">
        <v>1506</v>
      </c>
      <c r="G123" s="83" t="s">
        <v>275</v>
      </c>
      <c r="I123" s="24">
        <v>1508</v>
      </c>
      <c r="J123" s="91" t="s">
        <v>277</v>
      </c>
    </row>
    <row r="124" spans="2:10" x14ac:dyDescent="0.3">
      <c r="B124" s="24">
        <v>1471</v>
      </c>
      <c r="C124" s="24" t="s">
        <v>268</v>
      </c>
      <c r="F124" s="24">
        <v>1508</v>
      </c>
      <c r="G124" s="83" t="s">
        <v>277</v>
      </c>
      <c r="I124" s="24">
        <v>1509</v>
      </c>
      <c r="J124" s="91" t="s">
        <v>278</v>
      </c>
    </row>
    <row r="125" spans="2:10" x14ac:dyDescent="0.3">
      <c r="B125" s="24">
        <v>1473</v>
      </c>
      <c r="C125" s="24" t="s">
        <v>269</v>
      </c>
      <c r="F125" s="24">
        <v>1571</v>
      </c>
      <c r="G125" s="83" t="s">
        <v>279</v>
      </c>
      <c r="I125" s="24">
        <v>1571</v>
      </c>
      <c r="J125" s="91" t="s">
        <v>279</v>
      </c>
    </row>
    <row r="126" spans="2:10" x14ac:dyDescent="0.3">
      <c r="B126" s="24">
        <v>1501</v>
      </c>
      <c r="C126" s="24" t="s">
        <v>270</v>
      </c>
      <c r="F126" s="24">
        <v>1572</v>
      </c>
      <c r="G126" s="83" t="s">
        <v>280</v>
      </c>
      <c r="I126" s="24">
        <v>1572</v>
      </c>
      <c r="J126" s="91" t="s">
        <v>280</v>
      </c>
    </row>
    <row r="127" spans="2:10" x14ac:dyDescent="0.3">
      <c r="B127" s="24">
        <v>1502</v>
      </c>
      <c r="C127" s="24" t="s">
        <v>271</v>
      </c>
    </row>
    <row r="128" spans="2:10" x14ac:dyDescent="0.3">
      <c r="B128" s="24">
        <v>1503</v>
      </c>
      <c r="C128" s="24" t="s">
        <v>272</v>
      </c>
    </row>
    <row r="129" spans="2:10" x14ac:dyDescent="0.3">
      <c r="B129" s="24">
        <v>1504</v>
      </c>
      <c r="C129" s="24" t="s">
        <v>273</v>
      </c>
      <c r="F129" s="126" t="s">
        <v>154</v>
      </c>
      <c r="G129" s="126"/>
      <c r="H129" s="126"/>
      <c r="I129" s="126"/>
      <c r="J129" s="126"/>
    </row>
    <row r="130" spans="2:10" x14ac:dyDescent="0.3">
      <c r="B130" s="24">
        <v>1505</v>
      </c>
      <c r="C130" s="24" t="s">
        <v>274</v>
      </c>
      <c r="F130" s="116" t="s">
        <v>147</v>
      </c>
      <c r="G130" s="116" t="s">
        <v>148</v>
      </c>
      <c r="H130" s="117"/>
      <c r="I130" s="116" t="s">
        <v>147</v>
      </c>
      <c r="J130" s="116" t="s">
        <v>148</v>
      </c>
    </row>
    <row r="131" spans="2:10" x14ac:dyDescent="0.3">
      <c r="B131" s="24">
        <v>1506</v>
      </c>
      <c r="C131" s="24" t="s">
        <v>275</v>
      </c>
      <c r="F131" s="24">
        <v>1607</v>
      </c>
      <c r="G131" s="83" t="s">
        <v>287</v>
      </c>
      <c r="I131" s="24">
        <v>1601</v>
      </c>
      <c r="J131" s="91" t="s">
        <v>281</v>
      </c>
    </row>
    <row r="132" spans="2:10" x14ac:dyDescent="0.3">
      <c r="B132" s="24">
        <v>1507</v>
      </c>
      <c r="C132" s="24" t="s">
        <v>276</v>
      </c>
      <c r="F132" s="24">
        <v>1611</v>
      </c>
      <c r="G132" s="83" t="s">
        <v>291</v>
      </c>
      <c r="I132" s="24">
        <v>1602</v>
      </c>
      <c r="J132" s="91" t="s">
        <v>282</v>
      </c>
    </row>
    <row r="133" spans="2:10" x14ac:dyDescent="0.3">
      <c r="B133" s="24">
        <v>1508</v>
      </c>
      <c r="C133" s="24" t="s">
        <v>277</v>
      </c>
      <c r="F133" s="24">
        <v>1604</v>
      </c>
      <c r="G133" s="83" t="s">
        <v>284</v>
      </c>
      <c r="I133" s="24">
        <v>1603</v>
      </c>
      <c r="J133" s="91" t="s">
        <v>283</v>
      </c>
    </row>
    <row r="134" spans="2:10" x14ac:dyDescent="0.3">
      <c r="B134" s="24">
        <v>1509</v>
      </c>
      <c r="C134" s="24" t="s">
        <v>278</v>
      </c>
      <c r="F134" s="24">
        <v>1603</v>
      </c>
      <c r="G134" s="83" t="s">
        <v>283</v>
      </c>
      <c r="I134" s="24">
        <v>1604</v>
      </c>
      <c r="J134" s="91" t="s">
        <v>284</v>
      </c>
    </row>
    <row r="135" spans="2:10" x14ac:dyDescent="0.3">
      <c r="B135" s="24">
        <v>1571</v>
      </c>
      <c r="C135" s="24" t="s">
        <v>279</v>
      </c>
      <c r="F135" s="24">
        <v>1606</v>
      </c>
      <c r="G135" s="83" t="s">
        <v>286</v>
      </c>
      <c r="I135" s="24">
        <v>1605</v>
      </c>
      <c r="J135" s="91" t="s">
        <v>285</v>
      </c>
    </row>
    <row r="136" spans="2:10" x14ac:dyDescent="0.3">
      <c r="B136" s="24">
        <v>1572</v>
      </c>
      <c r="C136" s="24" t="s">
        <v>280</v>
      </c>
      <c r="F136" s="24">
        <v>1605</v>
      </c>
      <c r="G136" s="83" t="s">
        <v>285</v>
      </c>
      <c r="I136" s="24">
        <v>1606</v>
      </c>
      <c r="J136" s="91" t="s">
        <v>286</v>
      </c>
    </row>
    <row r="137" spans="2:10" x14ac:dyDescent="0.3">
      <c r="B137" s="24">
        <v>1601</v>
      </c>
      <c r="C137" s="24" t="s">
        <v>281</v>
      </c>
      <c r="F137" s="24">
        <v>1613</v>
      </c>
      <c r="G137" s="83" t="s">
        <v>293</v>
      </c>
      <c r="I137" s="24">
        <v>1607</v>
      </c>
      <c r="J137" s="91" t="s">
        <v>287</v>
      </c>
    </row>
    <row r="138" spans="2:10" x14ac:dyDescent="0.3">
      <c r="B138" s="24">
        <v>1602</v>
      </c>
      <c r="C138" s="24" t="s">
        <v>282</v>
      </c>
      <c r="F138" s="24">
        <v>1610</v>
      </c>
      <c r="G138" s="83" t="s">
        <v>290</v>
      </c>
      <c r="I138" s="24">
        <v>1608</v>
      </c>
      <c r="J138" s="91" t="s">
        <v>725</v>
      </c>
    </row>
    <row r="139" spans="2:10" x14ac:dyDescent="0.3">
      <c r="B139" s="24">
        <v>1603</v>
      </c>
      <c r="C139" s="24" t="s">
        <v>283</v>
      </c>
      <c r="F139" s="24">
        <v>1602</v>
      </c>
      <c r="G139" s="83" t="s">
        <v>282</v>
      </c>
      <c r="I139" s="24">
        <v>1609</v>
      </c>
      <c r="J139" s="91" t="s">
        <v>726</v>
      </c>
    </row>
    <row r="140" spans="2:10" x14ac:dyDescent="0.3">
      <c r="B140" s="24">
        <v>1604</v>
      </c>
      <c r="C140" s="24" t="s">
        <v>284</v>
      </c>
      <c r="F140" s="24">
        <v>1601</v>
      </c>
      <c r="G140" s="83" t="s">
        <v>281</v>
      </c>
      <c r="I140" s="24">
        <v>1610</v>
      </c>
      <c r="J140" s="91" t="s">
        <v>290</v>
      </c>
    </row>
    <row r="141" spans="2:10" x14ac:dyDescent="0.3">
      <c r="B141" s="24">
        <v>1605</v>
      </c>
      <c r="C141" s="24" t="s">
        <v>285</v>
      </c>
      <c r="F141" s="24">
        <v>1608</v>
      </c>
      <c r="G141" s="83" t="s">
        <v>725</v>
      </c>
      <c r="I141" s="24">
        <v>1611</v>
      </c>
      <c r="J141" s="91" t="s">
        <v>291</v>
      </c>
    </row>
    <row r="142" spans="2:10" x14ac:dyDescent="0.3">
      <c r="B142" s="24">
        <v>1606</v>
      </c>
      <c r="C142" s="24" t="s">
        <v>286</v>
      </c>
      <c r="F142" s="24">
        <v>1609</v>
      </c>
      <c r="G142" s="83" t="s">
        <v>726</v>
      </c>
      <c r="I142" s="24">
        <v>1612</v>
      </c>
      <c r="J142" s="91" t="s">
        <v>292</v>
      </c>
    </row>
    <row r="143" spans="2:10" x14ac:dyDescent="0.3">
      <c r="B143" s="24">
        <v>1607</v>
      </c>
      <c r="C143" s="24" t="s">
        <v>287</v>
      </c>
      <c r="F143" s="24">
        <v>1612</v>
      </c>
      <c r="G143" s="83" t="s">
        <v>292</v>
      </c>
      <c r="I143" s="24">
        <v>1613</v>
      </c>
      <c r="J143" s="91" t="s">
        <v>293</v>
      </c>
    </row>
    <row r="144" spans="2:10" x14ac:dyDescent="0.3">
      <c r="B144" s="24">
        <v>1608</v>
      </c>
      <c r="C144" s="24" t="s">
        <v>288</v>
      </c>
      <c r="F144" s="24">
        <v>1674</v>
      </c>
      <c r="G144" s="83" t="s">
        <v>297</v>
      </c>
      <c r="I144" s="24">
        <v>1671</v>
      </c>
      <c r="J144" s="91" t="s">
        <v>294</v>
      </c>
    </row>
    <row r="145" spans="2:10" x14ac:dyDescent="0.3">
      <c r="B145" s="24">
        <v>1609</v>
      </c>
      <c r="C145" s="84" t="s">
        <v>289</v>
      </c>
      <c r="F145" s="24">
        <v>1673</v>
      </c>
      <c r="G145" s="83" t="s">
        <v>296</v>
      </c>
      <c r="I145" s="24">
        <v>1672</v>
      </c>
      <c r="J145" s="91" t="s">
        <v>295</v>
      </c>
    </row>
    <row r="146" spans="2:10" x14ac:dyDescent="0.3">
      <c r="B146" s="24">
        <v>1610</v>
      </c>
      <c r="C146" s="24" t="s">
        <v>290</v>
      </c>
      <c r="F146" s="24">
        <v>1671</v>
      </c>
      <c r="G146" s="83" t="s">
        <v>294</v>
      </c>
      <c r="I146" s="24">
        <v>1673</v>
      </c>
      <c r="J146" s="91" t="s">
        <v>296</v>
      </c>
    </row>
    <row r="147" spans="2:10" x14ac:dyDescent="0.3">
      <c r="B147" s="24">
        <v>1611</v>
      </c>
      <c r="C147" s="24" t="s">
        <v>291</v>
      </c>
      <c r="F147" s="24">
        <v>1672</v>
      </c>
      <c r="G147" s="83" t="s">
        <v>295</v>
      </c>
      <c r="I147" s="24">
        <v>1674</v>
      </c>
      <c r="J147" s="91" t="s">
        <v>297</v>
      </c>
    </row>
    <row r="148" spans="2:10" x14ac:dyDescent="0.3">
      <c r="B148" s="24">
        <v>1612</v>
      </c>
      <c r="C148" s="24" t="s">
        <v>292</v>
      </c>
    </row>
    <row r="149" spans="2:10" x14ac:dyDescent="0.3">
      <c r="B149" s="24">
        <v>1613</v>
      </c>
      <c r="C149" s="24" t="s">
        <v>293</v>
      </c>
    </row>
    <row r="150" spans="2:10" x14ac:dyDescent="0.3">
      <c r="B150" s="24">
        <v>1671</v>
      </c>
      <c r="C150" s="24" t="s">
        <v>294</v>
      </c>
      <c r="F150" s="126" t="s">
        <v>155</v>
      </c>
      <c r="G150" s="126"/>
      <c r="H150" s="126"/>
      <c r="I150" s="126"/>
      <c r="J150" s="126"/>
    </row>
    <row r="151" spans="2:10" x14ac:dyDescent="0.3">
      <c r="B151" s="24">
        <v>1672</v>
      </c>
      <c r="C151" s="24" t="s">
        <v>295</v>
      </c>
      <c r="F151" s="116" t="s">
        <v>147</v>
      </c>
      <c r="G151" s="116" t="s">
        <v>148</v>
      </c>
      <c r="H151" s="117"/>
      <c r="I151" s="116" t="s">
        <v>147</v>
      </c>
      <c r="J151" s="116" t="s">
        <v>148</v>
      </c>
    </row>
    <row r="152" spans="2:10" x14ac:dyDescent="0.3">
      <c r="B152" s="24">
        <v>1673</v>
      </c>
      <c r="C152" s="24" t="s">
        <v>296</v>
      </c>
      <c r="F152" s="24">
        <v>1701</v>
      </c>
      <c r="G152" s="83" t="s">
        <v>298</v>
      </c>
      <c r="I152" s="24">
        <v>1701</v>
      </c>
      <c r="J152" s="91" t="s">
        <v>298</v>
      </c>
    </row>
    <row r="153" spans="2:10" x14ac:dyDescent="0.3">
      <c r="B153" s="24">
        <v>1674</v>
      </c>
      <c r="C153" s="24" t="s">
        <v>297</v>
      </c>
      <c r="F153" s="24">
        <v>1709</v>
      </c>
      <c r="G153" s="83" t="s">
        <v>306</v>
      </c>
      <c r="I153" s="24">
        <v>1702</v>
      </c>
      <c r="J153" s="91" t="s">
        <v>299</v>
      </c>
    </row>
    <row r="154" spans="2:10" x14ac:dyDescent="0.3">
      <c r="B154" s="24">
        <v>1701</v>
      </c>
      <c r="C154" s="24" t="s">
        <v>298</v>
      </c>
      <c r="F154" s="24">
        <v>1703</v>
      </c>
      <c r="G154" s="83" t="s">
        <v>300</v>
      </c>
      <c r="I154" s="24">
        <v>1703</v>
      </c>
      <c r="J154" s="91" t="s">
        <v>300</v>
      </c>
    </row>
    <row r="155" spans="2:10" x14ac:dyDescent="0.3">
      <c r="B155" s="24">
        <v>1702</v>
      </c>
      <c r="C155" s="24" t="s">
        <v>299</v>
      </c>
      <c r="F155" s="24">
        <v>1704</v>
      </c>
      <c r="G155" s="83" t="s">
        <v>301</v>
      </c>
      <c r="I155" s="24">
        <v>1704</v>
      </c>
      <c r="J155" s="91" t="s">
        <v>301</v>
      </c>
    </row>
    <row r="156" spans="2:10" x14ac:dyDescent="0.3">
      <c r="B156" s="24">
        <v>1703</v>
      </c>
      <c r="C156" s="24" t="s">
        <v>300</v>
      </c>
      <c r="F156" s="24">
        <v>1708</v>
      </c>
      <c r="G156" s="83" t="s">
        <v>305</v>
      </c>
      <c r="I156" s="24">
        <v>1705</v>
      </c>
      <c r="J156" s="91" t="s">
        <v>302</v>
      </c>
    </row>
    <row r="157" spans="2:10" x14ac:dyDescent="0.3">
      <c r="B157" s="24">
        <v>1704</v>
      </c>
      <c r="C157" s="24" t="s">
        <v>301</v>
      </c>
      <c r="F157" s="24">
        <v>1707</v>
      </c>
      <c r="G157" s="83" t="s">
        <v>304</v>
      </c>
      <c r="I157" s="24">
        <v>1706</v>
      </c>
      <c r="J157" s="91" t="s">
        <v>303</v>
      </c>
    </row>
    <row r="158" spans="2:10" x14ac:dyDescent="0.3">
      <c r="B158" s="24">
        <v>1705</v>
      </c>
      <c r="C158" s="24" t="s">
        <v>302</v>
      </c>
      <c r="F158" s="24">
        <v>1706</v>
      </c>
      <c r="G158" s="83" t="s">
        <v>303</v>
      </c>
      <c r="I158" s="24">
        <v>1707</v>
      </c>
      <c r="J158" s="91" t="s">
        <v>304</v>
      </c>
    </row>
    <row r="159" spans="2:10" x14ac:dyDescent="0.3">
      <c r="B159" s="24">
        <v>1706</v>
      </c>
      <c r="C159" s="24" t="s">
        <v>303</v>
      </c>
      <c r="F159" s="24">
        <v>1702</v>
      </c>
      <c r="G159" s="83" t="s">
        <v>299</v>
      </c>
      <c r="I159" s="24">
        <v>1708</v>
      </c>
      <c r="J159" s="91" t="s">
        <v>305</v>
      </c>
    </row>
    <row r="160" spans="2:10" x14ac:dyDescent="0.3">
      <c r="B160" s="24">
        <v>1707</v>
      </c>
      <c r="C160" s="24" t="s">
        <v>304</v>
      </c>
      <c r="F160" s="24">
        <v>1705</v>
      </c>
      <c r="G160" s="83" t="s">
        <v>302</v>
      </c>
      <c r="I160" s="24">
        <v>1709</v>
      </c>
      <c r="J160" s="91" t="s">
        <v>306</v>
      </c>
    </row>
    <row r="161" spans="2:10" x14ac:dyDescent="0.3">
      <c r="B161" s="24">
        <v>1708</v>
      </c>
      <c r="C161" s="24" t="s">
        <v>305</v>
      </c>
      <c r="F161" s="24">
        <v>1771</v>
      </c>
      <c r="G161" s="83" t="s">
        <v>307</v>
      </c>
      <c r="I161" s="24">
        <v>1771</v>
      </c>
      <c r="J161" s="91" t="s">
        <v>307</v>
      </c>
    </row>
    <row r="162" spans="2:10" x14ac:dyDescent="0.3">
      <c r="B162" s="24">
        <v>1709</v>
      </c>
      <c r="C162" s="24" t="s">
        <v>306</v>
      </c>
    </row>
    <row r="163" spans="2:10" x14ac:dyDescent="0.3">
      <c r="B163" s="24">
        <v>1771</v>
      </c>
      <c r="C163" s="24" t="s">
        <v>307</v>
      </c>
    </row>
    <row r="164" spans="2:10" x14ac:dyDescent="0.3">
      <c r="B164" s="24">
        <v>1801</v>
      </c>
      <c r="C164" s="24" t="s">
        <v>308</v>
      </c>
      <c r="F164" s="126" t="s">
        <v>156</v>
      </c>
      <c r="G164" s="126"/>
      <c r="H164" s="126"/>
      <c r="I164" s="126"/>
      <c r="J164" s="126"/>
    </row>
    <row r="165" spans="2:10" x14ac:dyDescent="0.3">
      <c r="B165" s="24">
        <v>1802</v>
      </c>
      <c r="C165" s="24" t="s">
        <v>309</v>
      </c>
      <c r="F165" s="116" t="s">
        <v>147</v>
      </c>
      <c r="G165" s="116" t="s">
        <v>148</v>
      </c>
      <c r="H165" s="117"/>
      <c r="I165" s="116" t="s">
        <v>147</v>
      </c>
      <c r="J165" s="116" t="s">
        <v>148</v>
      </c>
    </row>
    <row r="166" spans="2:10" x14ac:dyDescent="0.3">
      <c r="B166" s="24">
        <v>1803</v>
      </c>
      <c r="C166" s="24" t="s">
        <v>310</v>
      </c>
      <c r="F166" s="24">
        <v>1801</v>
      </c>
      <c r="G166" s="83" t="s">
        <v>308</v>
      </c>
      <c r="I166" s="24">
        <v>1801</v>
      </c>
      <c r="J166" s="91" t="s">
        <v>308</v>
      </c>
    </row>
    <row r="167" spans="2:10" x14ac:dyDescent="0.3">
      <c r="B167" s="24">
        <v>1804</v>
      </c>
      <c r="C167" s="24" t="s">
        <v>311</v>
      </c>
      <c r="F167" s="24">
        <v>1803</v>
      </c>
      <c r="G167" s="83" t="s">
        <v>310</v>
      </c>
      <c r="I167" s="24">
        <v>1802</v>
      </c>
      <c r="J167" s="91" t="s">
        <v>309</v>
      </c>
    </row>
    <row r="168" spans="2:10" x14ac:dyDescent="0.3">
      <c r="B168" s="24">
        <v>1805</v>
      </c>
      <c r="C168" s="24" t="s">
        <v>312</v>
      </c>
      <c r="F168" s="24">
        <v>1805</v>
      </c>
      <c r="G168" s="83" t="s">
        <v>312</v>
      </c>
      <c r="I168" s="24">
        <v>1803</v>
      </c>
      <c r="J168" s="91" t="s">
        <v>310</v>
      </c>
    </row>
    <row r="169" spans="2:10" x14ac:dyDescent="0.3">
      <c r="B169" s="24">
        <v>1806</v>
      </c>
      <c r="C169" s="24" t="s">
        <v>313</v>
      </c>
      <c r="F169" s="24">
        <v>1804</v>
      </c>
      <c r="G169" s="83" t="s">
        <v>311</v>
      </c>
      <c r="I169" s="24">
        <v>1804</v>
      </c>
      <c r="J169" s="91" t="s">
        <v>311</v>
      </c>
    </row>
    <row r="170" spans="2:10" x14ac:dyDescent="0.3">
      <c r="B170" s="24">
        <v>1807</v>
      </c>
      <c r="C170" s="24" t="s">
        <v>314</v>
      </c>
      <c r="F170" s="24">
        <v>1806</v>
      </c>
      <c r="G170" s="83" t="s">
        <v>313</v>
      </c>
      <c r="I170" s="24">
        <v>1805</v>
      </c>
      <c r="J170" s="91" t="s">
        <v>312</v>
      </c>
    </row>
    <row r="171" spans="2:10" x14ac:dyDescent="0.3">
      <c r="B171" s="24">
        <v>1808</v>
      </c>
      <c r="C171" s="24" t="s">
        <v>315</v>
      </c>
      <c r="F171" s="24">
        <v>1811</v>
      </c>
      <c r="G171" s="83" t="s">
        <v>318</v>
      </c>
      <c r="I171" s="24">
        <v>1806</v>
      </c>
      <c r="J171" s="91" t="s">
        <v>313</v>
      </c>
    </row>
    <row r="172" spans="2:10" x14ac:dyDescent="0.3">
      <c r="B172" s="24">
        <v>1809</v>
      </c>
      <c r="C172" s="24" t="s">
        <v>316</v>
      </c>
      <c r="F172" s="24">
        <v>1809</v>
      </c>
      <c r="G172" s="83" t="s">
        <v>316</v>
      </c>
      <c r="I172" s="24">
        <v>1807</v>
      </c>
      <c r="J172" s="91" t="s">
        <v>314</v>
      </c>
    </row>
    <row r="173" spans="2:10" x14ac:dyDescent="0.3">
      <c r="B173" s="24">
        <v>1810</v>
      </c>
      <c r="C173" s="24" t="s">
        <v>317</v>
      </c>
      <c r="F173" s="24">
        <v>1813</v>
      </c>
      <c r="G173" s="83" t="s">
        <v>320</v>
      </c>
      <c r="I173" s="24">
        <v>1808</v>
      </c>
      <c r="J173" s="91" t="s">
        <v>315</v>
      </c>
    </row>
    <row r="174" spans="2:10" x14ac:dyDescent="0.3">
      <c r="B174" s="24">
        <v>1811</v>
      </c>
      <c r="C174" s="24" t="s">
        <v>318</v>
      </c>
      <c r="F174" s="24">
        <v>1810</v>
      </c>
      <c r="G174" s="83" t="s">
        <v>317</v>
      </c>
      <c r="I174" s="24">
        <v>1809</v>
      </c>
      <c r="J174" s="91" t="s">
        <v>316</v>
      </c>
    </row>
    <row r="175" spans="2:10" x14ac:dyDescent="0.3">
      <c r="B175" s="24">
        <v>1812</v>
      </c>
      <c r="C175" s="24" t="s">
        <v>319</v>
      </c>
      <c r="F175" s="24">
        <v>1802</v>
      </c>
      <c r="G175" s="83" t="s">
        <v>309</v>
      </c>
      <c r="I175" s="24">
        <v>1810</v>
      </c>
      <c r="J175" s="91" t="s">
        <v>317</v>
      </c>
    </row>
    <row r="176" spans="2:10" x14ac:dyDescent="0.3">
      <c r="B176" s="24">
        <v>1813</v>
      </c>
      <c r="C176" s="24" t="s">
        <v>320</v>
      </c>
      <c r="F176" s="24">
        <v>1808</v>
      </c>
      <c r="G176" s="83" t="s">
        <v>315</v>
      </c>
      <c r="I176" s="24">
        <v>1811</v>
      </c>
      <c r="J176" s="91" t="s">
        <v>318</v>
      </c>
    </row>
    <row r="177" spans="2:10" x14ac:dyDescent="0.3">
      <c r="B177" s="24">
        <v>1871</v>
      </c>
      <c r="C177" s="24" t="s">
        <v>321</v>
      </c>
      <c r="F177" s="24">
        <v>1812</v>
      </c>
      <c r="G177" s="83" t="s">
        <v>319</v>
      </c>
      <c r="I177" s="24">
        <v>1812</v>
      </c>
      <c r="J177" s="91" t="s">
        <v>319</v>
      </c>
    </row>
    <row r="178" spans="2:10" x14ac:dyDescent="0.3">
      <c r="B178" s="24">
        <v>1872</v>
      </c>
      <c r="C178" s="24" t="s">
        <v>322</v>
      </c>
      <c r="F178" s="24">
        <v>1807</v>
      </c>
      <c r="G178" s="83" t="s">
        <v>314</v>
      </c>
      <c r="I178" s="24">
        <v>1813</v>
      </c>
      <c r="J178" s="91" t="s">
        <v>320</v>
      </c>
    </row>
    <row r="179" spans="2:10" x14ac:dyDescent="0.3">
      <c r="B179" s="24">
        <v>1901</v>
      </c>
      <c r="C179" s="24" t="s">
        <v>323</v>
      </c>
      <c r="F179" s="24">
        <v>1871</v>
      </c>
      <c r="G179" s="83" t="s">
        <v>321</v>
      </c>
      <c r="I179" s="24">
        <v>1871</v>
      </c>
      <c r="J179" s="91" t="s">
        <v>321</v>
      </c>
    </row>
    <row r="180" spans="2:10" x14ac:dyDescent="0.3">
      <c r="B180" s="24">
        <v>1902</v>
      </c>
      <c r="C180" s="24" t="s">
        <v>324</v>
      </c>
      <c r="F180" s="24">
        <v>1872</v>
      </c>
      <c r="G180" s="83" t="s">
        <v>322</v>
      </c>
      <c r="I180" s="24">
        <v>1872</v>
      </c>
      <c r="J180" s="91" t="s">
        <v>322</v>
      </c>
    </row>
    <row r="181" spans="2:10" x14ac:dyDescent="0.3">
      <c r="B181" s="24">
        <v>1903</v>
      </c>
      <c r="C181" s="24" t="s">
        <v>325</v>
      </c>
    </row>
    <row r="182" spans="2:10" x14ac:dyDescent="0.3">
      <c r="B182" s="24">
        <v>1904</v>
      </c>
      <c r="C182" s="24" t="s">
        <v>326</v>
      </c>
    </row>
    <row r="183" spans="2:10" x14ac:dyDescent="0.3">
      <c r="B183" s="24">
        <v>1905</v>
      </c>
      <c r="C183" s="24" t="s">
        <v>327</v>
      </c>
      <c r="F183" s="126" t="s">
        <v>157</v>
      </c>
      <c r="G183" s="126"/>
      <c r="H183" s="126"/>
      <c r="I183" s="126"/>
      <c r="J183" s="126"/>
    </row>
    <row r="184" spans="2:10" x14ac:dyDescent="0.3">
      <c r="B184" s="24">
        <v>1906</v>
      </c>
      <c r="C184" s="24" t="s">
        <v>328</v>
      </c>
      <c r="F184" s="116" t="s">
        <v>147</v>
      </c>
      <c r="G184" s="116" t="s">
        <v>148</v>
      </c>
      <c r="H184" s="117"/>
      <c r="I184" s="116" t="s">
        <v>147</v>
      </c>
      <c r="J184" s="116" t="s">
        <v>148</v>
      </c>
    </row>
    <row r="185" spans="2:10" x14ac:dyDescent="0.3">
      <c r="B185" s="24">
        <v>1971</v>
      </c>
      <c r="C185" s="24" t="s">
        <v>329</v>
      </c>
      <c r="F185" s="24">
        <v>1901</v>
      </c>
      <c r="G185" s="83" t="s">
        <v>323</v>
      </c>
      <c r="I185" s="24">
        <v>1901</v>
      </c>
      <c r="J185" s="91" t="s">
        <v>323</v>
      </c>
    </row>
    <row r="186" spans="2:10" x14ac:dyDescent="0.3">
      <c r="B186" s="24">
        <v>2101</v>
      </c>
      <c r="C186" s="24" t="s">
        <v>330</v>
      </c>
      <c r="F186" s="24">
        <v>1903</v>
      </c>
      <c r="G186" s="83" t="s">
        <v>325</v>
      </c>
      <c r="I186" s="24">
        <v>1902</v>
      </c>
      <c r="J186" s="91" t="s">
        <v>324</v>
      </c>
    </row>
    <row r="187" spans="2:10" x14ac:dyDescent="0.3">
      <c r="B187" s="24">
        <v>2102</v>
      </c>
      <c r="C187" s="24" t="s">
        <v>331</v>
      </c>
      <c r="F187" s="24">
        <v>1905</v>
      </c>
      <c r="G187" s="83" t="s">
        <v>327</v>
      </c>
      <c r="I187" s="24">
        <v>1903</v>
      </c>
      <c r="J187" s="91" t="s">
        <v>325</v>
      </c>
    </row>
    <row r="188" spans="2:10" x14ac:dyDescent="0.3">
      <c r="B188" s="24">
        <v>2103</v>
      </c>
      <c r="C188" s="24" t="s">
        <v>332</v>
      </c>
      <c r="F188" s="24">
        <v>1904</v>
      </c>
      <c r="G188" s="83" t="s">
        <v>326</v>
      </c>
      <c r="I188" s="24">
        <v>1904</v>
      </c>
      <c r="J188" s="91" t="s">
        <v>326</v>
      </c>
    </row>
    <row r="189" spans="2:10" x14ac:dyDescent="0.3">
      <c r="B189" s="24">
        <v>2104</v>
      </c>
      <c r="C189" s="24" t="s">
        <v>333</v>
      </c>
      <c r="F189" s="24">
        <v>1902</v>
      </c>
      <c r="G189" s="83" t="s">
        <v>324</v>
      </c>
      <c r="I189" s="24">
        <v>1905</v>
      </c>
      <c r="J189" s="91" t="s">
        <v>327</v>
      </c>
    </row>
    <row r="190" spans="2:10" x14ac:dyDescent="0.3">
      <c r="B190" s="24">
        <v>2105</v>
      </c>
      <c r="C190" s="24" t="s">
        <v>334</v>
      </c>
      <c r="F190" s="24">
        <v>1906</v>
      </c>
      <c r="G190" s="83" t="s">
        <v>328</v>
      </c>
      <c r="I190" s="24">
        <v>1906</v>
      </c>
      <c r="J190" s="91" t="s">
        <v>328</v>
      </c>
    </row>
    <row r="191" spans="2:10" x14ac:dyDescent="0.3">
      <c r="B191" s="24">
        <v>2171</v>
      </c>
      <c r="C191" s="24" t="s">
        <v>335</v>
      </c>
      <c r="F191" s="24">
        <v>1971</v>
      </c>
      <c r="G191" s="83" t="s">
        <v>329</v>
      </c>
      <c r="I191" s="24">
        <v>1971</v>
      </c>
      <c r="J191" s="91" t="s">
        <v>329</v>
      </c>
    </row>
    <row r="192" spans="2:10" x14ac:dyDescent="0.3">
      <c r="B192" s="24">
        <v>2172</v>
      </c>
      <c r="C192" s="24" t="s">
        <v>336</v>
      </c>
    </row>
    <row r="193" spans="2:10" x14ac:dyDescent="0.3">
      <c r="B193" s="24">
        <v>3101</v>
      </c>
      <c r="C193" s="24" t="s">
        <v>337</v>
      </c>
    </row>
    <row r="194" spans="2:10" x14ac:dyDescent="0.3">
      <c r="B194" s="24">
        <v>3171</v>
      </c>
      <c r="C194" s="24" t="s">
        <v>338</v>
      </c>
      <c r="F194" s="126" t="s">
        <v>158</v>
      </c>
      <c r="G194" s="126"/>
      <c r="H194" s="126"/>
      <c r="I194" s="126"/>
      <c r="J194" s="126"/>
    </row>
    <row r="195" spans="2:10" x14ac:dyDescent="0.3">
      <c r="B195" s="24">
        <v>3172</v>
      </c>
      <c r="C195" s="24" t="s">
        <v>339</v>
      </c>
      <c r="F195" s="116" t="s">
        <v>147</v>
      </c>
      <c r="G195" s="116" t="s">
        <v>148</v>
      </c>
      <c r="H195" s="117"/>
      <c r="I195" s="116" t="s">
        <v>147</v>
      </c>
      <c r="J195" s="116" t="s">
        <v>148</v>
      </c>
    </row>
    <row r="196" spans="2:10" x14ac:dyDescent="0.3">
      <c r="B196" s="24">
        <v>3173</v>
      </c>
      <c r="C196" s="24" t="s">
        <v>340</v>
      </c>
      <c r="F196" s="24">
        <v>2102</v>
      </c>
      <c r="G196" s="83" t="s">
        <v>331</v>
      </c>
      <c r="I196" s="24">
        <v>2101</v>
      </c>
      <c r="J196" s="91" t="s">
        <v>330</v>
      </c>
    </row>
    <row r="197" spans="2:10" x14ac:dyDescent="0.3">
      <c r="B197" s="24">
        <v>3174</v>
      </c>
      <c r="C197" s="24" t="s">
        <v>341</v>
      </c>
      <c r="F197" s="24">
        <v>2101</v>
      </c>
      <c r="G197" s="83" t="s">
        <v>330</v>
      </c>
      <c r="I197" s="24">
        <v>2102</v>
      </c>
      <c r="J197" s="91" t="s">
        <v>331</v>
      </c>
    </row>
    <row r="198" spans="2:10" x14ac:dyDescent="0.3">
      <c r="B198" s="24">
        <v>3175</v>
      </c>
      <c r="C198" s="24" t="s">
        <v>342</v>
      </c>
      <c r="F198" s="24">
        <v>2105</v>
      </c>
      <c r="G198" s="83" t="s">
        <v>334</v>
      </c>
      <c r="I198" s="24">
        <v>2103</v>
      </c>
      <c r="J198" s="91" t="s">
        <v>332</v>
      </c>
    </row>
    <row r="199" spans="2:10" x14ac:dyDescent="0.3">
      <c r="B199" s="24">
        <v>3201</v>
      </c>
      <c r="C199" s="24" t="s">
        <v>343</v>
      </c>
      <c r="F199" s="24">
        <v>2104</v>
      </c>
      <c r="G199" s="83" t="s">
        <v>333</v>
      </c>
      <c r="I199" s="24">
        <v>2104</v>
      </c>
      <c r="J199" s="91" t="s">
        <v>333</v>
      </c>
    </row>
    <row r="200" spans="2:10" x14ac:dyDescent="0.3">
      <c r="B200" s="24">
        <v>3202</v>
      </c>
      <c r="C200" s="24" t="s">
        <v>344</v>
      </c>
      <c r="F200" s="24">
        <v>2103</v>
      </c>
      <c r="G200" s="83" t="s">
        <v>332</v>
      </c>
      <c r="I200" s="24">
        <v>2105</v>
      </c>
      <c r="J200" s="91" t="s">
        <v>334</v>
      </c>
    </row>
    <row r="201" spans="2:10" x14ac:dyDescent="0.3">
      <c r="B201" s="24">
        <v>3203</v>
      </c>
      <c r="C201" s="24" t="s">
        <v>345</v>
      </c>
      <c r="F201" s="24">
        <v>2171</v>
      </c>
      <c r="G201" s="83" t="s">
        <v>335</v>
      </c>
      <c r="I201" s="24">
        <v>2171</v>
      </c>
      <c r="J201" s="91" t="s">
        <v>335</v>
      </c>
    </row>
    <row r="202" spans="2:10" x14ac:dyDescent="0.3">
      <c r="B202" s="24">
        <v>3204</v>
      </c>
      <c r="C202" s="24" t="s">
        <v>346</v>
      </c>
      <c r="F202" s="24">
        <v>2172</v>
      </c>
      <c r="G202" s="83" t="s">
        <v>336</v>
      </c>
      <c r="I202" s="24">
        <v>2172</v>
      </c>
      <c r="J202" s="91" t="s">
        <v>336</v>
      </c>
    </row>
    <row r="203" spans="2:10" x14ac:dyDescent="0.3">
      <c r="B203" s="24">
        <v>3205</v>
      </c>
      <c r="C203" s="24" t="s">
        <v>347</v>
      </c>
    </row>
    <row r="204" spans="2:10" x14ac:dyDescent="0.3">
      <c r="B204" s="24">
        <v>3206</v>
      </c>
      <c r="C204" s="24" t="s">
        <v>348</v>
      </c>
    </row>
    <row r="205" spans="2:10" x14ac:dyDescent="0.3">
      <c r="B205" s="24">
        <v>3207</v>
      </c>
      <c r="C205" s="24" t="s">
        <v>349</v>
      </c>
      <c r="F205" s="126" t="s">
        <v>159</v>
      </c>
      <c r="G205" s="126"/>
      <c r="H205" s="126"/>
      <c r="I205" s="126"/>
      <c r="J205" s="126"/>
    </row>
    <row r="206" spans="2:10" x14ac:dyDescent="0.3">
      <c r="B206" s="24">
        <v>3208</v>
      </c>
      <c r="C206" s="24" t="s">
        <v>350</v>
      </c>
      <c r="F206" s="116" t="s">
        <v>147</v>
      </c>
      <c r="G206" s="116" t="s">
        <v>148</v>
      </c>
      <c r="H206" s="117"/>
      <c r="I206" s="116" t="s">
        <v>147</v>
      </c>
      <c r="J206" s="116" t="s">
        <v>148</v>
      </c>
    </row>
    <row r="207" spans="2:10" x14ac:dyDescent="0.3">
      <c r="B207" s="24">
        <v>3209</v>
      </c>
      <c r="C207" s="24" t="s">
        <v>351</v>
      </c>
      <c r="F207" s="24">
        <v>3101</v>
      </c>
      <c r="G207" s="83" t="s">
        <v>337</v>
      </c>
      <c r="I207" s="24">
        <v>3101</v>
      </c>
      <c r="J207" s="91" t="s">
        <v>337</v>
      </c>
    </row>
    <row r="208" spans="2:10" x14ac:dyDescent="0.3">
      <c r="B208" s="24">
        <v>3210</v>
      </c>
      <c r="C208" s="24" t="s">
        <v>352</v>
      </c>
      <c r="F208" s="24">
        <v>3174</v>
      </c>
      <c r="G208" s="83" t="s">
        <v>341</v>
      </c>
      <c r="I208" s="24">
        <v>3171</v>
      </c>
      <c r="J208" s="91" t="s">
        <v>338</v>
      </c>
    </row>
    <row r="209" spans="2:10" x14ac:dyDescent="0.3">
      <c r="B209" s="24">
        <v>3211</v>
      </c>
      <c r="C209" s="24" t="s">
        <v>353</v>
      </c>
      <c r="F209" s="24">
        <v>3173</v>
      </c>
      <c r="G209" s="83" t="s">
        <v>340</v>
      </c>
      <c r="I209" s="24">
        <v>3172</v>
      </c>
      <c r="J209" s="91" t="s">
        <v>339</v>
      </c>
    </row>
    <row r="210" spans="2:10" x14ac:dyDescent="0.3">
      <c r="B210" s="24">
        <v>3212</v>
      </c>
      <c r="C210" s="24" t="s">
        <v>354</v>
      </c>
      <c r="F210" s="24">
        <v>3171</v>
      </c>
      <c r="G210" s="83" t="s">
        <v>338</v>
      </c>
      <c r="I210" s="24">
        <v>3173</v>
      </c>
      <c r="J210" s="91" t="s">
        <v>340</v>
      </c>
    </row>
    <row r="211" spans="2:10" x14ac:dyDescent="0.3">
      <c r="B211" s="24">
        <v>3213</v>
      </c>
      <c r="C211" s="24" t="s">
        <v>355</v>
      </c>
      <c r="F211" s="24">
        <v>3172</v>
      </c>
      <c r="G211" s="83" t="s">
        <v>339</v>
      </c>
      <c r="I211" s="24">
        <v>3174</v>
      </c>
      <c r="J211" s="91" t="s">
        <v>341</v>
      </c>
    </row>
    <row r="212" spans="2:10" x14ac:dyDescent="0.3">
      <c r="B212" s="24">
        <v>3214</v>
      </c>
      <c r="C212" s="24" t="s">
        <v>356</v>
      </c>
      <c r="F212" s="24">
        <v>3175</v>
      </c>
      <c r="G212" s="83" t="s">
        <v>342</v>
      </c>
      <c r="I212" s="24">
        <v>3175</v>
      </c>
      <c r="J212" s="91" t="s">
        <v>342</v>
      </c>
    </row>
    <row r="213" spans="2:10" x14ac:dyDescent="0.3">
      <c r="B213" s="24">
        <v>3215</v>
      </c>
      <c r="C213" s="24" t="s">
        <v>357</v>
      </c>
    </row>
    <row r="214" spans="2:10" x14ac:dyDescent="0.3">
      <c r="B214" s="24">
        <v>3216</v>
      </c>
      <c r="C214" s="24" t="s">
        <v>358</v>
      </c>
    </row>
    <row r="215" spans="2:10" x14ac:dyDescent="0.3">
      <c r="B215" s="24">
        <v>3217</v>
      </c>
      <c r="C215" s="24" t="s">
        <v>359</v>
      </c>
      <c r="F215" s="126" t="s">
        <v>160</v>
      </c>
      <c r="G215" s="126"/>
      <c r="H215" s="126"/>
      <c r="I215" s="126"/>
      <c r="J215" s="126"/>
    </row>
    <row r="216" spans="2:10" x14ac:dyDescent="0.3">
      <c r="B216" s="24">
        <v>3218</v>
      </c>
      <c r="C216" s="24" t="s">
        <v>360</v>
      </c>
      <c r="F216" s="116" t="s">
        <v>147</v>
      </c>
      <c r="G216" s="116" t="s">
        <v>148</v>
      </c>
      <c r="H216" s="117"/>
      <c r="I216" s="116" t="s">
        <v>147</v>
      </c>
      <c r="J216" s="116" t="s">
        <v>148</v>
      </c>
    </row>
    <row r="217" spans="2:10" x14ac:dyDescent="0.3">
      <c r="B217" s="24">
        <v>3271</v>
      </c>
      <c r="C217" s="24" t="s">
        <v>361</v>
      </c>
      <c r="F217" s="24">
        <v>3204</v>
      </c>
      <c r="G217" s="83" t="s">
        <v>346</v>
      </c>
      <c r="I217" s="24">
        <v>3201</v>
      </c>
      <c r="J217" s="91" t="s">
        <v>343</v>
      </c>
    </row>
    <row r="218" spans="2:10" x14ac:dyDescent="0.3">
      <c r="B218" s="24">
        <v>3272</v>
      </c>
      <c r="C218" s="24" t="s">
        <v>362</v>
      </c>
      <c r="F218" s="24">
        <v>3217</v>
      </c>
      <c r="G218" s="83" t="s">
        <v>359</v>
      </c>
      <c r="I218" s="24">
        <v>3202</v>
      </c>
      <c r="J218" s="91" t="s">
        <v>344</v>
      </c>
    </row>
    <row r="219" spans="2:10" x14ac:dyDescent="0.3">
      <c r="B219" s="24">
        <v>3273</v>
      </c>
      <c r="C219" s="24" t="s">
        <v>363</v>
      </c>
      <c r="F219" s="24">
        <v>3216</v>
      </c>
      <c r="G219" s="83" t="s">
        <v>358</v>
      </c>
      <c r="I219" s="24">
        <v>3203</v>
      </c>
      <c r="J219" s="91" t="s">
        <v>345</v>
      </c>
    </row>
    <row r="220" spans="2:10" x14ac:dyDescent="0.3">
      <c r="B220" s="24">
        <v>3274</v>
      </c>
      <c r="C220" s="24" t="s">
        <v>364</v>
      </c>
      <c r="F220" s="24">
        <v>3201</v>
      </c>
      <c r="G220" s="83" t="s">
        <v>343</v>
      </c>
      <c r="I220" s="24">
        <v>3204</v>
      </c>
      <c r="J220" s="91" t="s">
        <v>346</v>
      </c>
    </row>
    <row r="221" spans="2:10" x14ac:dyDescent="0.3">
      <c r="B221" s="24">
        <v>3275</v>
      </c>
      <c r="C221" s="24" t="s">
        <v>365</v>
      </c>
      <c r="F221" s="24">
        <v>3207</v>
      </c>
      <c r="G221" s="83" t="s">
        <v>349</v>
      </c>
      <c r="I221" s="24">
        <v>3205</v>
      </c>
      <c r="J221" s="91" t="s">
        <v>347</v>
      </c>
    </row>
    <row r="222" spans="2:10" x14ac:dyDescent="0.3">
      <c r="B222" s="24">
        <v>3276</v>
      </c>
      <c r="C222" s="24" t="s">
        <v>366</v>
      </c>
      <c r="F222" s="24">
        <v>3203</v>
      </c>
      <c r="G222" s="83" t="s">
        <v>345</v>
      </c>
      <c r="I222" s="24">
        <v>3206</v>
      </c>
      <c r="J222" s="91" t="s">
        <v>348</v>
      </c>
    </row>
    <row r="223" spans="2:10" x14ac:dyDescent="0.3">
      <c r="B223" s="24">
        <v>3277</v>
      </c>
      <c r="C223" s="24" t="s">
        <v>367</v>
      </c>
      <c r="F223" s="24">
        <v>3209</v>
      </c>
      <c r="G223" s="83" t="s">
        <v>351</v>
      </c>
      <c r="I223" s="24">
        <v>3207</v>
      </c>
      <c r="J223" s="91" t="s">
        <v>349</v>
      </c>
    </row>
    <row r="224" spans="2:10" x14ac:dyDescent="0.3">
      <c r="B224" s="24">
        <v>3278</v>
      </c>
      <c r="C224" s="24" t="s">
        <v>368</v>
      </c>
      <c r="F224" s="24">
        <v>3205</v>
      </c>
      <c r="G224" s="83" t="s">
        <v>347</v>
      </c>
      <c r="I224" s="24">
        <v>3208</v>
      </c>
      <c r="J224" s="91" t="s">
        <v>350</v>
      </c>
    </row>
    <row r="225" spans="2:10" x14ac:dyDescent="0.3">
      <c r="B225" s="24">
        <v>3279</v>
      </c>
      <c r="C225" s="24" t="s">
        <v>369</v>
      </c>
      <c r="F225" s="24">
        <v>3212</v>
      </c>
      <c r="G225" s="83" t="s">
        <v>354</v>
      </c>
      <c r="I225" s="24">
        <v>3209</v>
      </c>
      <c r="J225" s="91" t="s">
        <v>351</v>
      </c>
    </row>
    <row r="226" spans="2:10" x14ac:dyDescent="0.3">
      <c r="B226" s="24">
        <v>3301</v>
      </c>
      <c r="C226" s="24" t="s">
        <v>370</v>
      </c>
      <c r="F226" s="24">
        <v>3215</v>
      </c>
      <c r="G226" s="83" t="s">
        <v>357</v>
      </c>
      <c r="I226" s="24">
        <v>3210</v>
      </c>
      <c r="J226" s="91" t="s">
        <v>352</v>
      </c>
    </row>
    <row r="227" spans="2:10" x14ac:dyDescent="0.3">
      <c r="B227" s="24">
        <v>3302</v>
      </c>
      <c r="C227" s="24" t="s">
        <v>371</v>
      </c>
      <c r="F227" s="24">
        <v>3208</v>
      </c>
      <c r="G227" s="83" t="s">
        <v>350</v>
      </c>
      <c r="I227" s="24">
        <v>3211</v>
      </c>
      <c r="J227" s="91" t="s">
        <v>353</v>
      </c>
    </row>
    <row r="228" spans="2:10" x14ac:dyDescent="0.3">
      <c r="B228" s="24">
        <v>3303</v>
      </c>
      <c r="C228" s="24" t="s">
        <v>372</v>
      </c>
      <c r="F228" s="24">
        <v>3210</v>
      </c>
      <c r="G228" s="83" t="s">
        <v>352</v>
      </c>
      <c r="I228" s="24">
        <v>3212</v>
      </c>
      <c r="J228" s="91" t="s">
        <v>354</v>
      </c>
    </row>
    <row r="229" spans="2:10" x14ac:dyDescent="0.3">
      <c r="B229" s="24">
        <v>3304</v>
      </c>
      <c r="C229" s="24" t="s">
        <v>373</v>
      </c>
      <c r="F229" s="24">
        <v>3218</v>
      </c>
      <c r="G229" s="83" t="s">
        <v>360</v>
      </c>
      <c r="I229" s="24">
        <v>3213</v>
      </c>
      <c r="J229" s="91" t="s">
        <v>355</v>
      </c>
    </row>
    <row r="230" spans="2:10" x14ac:dyDescent="0.3">
      <c r="B230" s="24">
        <v>3305</v>
      </c>
      <c r="C230" s="24" t="s">
        <v>374</v>
      </c>
      <c r="F230" s="24">
        <v>3214</v>
      </c>
      <c r="G230" s="83" t="s">
        <v>356</v>
      </c>
      <c r="I230" s="24">
        <v>3214</v>
      </c>
      <c r="J230" s="91" t="s">
        <v>356</v>
      </c>
    </row>
    <row r="231" spans="2:10" x14ac:dyDescent="0.3">
      <c r="B231" s="24">
        <v>3306</v>
      </c>
      <c r="C231" s="24" t="s">
        <v>375</v>
      </c>
      <c r="F231" s="24">
        <v>3213</v>
      </c>
      <c r="G231" s="83" t="s">
        <v>355</v>
      </c>
      <c r="I231" s="24">
        <v>3215</v>
      </c>
      <c r="J231" s="91" t="s">
        <v>357</v>
      </c>
    </row>
    <row r="232" spans="2:10" x14ac:dyDescent="0.3">
      <c r="B232" s="24">
        <v>3307</v>
      </c>
      <c r="C232" s="24" t="s">
        <v>376</v>
      </c>
      <c r="F232" s="24">
        <v>3202</v>
      </c>
      <c r="G232" s="83" t="s">
        <v>344</v>
      </c>
      <c r="I232" s="24">
        <v>3216</v>
      </c>
      <c r="J232" s="91" t="s">
        <v>358</v>
      </c>
    </row>
    <row r="233" spans="2:10" x14ac:dyDescent="0.3">
      <c r="B233" s="24">
        <v>3308</v>
      </c>
      <c r="C233" s="24" t="s">
        <v>377</v>
      </c>
      <c r="F233" s="24">
        <v>3211</v>
      </c>
      <c r="G233" s="83" t="s">
        <v>353</v>
      </c>
      <c r="I233" s="24">
        <v>3217</v>
      </c>
      <c r="J233" s="91" t="s">
        <v>359</v>
      </c>
    </row>
    <row r="234" spans="2:10" x14ac:dyDescent="0.3">
      <c r="B234" s="24">
        <v>3309</v>
      </c>
      <c r="C234" s="24" t="s">
        <v>378</v>
      </c>
      <c r="F234" s="24">
        <v>3206</v>
      </c>
      <c r="G234" s="83" t="s">
        <v>348</v>
      </c>
      <c r="I234" s="24">
        <v>3218</v>
      </c>
      <c r="J234" s="91" t="s">
        <v>360</v>
      </c>
    </row>
    <row r="235" spans="2:10" x14ac:dyDescent="0.3">
      <c r="B235" s="24">
        <v>3310</v>
      </c>
      <c r="C235" s="24" t="s">
        <v>379</v>
      </c>
      <c r="F235" s="24">
        <v>3273</v>
      </c>
      <c r="G235" s="83" t="s">
        <v>363</v>
      </c>
      <c r="I235" s="24">
        <v>3271</v>
      </c>
      <c r="J235" s="91" t="s">
        <v>361</v>
      </c>
    </row>
    <row r="236" spans="2:10" x14ac:dyDescent="0.3">
      <c r="B236" s="24">
        <v>3311</v>
      </c>
      <c r="C236" s="24" t="s">
        <v>380</v>
      </c>
      <c r="F236" s="24">
        <v>3279</v>
      </c>
      <c r="G236" s="83" t="s">
        <v>369</v>
      </c>
      <c r="I236" s="24">
        <v>3272</v>
      </c>
      <c r="J236" s="91" t="s">
        <v>362</v>
      </c>
    </row>
    <row r="237" spans="2:10" x14ac:dyDescent="0.3">
      <c r="B237" s="24">
        <v>3312</v>
      </c>
      <c r="C237" s="24" t="s">
        <v>381</v>
      </c>
      <c r="F237" s="24">
        <v>3275</v>
      </c>
      <c r="G237" s="83" t="s">
        <v>365</v>
      </c>
      <c r="I237" s="24">
        <v>3273</v>
      </c>
      <c r="J237" s="91" t="s">
        <v>363</v>
      </c>
    </row>
    <row r="238" spans="2:10" x14ac:dyDescent="0.3">
      <c r="B238" s="24">
        <v>3313</v>
      </c>
      <c r="C238" s="24" t="s">
        <v>382</v>
      </c>
      <c r="F238" s="24">
        <v>3271</v>
      </c>
      <c r="G238" s="83" t="s">
        <v>361</v>
      </c>
      <c r="I238" s="24">
        <v>3274</v>
      </c>
      <c r="J238" s="91" t="s">
        <v>364</v>
      </c>
    </row>
    <row r="239" spans="2:10" x14ac:dyDescent="0.3">
      <c r="B239" s="24">
        <v>3314</v>
      </c>
      <c r="C239" s="24" t="s">
        <v>383</v>
      </c>
      <c r="F239" s="24">
        <v>3277</v>
      </c>
      <c r="G239" s="83" t="s">
        <v>367</v>
      </c>
      <c r="I239" s="24">
        <v>3275</v>
      </c>
      <c r="J239" s="91" t="s">
        <v>365</v>
      </c>
    </row>
    <row r="240" spans="2:10" x14ac:dyDescent="0.3">
      <c r="B240" s="24">
        <v>3315</v>
      </c>
      <c r="C240" s="24" t="s">
        <v>384</v>
      </c>
      <c r="F240" s="24">
        <v>3274</v>
      </c>
      <c r="G240" s="83" t="s">
        <v>364</v>
      </c>
      <c r="I240" s="24">
        <v>3276</v>
      </c>
      <c r="J240" s="91" t="s">
        <v>366</v>
      </c>
    </row>
    <row r="241" spans="2:10" x14ac:dyDescent="0.3">
      <c r="B241" s="24">
        <v>3316</v>
      </c>
      <c r="C241" s="24" t="s">
        <v>385</v>
      </c>
      <c r="F241" s="24">
        <v>3276</v>
      </c>
      <c r="G241" s="83" t="s">
        <v>366</v>
      </c>
      <c r="I241" s="24">
        <v>3277</v>
      </c>
      <c r="J241" s="91" t="s">
        <v>367</v>
      </c>
    </row>
    <row r="242" spans="2:10" x14ac:dyDescent="0.3">
      <c r="B242" s="24">
        <v>3317</v>
      </c>
      <c r="C242" s="24" t="s">
        <v>386</v>
      </c>
      <c r="F242" s="24">
        <v>3272</v>
      </c>
      <c r="G242" s="83" t="s">
        <v>362</v>
      </c>
      <c r="I242" s="24">
        <v>3278</v>
      </c>
      <c r="J242" s="91" t="s">
        <v>368</v>
      </c>
    </row>
    <row r="243" spans="2:10" x14ac:dyDescent="0.3">
      <c r="B243" s="24">
        <v>3318</v>
      </c>
      <c r="C243" s="24" t="s">
        <v>387</v>
      </c>
      <c r="F243" s="24">
        <v>3278</v>
      </c>
      <c r="G243" s="83" t="s">
        <v>368</v>
      </c>
      <c r="I243" s="24">
        <v>3279</v>
      </c>
      <c r="J243" s="91" t="s">
        <v>369</v>
      </c>
    </row>
    <row r="244" spans="2:10" x14ac:dyDescent="0.3">
      <c r="B244" s="24">
        <v>3319</v>
      </c>
      <c r="C244" s="24" t="s">
        <v>388</v>
      </c>
    </row>
    <row r="245" spans="2:10" x14ac:dyDescent="0.3">
      <c r="B245" s="24">
        <v>3320</v>
      </c>
      <c r="C245" s="24" t="s">
        <v>389</v>
      </c>
    </row>
    <row r="246" spans="2:10" x14ac:dyDescent="0.3">
      <c r="B246" s="24">
        <v>3321</v>
      </c>
      <c r="C246" s="24" t="s">
        <v>390</v>
      </c>
      <c r="F246" s="126" t="s">
        <v>161</v>
      </c>
      <c r="G246" s="126"/>
      <c r="H246" s="126"/>
      <c r="I246" s="126"/>
      <c r="J246" s="126"/>
    </row>
    <row r="247" spans="2:10" x14ac:dyDescent="0.3">
      <c r="B247" s="24">
        <v>3322</v>
      </c>
      <c r="C247" s="24" t="s">
        <v>391</v>
      </c>
      <c r="F247" s="116" t="s">
        <v>147</v>
      </c>
      <c r="G247" s="116" t="s">
        <v>148</v>
      </c>
      <c r="H247" s="117"/>
      <c r="I247" s="116" t="s">
        <v>147</v>
      </c>
      <c r="J247" s="116" t="s">
        <v>148</v>
      </c>
    </row>
    <row r="248" spans="2:10" x14ac:dyDescent="0.3">
      <c r="B248" s="24">
        <v>3323</v>
      </c>
      <c r="C248" s="24" t="s">
        <v>392</v>
      </c>
      <c r="F248" s="24">
        <v>3304</v>
      </c>
      <c r="G248" s="83" t="s">
        <v>373</v>
      </c>
      <c r="I248" s="24">
        <v>3301</v>
      </c>
      <c r="J248" s="91" t="s">
        <v>370</v>
      </c>
    </row>
    <row r="249" spans="2:10" x14ac:dyDescent="0.3">
      <c r="B249" s="24">
        <v>3324</v>
      </c>
      <c r="C249" s="24" t="s">
        <v>393</v>
      </c>
      <c r="F249" s="24">
        <v>3302</v>
      </c>
      <c r="G249" s="83" t="s">
        <v>371</v>
      </c>
      <c r="I249" s="24">
        <v>3302</v>
      </c>
      <c r="J249" s="91" t="s">
        <v>371</v>
      </c>
    </row>
    <row r="250" spans="2:10" x14ac:dyDescent="0.3">
      <c r="B250" s="24">
        <v>3325</v>
      </c>
      <c r="C250" s="24" t="s">
        <v>394</v>
      </c>
      <c r="F250" s="24">
        <v>3325</v>
      </c>
      <c r="G250" s="83" t="s">
        <v>394</v>
      </c>
      <c r="I250" s="24">
        <v>3303</v>
      </c>
      <c r="J250" s="91" t="s">
        <v>372</v>
      </c>
    </row>
    <row r="251" spans="2:10" x14ac:dyDescent="0.3">
      <c r="B251" s="24">
        <v>3326</v>
      </c>
      <c r="C251" s="24" t="s">
        <v>395</v>
      </c>
      <c r="F251" s="24">
        <v>3316</v>
      </c>
      <c r="G251" s="83" t="s">
        <v>385</v>
      </c>
      <c r="I251" s="24">
        <v>3304</v>
      </c>
      <c r="J251" s="91" t="s">
        <v>373</v>
      </c>
    </row>
    <row r="252" spans="2:10" x14ac:dyDescent="0.3">
      <c r="B252" s="24">
        <v>3327</v>
      </c>
      <c r="C252" s="24" t="s">
        <v>396</v>
      </c>
      <c r="F252" s="24">
        <v>3309</v>
      </c>
      <c r="G252" s="83" t="s">
        <v>378</v>
      </c>
      <c r="I252" s="24">
        <v>3305</v>
      </c>
      <c r="J252" s="91" t="s">
        <v>374</v>
      </c>
    </row>
    <row r="253" spans="2:10" x14ac:dyDescent="0.3">
      <c r="B253" s="24">
        <v>3328</v>
      </c>
      <c r="C253" s="24" t="s">
        <v>397</v>
      </c>
      <c r="F253" s="24">
        <v>3329</v>
      </c>
      <c r="G253" s="83" t="s">
        <v>398</v>
      </c>
      <c r="I253" s="24">
        <v>3306</v>
      </c>
      <c r="J253" s="91" t="s">
        <v>375</v>
      </c>
    </row>
    <row r="254" spans="2:10" x14ac:dyDescent="0.3">
      <c r="B254" s="24">
        <v>3329</v>
      </c>
      <c r="C254" s="24" t="s">
        <v>398</v>
      </c>
      <c r="F254" s="24">
        <v>3301</v>
      </c>
      <c r="G254" s="83" t="s">
        <v>370</v>
      </c>
      <c r="I254" s="24">
        <v>3307</v>
      </c>
      <c r="J254" s="91" t="s">
        <v>376</v>
      </c>
    </row>
    <row r="255" spans="2:10" x14ac:dyDescent="0.3">
      <c r="B255" s="24">
        <v>3371</v>
      </c>
      <c r="C255" s="24" t="s">
        <v>399</v>
      </c>
      <c r="F255" s="24">
        <v>3321</v>
      </c>
      <c r="G255" s="83" t="s">
        <v>390</v>
      </c>
      <c r="I255" s="24">
        <v>3308</v>
      </c>
      <c r="J255" s="91" t="s">
        <v>377</v>
      </c>
    </row>
    <row r="256" spans="2:10" x14ac:dyDescent="0.3">
      <c r="B256" s="24">
        <v>3372</v>
      </c>
      <c r="C256" s="24" t="s">
        <v>400</v>
      </c>
      <c r="F256" s="24">
        <v>3315</v>
      </c>
      <c r="G256" s="83" t="s">
        <v>384</v>
      </c>
      <c r="I256" s="24">
        <v>3309</v>
      </c>
      <c r="J256" s="91" t="s">
        <v>378</v>
      </c>
    </row>
    <row r="257" spans="2:10" x14ac:dyDescent="0.3">
      <c r="B257" s="24">
        <v>3373</v>
      </c>
      <c r="C257" s="24" t="s">
        <v>401</v>
      </c>
      <c r="F257" s="24">
        <v>3320</v>
      </c>
      <c r="G257" s="83" t="s">
        <v>389</v>
      </c>
      <c r="I257" s="24">
        <v>3310</v>
      </c>
      <c r="J257" s="91" t="s">
        <v>379</v>
      </c>
    </row>
    <row r="258" spans="2:10" x14ac:dyDescent="0.3">
      <c r="B258" s="24">
        <v>3374</v>
      </c>
      <c r="C258" s="24" t="s">
        <v>402</v>
      </c>
      <c r="F258" s="24">
        <v>3313</v>
      </c>
      <c r="G258" s="83" t="s">
        <v>382</v>
      </c>
      <c r="I258" s="24">
        <v>3311</v>
      </c>
      <c r="J258" s="91" t="s">
        <v>380</v>
      </c>
    </row>
    <row r="259" spans="2:10" x14ac:dyDescent="0.3">
      <c r="B259" s="24">
        <v>3375</v>
      </c>
      <c r="C259" s="24" t="s">
        <v>403</v>
      </c>
      <c r="F259" s="24">
        <v>3305</v>
      </c>
      <c r="G259" s="83" t="s">
        <v>374</v>
      </c>
      <c r="I259" s="24">
        <v>3312</v>
      </c>
      <c r="J259" s="91" t="s">
        <v>381</v>
      </c>
    </row>
    <row r="260" spans="2:10" x14ac:dyDescent="0.3">
      <c r="B260" s="24">
        <v>3376</v>
      </c>
      <c r="C260" s="24" t="s">
        <v>404</v>
      </c>
      <c r="F260" s="24">
        <v>3324</v>
      </c>
      <c r="G260" s="83" t="s">
        <v>393</v>
      </c>
      <c r="I260" s="24">
        <v>3313</v>
      </c>
      <c r="J260" s="91" t="s">
        <v>382</v>
      </c>
    </row>
    <row r="261" spans="2:10" x14ac:dyDescent="0.3">
      <c r="B261" s="24">
        <v>3401</v>
      </c>
      <c r="C261" s="24" t="s">
        <v>405</v>
      </c>
      <c r="F261" s="24">
        <v>3310</v>
      </c>
      <c r="G261" s="83" t="s">
        <v>379</v>
      </c>
      <c r="I261" s="24">
        <v>3314</v>
      </c>
      <c r="J261" s="91" t="s">
        <v>383</v>
      </c>
    </row>
    <row r="262" spans="2:10" x14ac:dyDescent="0.3">
      <c r="B262" s="24">
        <v>3402</v>
      </c>
      <c r="C262" s="24" t="s">
        <v>406</v>
      </c>
      <c r="F262" s="24">
        <v>3319</v>
      </c>
      <c r="G262" s="83" t="s">
        <v>388</v>
      </c>
      <c r="I262" s="24">
        <v>3315</v>
      </c>
      <c r="J262" s="91" t="s">
        <v>384</v>
      </c>
    </row>
    <row r="263" spans="2:10" x14ac:dyDescent="0.3">
      <c r="B263" s="24">
        <v>3403</v>
      </c>
      <c r="C263" s="24" t="s">
        <v>407</v>
      </c>
      <c r="F263" s="24">
        <v>3308</v>
      </c>
      <c r="G263" s="83" t="s">
        <v>377</v>
      </c>
      <c r="I263" s="24">
        <v>3316</v>
      </c>
      <c r="J263" s="91" t="s">
        <v>385</v>
      </c>
    </row>
    <row r="264" spans="2:10" x14ac:dyDescent="0.3">
      <c r="B264" s="24">
        <v>3404</v>
      </c>
      <c r="C264" s="24" t="s">
        <v>408</v>
      </c>
      <c r="F264" s="24">
        <v>3318</v>
      </c>
      <c r="G264" s="83" t="s">
        <v>387</v>
      </c>
      <c r="I264" s="24">
        <v>3317</v>
      </c>
      <c r="J264" s="91" t="s">
        <v>386</v>
      </c>
    </row>
    <row r="265" spans="2:10" x14ac:dyDescent="0.3">
      <c r="B265" s="24">
        <v>3471</v>
      </c>
      <c r="C265" s="24" t="s">
        <v>409</v>
      </c>
      <c r="F265" s="24">
        <v>3326</v>
      </c>
      <c r="G265" s="83" t="s">
        <v>395</v>
      </c>
      <c r="I265" s="24">
        <v>3318</v>
      </c>
      <c r="J265" s="91" t="s">
        <v>387</v>
      </c>
    </row>
    <row r="266" spans="2:10" x14ac:dyDescent="0.3">
      <c r="B266" s="24">
        <v>3501</v>
      </c>
      <c r="C266" s="24" t="s">
        <v>410</v>
      </c>
      <c r="F266" s="24">
        <v>3327</v>
      </c>
      <c r="G266" s="83" t="s">
        <v>396</v>
      </c>
      <c r="I266" s="24">
        <v>3319</v>
      </c>
      <c r="J266" s="91" t="s">
        <v>388</v>
      </c>
    </row>
    <row r="267" spans="2:10" x14ac:dyDescent="0.3">
      <c r="B267" s="24">
        <v>3502</v>
      </c>
      <c r="C267" s="24" t="s">
        <v>411</v>
      </c>
      <c r="F267" s="24">
        <v>3303</v>
      </c>
      <c r="G267" s="83" t="s">
        <v>372</v>
      </c>
      <c r="I267" s="24">
        <v>3320</v>
      </c>
      <c r="J267" s="91" t="s">
        <v>389</v>
      </c>
    </row>
    <row r="268" spans="2:10" x14ac:dyDescent="0.3">
      <c r="B268" s="24">
        <v>3503</v>
      </c>
      <c r="C268" s="24" t="s">
        <v>412</v>
      </c>
      <c r="F268" s="24">
        <v>3306</v>
      </c>
      <c r="G268" s="83" t="s">
        <v>375</v>
      </c>
      <c r="I268" s="24">
        <v>3321</v>
      </c>
      <c r="J268" s="91" t="s">
        <v>390</v>
      </c>
    </row>
    <row r="269" spans="2:10" x14ac:dyDescent="0.3">
      <c r="B269" s="24">
        <v>3504</v>
      </c>
      <c r="C269" s="24" t="s">
        <v>413</v>
      </c>
      <c r="F269" s="24">
        <v>3317</v>
      </c>
      <c r="G269" s="83" t="s">
        <v>386</v>
      </c>
      <c r="I269" s="24">
        <v>3322</v>
      </c>
      <c r="J269" s="91" t="s">
        <v>391</v>
      </c>
    </row>
    <row r="270" spans="2:10" x14ac:dyDescent="0.3">
      <c r="B270" s="24">
        <v>3505</v>
      </c>
      <c r="C270" s="24" t="s">
        <v>414</v>
      </c>
      <c r="F270" s="24">
        <v>3322</v>
      </c>
      <c r="G270" s="83" t="s">
        <v>391</v>
      </c>
      <c r="I270" s="24">
        <v>3323</v>
      </c>
      <c r="J270" s="91" t="s">
        <v>392</v>
      </c>
    </row>
    <row r="271" spans="2:10" x14ac:dyDescent="0.3">
      <c r="B271" s="24">
        <v>3506</v>
      </c>
      <c r="C271" s="24" t="s">
        <v>415</v>
      </c>
      <c r="F271" s="24">
        <v>3314</v>
      </c>
      <c r="G271" s="83" t="s">
        <v>383</v>
      </c>
      <c r="I271" s="24">
        <v>3324</v>
      </c>
      <c r="J271" s="91" t="s">
        <v>393</v>
      </c>
    </row>
    <row r="272" spans="2:10" x14ac:dyDescent="0.3">
      <c r="B272" s="24">
        <v>3507</v>
      </c>
      <c r="C272" s="24" t="s">
        <v>416</v>
      </c>
      <c r="F272" s="24">
        <v>3311</v>
      </c>
      <c r="G272" s="83" t="s">
        <v>380</v>
      </c>
      <c r="I272" s="24">
        <v>3325</v>
      </c>
      <c r="J272" s="91" t="s">
        <v>394</v>
      </c>
    </row>
    <row r="273" spans="2:10" x14ac:dyDescent="0.3">
      <c r="B273" s="24">
        <v>3508</v>
      </c>
      <c r="C273" s="24" t="s">
        <v>417</v>
      </c>
      <c r="F273" s="24">
        <v>3328</v>
      </c>
      <c r="G273" s="83" t="s">
        <v>397</v>
      </c>
      <c r="I273" s="24">
        <v>3326</v>
      </c>
      <c r="J273" s="91" t="s">
        <v>395</v>
      </c>
    </row>
    <row r="274" spans="2:10" x14ac:dyDescent="0.3">
      <c r="B274" s="24">
        <v>3509</v>
      </c>
      <c r="C274" s="24" t="s">
        <v>418</v>
      </c>
      <c r="F274" s="24">
        <v>3323</v>
      </c>
      <c r="G274" s="83" t="s">
        <v>392</v>
      </c>
      <c r="I274" s="24">
        <v>3327</v>
      </c>
      <c r="J274" s="91" t="s">
        <v>396</v>
      </c>
    </row>
    <row r="275" spans="2:10" x14ac:dyDescent="0.3">
      <c r="B275" s="24">
        <v>3510</v>
      </c>
      <c r="C275" s="24" t="s">
        <v>419</v>
      </c>
      <c r="F275" s="24">
        <v>3312</v>
      </c>
      <c r="G275" s="83" t="s">
        <v>381</v>
      </c>
      <c r="I275" s="24">
        <v>3328</v>
      </c>
      <c r="J275" s="91" t="s">
        <v>397</v>
      </c>
    </row>
    <row r="276" spans="2:10" x14ac:dyDescent="0.3">
      <c r="B276" s="24">
        <v>3511</v>
      </c>
      <c r="C276" s="24" t="s">
        <v>420</v>
      </c>
      <c r="F276" s="24">
        <v>3307</v>
      </c>
      <c r="G276" s="83" t="s">
        <v>376</v>
      </c>
      <c r="I276" s="24">
        <v>3329</v>
      </c>
      <c r="J276" s="91" t="s">
        <v>398</v>
      </c>
    </row>
    <row r="277" spans="2:10" x14ac:dyDescent="0.3">
      <c r="B277" s="24">
        <v>3512</v>
      </c>
      <c r="C277" s="24" t="s">
        <v>421</v>
      </c>
      <c r="F277" s="24">
        <v>3371</v>
      </c>
      <c r="G277" s="83" t="s">
        <v>399</v>
      </c>
      <c r="I277" s="24">
        <v>3371</v>
      </c>
      <c r="J277" s="91" t="s">
        <v>399</v>
      </c>
    </row>
    <row r="278" spans="2:10" x14ac:dyDescent="0.3">
      <c r="B278" s="24">
        <v>3513</v>
      </c>
      <c r="C278" s="24" t="s">
        <v>422</v>
      </c>
      <c r="F278" s="24">
        <v>3375</v>
      </c>
      <c r="G278" s="83" t="s">
        <v>403</v>
      </c>
      <c r="I278" s="24">
        <v>3372</v>
      </c>
      <c r="J278" s="91" t="s">
        <v>400</v>
      </c>
    </row>
    <row r="279" spans="2:10" x14ac:dyDescent="0.3">
      <c r="B279" s="24">
        <v>3514</v>
      </c>
      <c r="C279" s="24" t="s">
        <v>423</v>
      </c>
      <c r="F279" s="24">
        <v>3373</v>
      </c>
      <c r="G279" s="83" t="s">
        <v>401</v>
      </c>
      <c r="I279" s="24">
        <v>3373</v>
      </c>
      <c r="J279" s="91" t="s">
        <v>401</v>
      </c>
    </row>
    <row r="280" spans="2:10" x14ac:dyDescent="0.3">
      <c r="B280" s="24">
        <v>3515</v>
      </c>
      <c r="C280" s="24" t="s">
        <v>424</v>
      </c>
      <c r="F280" s="24">
        <v>3374</v>
      </c>
      <c r="G280" s="83" t="s">
        <v>402</v>
      </c>
      <c r="I280" s="24">
        <v>3374</v>
      </c>
      <c r="J280" s="91" t="s">
        <v>402</v>
      </c>
    </row>
    <row r="281" spans="2:10" x14ac:dyDescent="0.3">
      <c r="B281" s="24">
        <v>3516</v>
      </c>
      <c r="C281" s="24" t="s">
        <v>425</v>
      </c>
      <c r="F281" s="24">
        <v>3372</v>
      </c>
      <c r="G281" s="83" t="s">
        <v>400</v>
      </c>
      <c r="I281" s="24">
        <v>3375</v>
      </c>
      <c r="J281" s="91" t="s">
        <v>403</v>
      </c>
    </row>
    <row r="282" spans="2:10" x14ac:dyDescent="0.3">
      <c r="B282" s="24">
        <v>3517</v>
      </c>
      <c r="C282" s="24" t="s">
        <v>426</v>
      </c>
      <c r="F282" s="24">
        <v>3376</v>
      </c>
      <c r="G282" s="83" t="s">
        <v>404</v>
      </c>
      <c r="I282" s="24">
        <v>3376</v>
      </c>
      <c r="J282" s="91" t="s">
        <v>404</v>
      </c>
    </row>
    <row r="283" spans="2:10" x14ac:dyDescent="0.3">
      <c r="B283" s="24">
        <v>3518</v>
      </c>
      <c r="C283" s="24" t="s">
        <v>427</v>
      </c>
    </row>
    <row r="284" spans="2:10" x14ac:dyDescent="0.3">
      <c r="B284" s="24">
        <v>3519</v>
      </c>
      <c r="C284" s="24" t="s">
        <v>428</v>
      </c>
    </row>
    <row r="285" spans="2:10" x14ac:dyDescent="0.3">
      <c r="B285" s="24">
        <v>3520</v>
      </c>
      <c r="C285" s="24" t="s">
        <v>429</v>
      </c>
      <c r="F285" s="126" t="s">
        <v>727</v>
      </c>
      <c r="G285" s="126"/>
      <c r="H285" s="126"/>
      <c r="I285" s="126"/>
      <c r="J285" s="126"/>
    </row>
    <row r="286" spans="2:10" x14ac:dyDescent="0.3">
      <c r="B286" s="24">
        <v>3521</v>
      </c>
      <c r="C286" s="24" t="s">
        <v>430</v>
      </c>
      <c r="F286" s="116" t="s">
        <v>147</v>
      </c>
      <c r="G286" s="116" t="s">
        <v>148</v>
      </c>
      <c r="H286" s="117"/>
      <c r="I286" s="116" t="s">
        <v>147</v>
      </c>
      <c r="J286" s="116" t="s">
        <v>148</v>
      </c>
    </row>
    <row r="287" spans="2:10" x14ac:dyDescent="0.3">
      <c r="B287" s="24">
        <v>3522</v>
      </c>
      <c r="C287" s="24" t="s">
        <v>431</v>
      </c>
      <c r="F287" s="24">
        <v>3402</v>
      </c>
      <c r="G287" s="83" t="s">
        <v>406</v>
      </c>
      <c r="I287" s="24">
        <v>3401</v>
      </c>
      <c r="J287" s="91" t="s">
        <v>405</v>
      </c>
    </row>
    <row r="288" spans="2:10" x14ac:dyDescent="0.3">
      <c r="B288" s="24">
        <v>3523</v>
      </c>
      <c r="C288" s="24" t="s">
        <v>432</v>
      </c>
      <c r="F288" s="24">
        <v>3403</v>
      </c>
      <c r="G288" s="83" t="s">
        <v>407</v>
      </c>
      <c r="I288" s="24">
        <v>3402</v>
      </c>
      <c r="J288" s="91" t="s">
        <v>406</v>
      </c>
    </row>
    <row r="289" spans="2:10" x14ac:dyDescent="0.3">
      <c r="B289" s="24">
        <v>3524</v>
      </c>
      <c r="C289" s="24" t="s">
        <v>433</v>
      </c>
      <c r="F289" s="24">
        <v>3401</v>
      </c>
      <c r="G289" s="83" t="s">
        <v>405</v>
      </c>
      <c r="I289" s="24">
        <v>3403</v>
      </c>
      <c r="J289" s="91" t="s">
        <v>407</v>
      </c>
    </row>
    <row r="290" spans="2:10" x14ac:dyDescent="0.3">
      <c r="B290" s="24">
        <v>3525</v>
      </c>
      <c r="C290" s="24" t="s">
        <v>434</v>
      </c>
      <c r="F290" s="24">
        <v>3404</v>
      </c>
      <c r="G290" s="83" t="s">
        <v>408</v>
      </c>
      <c r="I290" s="24">
        <v>3404</v>
      </c>
      <c r="J290" s="91" t="s">
        <v>408</v>
      </c>
    </row>
    <row r="291" spans="2:10" x14ac:dyDescent="0.3">
      <c r="B291" s="24">
        <v>3526</v>
      </c>
      <c r="C291" s="24" t="s">
        <v>435</v>
      </c>
      <c r="F291" s="24">
        <v>3471</v>
      </c>
      <c r="G291" s="83" t="s">
        <v>409</v>
      </c>
      <c r="I291" s="24">
        <v>3471</v>
      </c>
      <c r="J291" s="91" t="s">
        <v>409</v>
      </c>
    </row>
    <row r="292" spans="2:10" x14ac:dyDescent="0.3">
      <c r="B292" s="24">
        <v>3527</v>
      </c>
      <c r="C292" s="24" t="s">
        <v>436</v>
      </c>
    </row>
    <row r="293" spans="2:10" x14ac:dyDescent="0.3">
      <c r="B293" s="24">
        <v>3528</v>
      </c>
      <c r="C293" s="24" t="s">
        <v>437</v>
      </c>
    </row>
    <row r="294" spans="2:10" x14ac:dyDescent="0.3">
      <c r="B294" s="24">
        <v>3529</v>
      </c>
      <c r="C294" s="24" t="s">
        <v>438</v>
      </c>
      <c r="F294" s="126" t="s">
        <v>163</v>
      </c>
      <c r="G294" s="126"/>
      <c r="H294" s="126"/>
      <c r="I294" s="126"/>
      <c r="J294" s="126"/>
    </row>
    <row r="295" spans="2:10" x14ac:dyDescent="0.3">
      <c r="B295" s="24">
        <v>3571</v>
      </c>
      <c r="C295" s="24" t="s">
        <v>439</v>
      </c>
      <c r="F295" s="116" t="s">
        <v>147</v>
      </c>
      <c r="G295" s="116" t="s">
        <v>148</v>
      </c>
      <c r="H295" s="117"/>
      <c r="I295" s="116" t="s">
        <v>147</v>
      </c>
      <c r="J295" s="116" t="s">
        <v>148</v>
      </c>
    </row>
    <row r="296" spans="2:10" x14ac:dyDescent="0.3">
      <c r="B296" s="24">
        <v>3572</v>
      </c>
      <c r="C296" s="24" t="s">
        <v>440</v>
      </c>
      <c r="F296" s="24">
        <v>3526</v>
      </c>
      <c r="G296" s="83" t="s">
        <v>435</v>
      </c>
      <c r="I296" s="24">
        <v>3501</v>
      </c>
      <c r="J296" s="91" t="s">
        <v>410</v>
      </c>
    </row>
    <row r="297" spans="2:10" x14ac:dyDescent="0.3">
      <c r="B297" s="24">
        <v>3573</v>
      </c>
      <c r="C297" s="24" t="s">
        <v>441</v>
      </c>
      <c r="F297" s="24">
        <v>3510</v>
      </c>
      <c r="G297" s="83" t="s">
        <v>419</v>
      </c>
      <c r="I297" s="24">
        <v>3502</v>
      </c>
      <c r="J297" s="91" t="s">
        <v>411</v>
      </c>
    </row>
    <row r="298" spans="2:10" x14ac:dyDescent="0.3">
      <c r="B298" s="24">
        <v>3574</v>
      </c>
      <c r="C298" s="24" t="s">
        <v>442</v>
      </c>
      <c r="F298" s="24">
        <v>3505</v>
      </c>
      <c r="G298" s="83" t="s">
        <v>414</v>
      </c>
      <c r="I298" s="24">
        <v>3503</v>
      </c>
      <c r="J298" s="91" t="s">
        <v>412</v>
      </c>
    </row>
    <row r="299" spans="2:10" x14ac:dyDescent="0.3">
      <c r="B299" s="24">
        <v>3575</v>
      </c>
      <c r="C299" s="24" t="s">
        <v>443</v>
      </c>
      <c r="F299" s="24">
        <v>3522</v>
      </c>
      <c r="G299" s="83" t="s">
        <v>431</v>
      </c>
      <c r="I299" s="24">
        <v>3504</v>
      </c>
      <c r="J299" s="91" t="s">
        <v>413</v>
      </c>
    </row>
    <row r="300" spans="2:10" x14ac:dyDescent="0.3">
      <c r="B300" s="24">
        <v>3576</v>
      </c>
      <c r="C300" s="24" t="s">
        <v>444</v>
      </c>
      <c r="F300" s="24">
        <v>3511</v>
      </c>
      <c r="G300" s="83" t="s">
        <v>420</v>
      </c>
      <c r="I300" s="24">
        <v>3505</v>
      </c>
      <c r="J300" s="91" t="s">
        <v>414</v>
      </c>
    </row>
    <row r="301" spans="2:10" x14ac:dyDescent="0.3">
      <c r="B301" s="24">
        <v>3577</v>
      </c>
      <c r="C301" s="24" t="s">
        <v>445</v>
      </c>
      <c r="F301" s="24">
        <v>3525</v>
      </c>
      <c r="G301" s="83" t="s">
        <v>434</v>
      </c>
      <c r="I301" s="24">
        <v>3506</v>
      </c>
      <c r="J301" s="91" t="s">
        <v>415</v>
      </c>
    </row>
    <row r="302" spans="2:10" x14ac:dyDescent="0.3">
      <c r="B302" s="24">
        <v>3578</v>
      </c>
      <c r="C302" s="24" t="s">
        <v>446</v>
      </c>
      <c r="F302" s="24">
        <v>3509</v>
      </c>
      <c r="G302" s="83" t="s">
        <v>418</v>
      </c>
      <c r="I302" s="24">
        <v>3507</v>
      </c>
      <c r="J302" s="91" t="s">
        <v>416</v>
      </c>
    </row>
    <row r="303" spans="2:10" x14ac:dyDescent="0.3">
      <c r="B303" s="24">
        <v>3579</v>
      </c>
      <c r="C303" s="24" t="s">
        <v>447</v>
      </c>
      <c r="F303" s="24">
        <v>3517</v>
      </c>
      <c r="G303" s="83" t="s">
        <v>426</v>
      </c>
      <c r="I303" s="24">
        <v>3508</v>
      </c>
      <c r="J303" s="91" t="s">
        <v>417</v>
      </c>
    </row>
    <row r="304" spans="2:10" x14ac:dyDescent="0.3">
      <c r="B304" s="24">
        <v>3601</v>
      </c>
      <c r="C304" s="24" t="s">
        <v>448</v>
      </c>
      <c r="F304" s="24">
        <v>3506</v>
      </c>
      <c r="G304" s="83" t="s">
        <v>415</v>
      </c>
      <c r="I304" s="24">
        <v>3509</v>
      </c>
      <c r="J304" s="91" t="s">
        <v>418</v>
      </c>
    </row>
    <row r="305" spans="2:10" x14ac:dyDescent="0.3">
      <c r="B305" s="24">
        <v>3602</v>
      </c>
      <c r="C305" s="24" t="s">
        <v>449</v>
      </c>
      <c r="F305" s="24">
        <v>3524</v>
      </c>
      <c r="G305" s="83" t="s">
        <v>433</v>
      </c>
      <c r="I305" s="24">
        <v>3510</v>
      </c>
      <c r="J305" s="91" t="s">
        <v>419</v>
      </c>
    </row>
    <row r="306" spans="2:10" x14ac:dyDescent="0.3">
      <c r="B306" s="24">
        <v>3603</v>
      </c>
      <c r="C306" s="24" t="s">
        <v>450</v>
      </c>
      <c r="F306" s="24">
        <v>3508</v>
      </c>
      <c r="G306" s="83" t="s">
        <v>417</v>
      </c>
      <c r="I306" s="24">
        <v>3511</v>
      </c>
      <c r="J306" s="91" t="s">
        <v>420</v>
      </c>
    </row>
    <row r="307" spans="2:10" x14ac:dyDescent="0.3">
      <c r="B307" s="24">
        <v>3604</v>
      </c>
      <c r="C307" s="24" t="s">
        <v>451</v>
      </c>
      <c r="F307" s="24">
        <v>3519</v>
      </c>
      <c r="G307" s="83" t="s">
        <v>428</v>
      </c>
      <c r="I307" s="24">
        <v>3512</v>
      </c>
      <c r="J307" s="91" t="s">
        <v>421</v>
      </c>
    </row>
    <row r="308" spans="2:10" x14ac:dyDescent="0.3">
      <c r="B308" s="24">
        <v>3671</v>
      </c>
      <c r="C308" s="24" t="s">
        <v>452</v>
      </c>
      <c r="F308" s="24">
        <v>3520</v>
      </c>
      <c r="G308" s="83" t="s">
        <v>429</v>
      </c>
      <c r="I308" s="24">
        <v>3513</v>
      </c>
      <c r="J308" s="91" t="s">
        <v>422</v>
      </c>
    </row>
    <row r="309" spans="2:10" x14ac:dyDescent="0.3">
      <c r="B309" s="24">
        <v>3672</v>
      </c>
      <c r="C309" s="24" t="s">
        <v>453</v>
      </c>
      <c r="F309" s="24">
        <v>3507</v>
      </c>
      <c r="G309" s="83" t="s">
        <v>416</v>
      </c>
      <c r="I309" s="24">
        <v>3514</v>
      </c>
      <c r="J309" s="91" t="s">
        <v>423</v>
      </c>
    </row>
    <row r="310" spans="2:10" x14ac:dyDescent="0.3">
      <c r="B310" s="24">
        <v>3673</v>
      </c>
      <c r="C310" s="24" t="s">
        <v>454</v>
      </c>
      <c r="F310" s="24">
        <v>3516</v>
      </c>
      <c r="G310" s="83" t="s">
        <v>425</v>
      </c>
      <c r="I310" s="24">
        <v>3515</v>
      </c>
      <c r="J310" s="91" t="s">
        <v>424</v>
      </c>
    </row>
    <row r="311" spans="2:10" x14ac:dyDescent="0.3">
      <c r="B311" s="24">
        <v>3674</v>
      </c>
      <c r="C311" s="24" t="s">
        <v>455</v>
      </c>
      <c r="F311" s="24">
        <v>3518</v>
      </c>
      <c r="G311" s="83" t="s">
        <v>427</v>
      </c>
      <c r="I311" s="24">
        <v>3516</v>
      </c>
      <c r="J311" s="91" t="s">
        <v>425</v>
      </c>
    </row>
    <row r="312" spans="2:10" x14ac:dyDescent="0.3">
      <c r="B312" s="24">
        <v>5101</v>
      </c>
      <c r="C312" s="24" t="s">
        <v>456</v>
      </c>
      <c r="F312" s="24">
        <v>3521</v>
      </c>
      <c r="G312" s="83" t="s">
        <v>430</v>
      </c>
      <c r="I312" s="24">
        <v>3517</v>
      </c>
      <c r="J312" s="91" t="s">
        <v>426</v>
      </c>
    </row>
    <row r="313" spans="2:10" x14ac:dyDescent="0.3">
      <c r="B313" s="24">
        <v>5102</v>
      </c>
      <c r="C313" s="24" t="s">
        <v>457</v>
      </c>
      <c r="F313" s="24">
        <v>3501</v>
      </c>
      <c r="G313" s="83" t="s">
        <v>410</v>
      </c>
      <c r="I313" s="24">
        <v>3518</v>
      </c>
      <c r="J313" s="91" t="s">
        <v>427</v>
      </c>
    </row>
    <row r="314" spans="2:10" x14ac:dyDescent="0.3">
      <c r="B314" s="24">
        <v>5103</v>
      </c>
      <c r="C314" s="24" t="s">
        <v>458</v>
      </c>
      <c r="F314" s="24">
        <v>3528</v>
      </c>
      <c r="G314" s="83" t="s">
        <v>437</v>
      </c>
      <c r="I314" s="24">
        <v>3519</v>
      </c>
      <c r="J314" s="91" t="s">
        <v>428</v>
      </c>
    </row>
    <row r="315" spans="2:10" x14ac:dyDescent="0.3">
      <c r="B315" s="24">
        <v>5104</v>
      </c>
      <c r="C315" s="24" t="s">
        <v>459</v>
      </c>
      <c r="F315" s="24">
        <v>3514</v>
      </c>
      <c r="G315" s="83" t="s">
        <v>423</v>
      </c>
      <c r="I315" s="24">
        <v>3520</v>
      </c>
      <c r="J315" s="91" t="s">
        <v>429</v>
      </c>
    </row>
    <row r="316" spans="2:10" x14ac:dyDescent="0.3">
      <c r="B316" s="24">
        <v>5105</v>
      </c>
      <c r="C316" s="24" t="s">
        <v>460</v>
      </c>
      <c r="F316" s="24">
        <v>3502</v>
      </c>
      <c r="G316" s="83" t="s">
        <v>411</v>
      </c>
      <c r="I316" s="24">
        <v>3521</v>
      </c>
      <c r="J316" s="91" t="s">
        <v>430</v>
      </c>
    </row>
    <row r="317" spans="2:10" x14ac:dyDescent="0.3">
      <c r="B317" s="24">
        <v>5106</v>
      </c>
      <c r="C317" s="24" t="s">
        <v>461</v>
      </c>
      <c r="F317" s="24">
        <v>3513</v>
      </c>
      <c r="G317" s="83" t="s">
        <v>422</v>
      </c>
      <c r="I317" s="24">
        <v>3522</v>
      </c>
      <c r="J317" s="91" t="s">
        <v>431</v>
      </c>
    </row>
    <row r="318" spans="2:10" x14ac:dyDescent="0.3">
      <c r="B318" s="24">
        <v>5107</v>
      </c>
      <c r="C318" s="24" t="s">
        <v>462</v>
      </c>
      <c r="F318" s="24">
        <v>3527</v>
      </c>
      <c r="G318" s="83" t="s">
        <v>436</v>
      </c>
      <c r="I318" s="24">
        <v>3523</v>
      </c>
      <c r="J318" s="91" t="s">
        <v>432</v>
      </c>
    </row>
    <row r="319" spans="2:10" x14ac:dyDescent="0.3">
      <c r="B319" s="24">
        <v>5108</v>
      </c>
      <c r="C319" s="24" t="s">
        <v>463</v>
      </c>
      <c r="F319" s="24">
        <v>3515</v>
      </c>
      <c r="G319" s="83" t="s">
        <v>424</v>
      </c>
      <c r="I319" s="24">
        <v>3524</v>
      </c>
      <c r="J319" s="91" t="s">
        <v>433</v>
      </c>
    </row>
    <row r="320" spans="2:10" x14ac:dyDescent="0.3">
      <c r="B320" s="24">
        <v>5171</v>
      </c>
      <c r="C320" s="24" t="s">
        <v>464</v>
      </c>
      <c r="F320" s="24">
        <v>3512</v>
      </c>
      <c r="G320" s="83" t="s">
        <v>421</v>
      </c>
      <c r="I320" s="24">
        <v>3525</v>
      </c>
      <c r="J320" s="91" t="s">
        <v>434</v>
      </c>
    </row>
    <row r="321" spans="2:10" x14ac:dyDescent="0.3">
      <c r="B321" s="24">
        <v>5201</v>
      </c>
      <c r="C321" s="24" t="s">
        <v>465</v>
      </c>
      <c r="F321" s="24">
        <v>3529</v>
      </c>
      <c r="G321" s="83" t="s">
        <v>438</v>
      </c>
      <c r="I321" s="24">
        <v>3526</v>
      </c>
      <c r="J321" s="91" t="s">
        <v>435</v>
      </c>
    </row>
    <row r="322" spans="2:10" x14ac:dyDescent="0.3">
      <c r="B322" s="24">
        <v>5202</v>
      </c>
      <c r="C322" s="24" t="s">
        <v>466</v>
      </c>
      <c r="F322" s="24">
        <v>3503</v>
      </c>
      <c r="G322" s="83" t="s">
        <v>412</v>
      </c>
      <c r="I322" s="24">
        <v>3527</v>
      </c>
      <c r="J322" s="91" t="s">
        <v>436</v>
      </c>
    </row>
    <row r="323" spans="2:10" x14ac:dyDescent="0.3">
      <c r="B323" s="24">
        <v>5203</v>
      </c>
      <c r="C323" s="24" t="s">
        <v>467</v>
      </c>
      <c r="F323" s="24">
        <v>3523</v>
      </c>
      <c r="G323" s="83" t="s">
        <v>432</v>
      </c>
      <c r="I323" s="24">
        <v>3528</v>
      </c>
      <c r="J323" s="91" t="s">
        <v>437</v>
      </c>
    </row>
    <row r="324" spans="2:10" x14ac:dyDescent="0.3">
      <c r="B324" s="24">
        <v>5204</v>
      </c>
      <c r="C324" s="24" t="s">
        <v>468</v>
      </c>
      <c r="F324" s="24">
        <v>3504</v>
      </c>
      <c r="G324" s="83" t="s">
        <v>413</v>
      </c>
      <c r="I324" s="24">
        <v>3529</v>
      </c>
      <c r="J324" s="91" t="s">
        <v>438</v>
      </c>
    </row>
    <row r="325" spans="2:10" x14ac:dyDescent="0.3">
      <c r="B325" s="24">
        <v>5205</v>
      </c>
      <c r="C325" s="24" t="s">
        <v>469</v>
      </c>
      <c r="F325" s="24">
        <v>3579</v>
      </c>
      <c r="G325" s="83" t="s">
        <v>447</v>
      </c>
      <c r="I325" s="24">
        <v>3571</v>
      </c>
      <c r="J325" s="91" t="s">
        <v>439</v>
      </c>
    </row>
    <row r="326" spans="2:10" x14ac:dyDescent="0.3">
      <c r="B326" s="24">
        <v>5206</v>
      </c>
      <c r="C326" s="24" t="s">
        <v>470</v>
      </c>
      <c r="F326" s="24">
        <v>3572</v>
      </c>
      <c r="G326" s="83" t="s">
        <v>440</v>
      </c>
      <c r="I326" s="24">
        <v>3572</v>
      </c>
      <c r="J326" s="91" t="s">
        <v>440</v>
      </c>
    </row>
    <row r="327" spans="2:10" x14ac:dyDescent="0.3">
      <c r="B327" s="24">
        <v>5207</v>
      </c>
      <c r="C327" s="24" t="s">
        <v>471</v>
      </c>
      <c r="F327" s="24">
        <v>3571</v>
      </c>
      <c r="G327" s="83" t="s">
        <v>439</v>
      </c>
      <c r="I327" s="24">
        <v>3573</v>
      </c>
      <c r="J327" s="91" t="s">
        <v>441</v>
      </c>
    </row>
    <row r="328" spans="2:10" x14ac:dyDescent="0.3">
      <c r="B328" s="24">
        <v>5208</v>
      </c>
      <c r="C328" s="24" t="s">
        <v>472</v>
      </c>
      <c r="F328" s="24">
        <v>3577</v>
      </c>
      <c r="G328" s="83" t="s">
        <v>445</v>
      </c>
      <c r="I328" s="24">
        <v>3574</v>
      </c>
      <c r="J328" s="91" t="s">
        <v>442</v>
      </c>
    </row>
    <row r="329" spans="2:10" x14ac:dyDescent="0.3">
      <c r="B329" s="24">
        <v>5271</v>
      </c>
      <c r="C329" s="24" t="s">
        <v>473</v>
      </c>
      <c r="F329" s="24">
        <v>3573</v>
      </c>
      <c r="G329" s="83" t="s">
        <v>441</v>
      </c>
      <c r="I329" s="24">
        <v>3575</v>
      </c>
      <c r="J329" s="91" t="s">
        <v>443</v>
      </c>
    </row>
    <row r="330" spans="2:10" x14ac:dyDescent="0.3">
      <c r="B330" s="24">
        <v>5272</v>
      </c>
      <c r="C330" s="24" t="s">
        <v>474</v>
      </c>
      <c r="F330" s="24">
        <v>3576</v>
      </c>
      <c r="G330" s="83" t="s">
        <v>444</v>
      </c>
      <c r="I330" s="24">
        <v>3576</v>
      </c>
      <c r="J330" s="91" t="s">
        <v>444</v>
      </c>
    </row>
    <row r="331" spans="2:10" x14ac:dyDescent="0.3">
      <c r="B331" s="24">
        <v>5301</v>
      </c>
      <c r="C331" s="24" t="s">
        <v>475</v>
      </c>
      <c r="F331" s="24">
        <v>3575</v>
      </c>
      <c r="G331" s="83" t="s">
        <v>443</v>
      </c>
      <c r="I331" s="24">
        <v>3577</v>
      </c>
      <c r="J331" s="91" t="s">
        <v>445</v>
      </c>
    </row>
    <row r="332" spans="2:10" x14ac:dyDescent="0.3">
      <c r="B332" s="24">
        <v>5302</v>
      </c>
      <c r="C332" s="24" t="s">
        <v>476</v>
      </c>
      <c r="F332" s="24">
        <v>3574</v>
      </c>
      <c r="G332" s="83" t="s">
        <v>442</v>
      </c>
      <c r="I332" s="24">
        <v>3578</v>
      </c>
      <c r="J332" s="91" t="s">
        <v>446</v>
      </c>
    </row>
    <row r="333" spans="2:10" x14ac:dyDescent="0.3">
      <c r="B333" s="24">
        <v>5303</v>
      </c>
      <c r="C333" s="24" t="s">
        <v>477</v>
      </c>
      <c r="F333" s="24">
        <v>3578</v>
      </c>
      <c r="G333" s="83" t="s">
        <v>446</v>
      </c>
      <c r="I333" s="24">
        <v>3579</v>
      </c>
      <c r="J333" s="91" t="s">
        <v>447</v>
      </c>
    </row>
    <row r="334" spans="2:10" x14ac:dyDescent="0.3">
      <c r="B334" s="24">
        <v>5304</v>
      </c>
      <c r="C334" s="24" t="s">
        <v>478</v>
      </c>
    </row>
    <row r="335" spans="2:10" x14ac:dyDescent="0.3">
      <c r="B335" s="24">
        <v>5305</v>
      </c>
      <c r="C335" s="24" t="s">
        <v>479</v>
      </c>
    </row>
    <row r="336" spans="2:10" x14ac:dyDescent="0.3">
      <c r="B336" s="24">
        <v>5306</v>
      </c>
      <c r="C336" s="24" t="s">
        <v>480</v>
      </c>
      <c r="F336" s="126" t="s">
        <v>164</v>
      </c>
      <c r="G336" s="126"/>
      <c r="H336" s="126"/>
      <c r="I336" s="126"/>
      <c r="J336" s="126"/>
    </row>
    <row r="337" spans="2:10" x14ac:dyDescent="0.3">
      <c r="B337" s="24">
        <v>5307</v>
      </c>
      <c r="C337" s="24" t="s">
        <v>481</v>
      </c>
      <c r="F337" s="116" t="s">
        <v>147</v>
      </c>
      <c r="G337" s="116" t="s">
        <v>148</v>
      </c>
      <c r="H337" s="117"/>
      <c r="I337" s="116" t="s">
        <v>147</v>
      </c>
      <c r="J337" s="116" t="s">
        <v>148</v>
      </c>
    </row>
    <row r="338" spans="2:10" x14ac:dyDescent="0.3">
      <c r="B338" s="24">
        <v>5308</v>
      </c>
      <c r="C338" s="24" t="s">
        <v>482</v>
      </c>
      <c r="F338" s="24">
        <v>3602</v>
      </c>
      <c r="G338" s="83" t="s">
        <v>449</v>
      </c>
      <c r="I338" s="24">
        <v>3601</v>
      </c>
      <c r="J338" s="91" t="s">
        <v>448</v>
      </c>
    </row>
    <row r="339" spans="2:10" x14ac:dyDescent="0.3">
      <c r="B339" s="24">
        <v>5309</v>
      </c>
      <c r="C339" s="24" t="s">
        <v>483</v>
      </c>
      <c r="F339" s="24">
        <v>3601</v>
      </c>
      <c r="G339" s="83" t="s">
        <v>448</v>
      </c>
      <c r="I339" s="24">
        <v>3602</v>
      </c>
      <c r="J339" s="91" t="s">
        <v>449</v>
      </c>
    </row>
    <row r="340" spans="2:10" x14ac:dyDescent="0.3">
      <c r="B340" s="24">
        <v>5310</v>
      </c>
      <c r="C340" s="24" t="s">
        <v>484</v>
      </c>
      <c r="F340" s="24">
        <v>3604</v>
      </c>
      <c r="G340" s="83" t="s">
        <v>451</v>
      </c>
      <c r="I340" s="24">
        <v>3603</v>
      </c>
      <c r="J340" s="91" t="s">
        <v>450</v>
      </c>
    </row>
    <row r="341" spans="2:10" x14ac:dyDescent="0.3">
      <c r="B341" s="24">
        <v>5311</v>
      </c>
      <c r="C341" s="24" t="s">
        <v>485</v>
      </c>
      <c r="F341" s="24">
        <v>3603</v>
      </c>
      <c r="G341" s="83" t="s">
        <v>450</v>
      </c>
      <c r="I341" s="24">
        <v>3604</v>
      </c>
      <c r="J341" s="91" t="s">
        <v>451</v>
      </c>
    </row>
    <row r="342" spans="2:10" x14ac:dyDescent="0.3">
      <c r="B342" s="24">
        <v>5312</v>
      </c>
      <c r="C342" s="24" t="s">
        <v>486</v>
      </c>
      <c r="F342" s="24">
        <v>3672</v>
      </c>
      <c r="G342" s="83" t="s">
        <v>453</v>
      </c>
      <c r="I342" s="24">
        <v>3671</v>
      </c>
      <c r="J342" s="91" t="s">
        <v>452</v>
      </c>
    </row>
    <row r="343" spans="2:10" x14ac:dyDescent="0.3">
      <c r="B343" s="24">
        <v>5313</v>
      </c>
      <c r="C343" s="24" t="s">
        <v>487</v>
      </c>
      <c r="F343" s="24">
        <v>3673</v>
      </c>
      <c r="G343" s="83" t="s">
        <v>454</v>
      </c>
      <c r="I343" s="24">
        <v>3672</v>
      </c>
      <c r="J343" s="91" t="s">
        <v>453</v>
      </c>
    </row>
    <row r="344" spans="2:10" x14ac:dyDescent="0.3">
      <c r="B344" s="24">
        <v>5314</v>
      </c>
      <c r="C344" s="24" t="s">
        <v>488</v>
      </c>
      <c r="F344" s="24">
        <v>3671</v>
      </c>
      <c r="G344" s="83" t="s">
        <v>452</v>
      </c>
      <c r="I344" s="24">
        <v>3673</v>
      </c>
      <c r="J344" s="91" t="s">
        <v>454</v>
      </c>
    </row>
    <row r="345" spans="2:10" x14ac:dyDescent="0.3">
      <c r="B345" s="24">
        <v>5315</v>
      </c>
      <c r="C345" s="24" t="s">
        <v>489</v>
      </c>
      <c r="F345" s="24">
        <v>3674</v>
      </c>
      <c r="G345" s="83" t="s">
        <v>455</v>
      </c>
      <c r="I345" s="24">
        <v>3674</v>
      </c>
      <c r="J345" s="91" t="s">
        <v>455</v>
      </c>
    </row>
    <row r="346" spans="2:10" x14ac:dyDescent="0.3">
      <c r="B346" s="24">
        <v>5316</v>
      </c>
      <c r="C346" s="24" t="s">
        <v>490</v>
      </c>
    </row>
    <row r="347" spans="2:10" x14ac:dyDescent="0.3">
      <c r="B347" s="24">
        <v>5317</v>
      </c>
      <c r="C347" s="24" t="s">
        <v>491</v>
      </c>
    </row>
    <row r="348" spans="2:10" x14ac:dyDescent="0.3">
      <c r="B348" s="24">
        <v>5318</v>
      </c>
      <c r="C348" s="24" t="s">
        <v>492</v>
      </c>
      <c r="F348" s="126" t="s">
        <v>165</v>
      </c>
      <c r="G348" s="126"/>
      <c r="H348" s="126"/>
      <c r="I348" s="126"/>
      <c r="J348" s="126"/>
    </row>
    <row r="349" spans="2:10" x14ac:dyDescent="0.3">
      <c r="B349" s="24">
        <v>5319</v>
      </c>
      <c r="C349" s="24" t="s">
        <v>493</v>
      </c>
      <c r="F349" s="116" t="s">
        <v>147</v>
      </c>
      <c r="G349" s="116" t="s">
        <v>148</v>
      </c>
      <c r="H349" s="117"/>
      <c r="I349" s="116" t="s">
        <v>147</v>
      </c>
      <c r="J349" s="116" t="s">
        <v>148</v>
      </c>
    </row>
    <row r="350" spans="2:10" x14ac:dyDescent="0.3">
      <c r="B350" s="24">
        <v>5320</v>
      </c>
      <c r="C350" s="24" t="s">
        <v>494</v>
      </c>
      <c r="F350" s="24">
        <v>5103</v>
      </c>
      <c r="G350" s="83" t="s">
        <v>458</v>
      </c>
      <c r="I350" s="24">
        <v>5101</v>
      </c>
      <c r="J350" s="91" t="s">
        <v>456</v>
      </c>
    </row>
    <row r="351" spans="2:10" x14ac:dyDescent="0.3">
      <c r="B351" s="24">
        <v>5321</v>
      </c>
      <c r="C351" s="24" t="s">
        <v>495</v>
      </c>
      <c r="F351" s="24">
        <v>5106</v>
      </c>
      <c r="G351" s="83" t="s">
        <v>461</v>
      </c>
      <c r="I351" s="24">
        <v>5102</v>
      </c>
      <c r="J351" s="91" t="s">
        <v>457</v>
      </c>
    </row>
    <row r="352" spans="2:10" x14ac:dyDescent="0.3">
      <c r="B352" s="24">
        <v>5371</v>
      </c>
      <c r="C352" s="24" t="s">
        <v>496</v>
      </c>
      <c r="F352" s="24">
        <v>5108</v>
      </c>
      <c r="G352" s="83" t="s">
        <v>463</v>
      </c>
      <c r="I352" s="24">
        <v>5103</v>
      </c>
      <c r="J352" s="91" t="s">
        <v>458</v>
      </c>
    </row>
    <row r="353" spans="2:10" x14ac:dyDescent="0.3">
      <c r="B353" s="24">
        <v>6101</v>
      </c>
      <c r="C353" s="24" t="s">
        <v>497</v>
      </c>
      <c r="F353" s="24">
        <v>5104</v>
      </c>
      <c r="G353" s="83" t="s">
        <v>459</v>
      </c>
      <c r="I353" s="24">
        <v>5104</v>
      </c>
      <c r="J353" s="91" t="s">
        <v>459</v>
      </c>
    </row>
    <row r="354" spans="2:10" x14ac:dyDescent="0.3">
      <c r="B354" s="24">
        <v>6102</v>
      </c>
      <c r="C354" s="24" t="s">
        <v>498</v>
      </c>
      <c r="F354" s="24">
        <v>5101</v>
      </c>
      <c r="G354" s="83" t="s">
        <v>456</v>
      </c>
      <c r="I354" s="24">
        <v>5105</v>
      </c>
      <c r="J354" s="91" t="s">
        <v>460</v>
      </c>
    </row>
    <row r="355" spans="2:10" x14ac:dyDescent="0.3">
      <c r="B355" s="24">
        <v>6103</v>
      </c>
      <c r="C355" s="24" t="s">
        <v>499</v>
      </c>
      <c r="F355" s="24">
        <v>5107</v>
      </c>
      <c r="G355" s="83" t="s">
        <v>462</v>
      </c>
      <c r="I355" s="24">
        <v>5106</v>
      </c>
      <c r="J355" s="91" t="s">
        <v>461</v>
      </c>
    </row>
    <row r="356" spans="2:10" x14ac:dyDescent="0.3">
      <c r="B356" s="24">
        <v>6104</v>
      </c>
      <c r="C356" s="24" t="s">
        <v>500</v>
      </c>
      <c r="F356" s="24">
        <v>5105</v>
      </c>
      <c r="G356" s="83" t="s">
        <v>460</v>
      </c>
      <c r="I356" s="24">
        <v>5107</v>
      </c>
      <c r="J356" s="91" t="s">
        <v>462</v>
      </c>
    </row>
    <row r="357" spans="2:10" x14ac:dyDescent="0.3">
      <c r="B357" s="24">
        <v>6105</v>
      </c>
      <c r="C357" s="24" t="s">
        <v>501</v>
      </c>
      <c r="F357" s="24">
        <v>5102</v>
      </c>
      <c r="G357" s="83" t="s">
        <v>457</v>
      </c>
      <c r="I357" s="24">
        <v>5108</v>
      </c>
      <c r="J357" s="91" t="s">
        <v>463</v>
      </c>
    </row>
    <row r="358" spans="2:10" x14ac:dyDescent="0.3">
      <c r="B358" s="24">
        <v>6106</v>
      </c>
      <c r="C358" s="24" t="s">
        <v>502</v>
      </c>
      <c r="F358" s="24">
        <v>5171</v>
      </c>
      <c r="G358" s="83" t="s">
        <v>464</v>
      </c>
      <c r="I358" s="24">
        <v>5171</v>
      </c>
      <c r="J358" s="91" t="s">
        <v>464</v>
      </c>
    </row>
    <row r="359" spans="2:10" x14ac:dyDescent="0.3">
      <c r="B359" s="24">
        <v>6107</v>
      </c>
      <c r="C359" s="24" t="s">
        <v>503</v>
      </c>
    </row>
    <row r="360" spans="2:10" x14ac:dyDescent="0.3">
      <c r="B360" s="24">
        <v>6108</v>
      </c>
      <c r="C360" s="24" t="s">
        <v>504</v>
      </c>
    </row>
    <row r="361" spans="2:10" x14ac:dyDescent="0.3">
      <c r="B361" s="24">
        <v>6109</v>
      </c>
      <c r="C361" s="24" t="s">
        <v>505</v>
      </c>
      <c r="F361" s="129" t="s">
        <v>166</v>
      </c>
      <c r="G361" s="129"/>
      <c r="H361" s="129"/>
      <c r="I361" s="129"/>
      <c r="J361" s="129"/>
    </row>
    <row r="362" spans="2:10" x14ac:dyDescent="0.3">
      <c r="B362" s="24">
        <v>6110</v>
      </c>
      <c r="C362" s="24" t="s">
        <v>506</v>
      </c>
      <c r="F362" s="116" t="s">
        <v>147</v>
      </c>
      <c r="G362" s="116" t="s">
        <v>148</v>
      </c>
      <c r="H362" s="117"/>
      <c r="I362" s="116" t="s">
        <v>147</v>
      </c>
      <c r="J362" s="116" t="s">
        <v>148</v>
      </c>
    </row>
    <row r="363" spans="2:10" x14ac:dyDescent="0.3">
      <c r="B363" s="24">
        <v>6111</v>
      </c>
      <c r="C363" s="24" t="s">
        <v>507</v>
      </c>
      <c r="F363" s="24">
        <v>5206</v>
      </c>
      <c r="G363" s="94" t="s">
        <v>470</v>
      </c>
      <c r="I363" s="24">
        <v>5201</v>
      </c>
      <c r="J363" s="91" t="s">
        <v>465</v>
      </c>
    </row>
    <row r="364" spans="2:10" x14ac:dyDescent="0.3">
      <c r="B364" s="24">
        <v>6112</v>
      </c>
      <c r="C364" s="24" t="s">
        <v>508</v>
      </c>
      <c r="F364" s="24">
        <v>5205</v>
      </c>
      <c r="G364" s="94" t="s">
        <v>469</v>
      </c>
      <c r="I364" s="24">
        <v>5202</v>
      </c>
      <c r="J364" s="91" t="s">
        <v>466</v>
      </c>
    </row>
    <row r="365" spans="2:10" x14ac:dyDescent="0.3">
      <c r="B365" s="24">
        <v>6171</v>
      </c>
      <c r="C365" s="24" t="s">
        <v>509</v>
      </c>
      <c r="F365" s="24">
        <v>5201</v>
      </c>
      <c r="G365" s="94" t="s">
        <v>465</v>
      </c>
      <c r="I365" s="24">
        <v>5203</v>
      </c>
      <c r="J365" s="91" t="s">
        <v>467</v>
      </c>
    </row>
    <row r="366" spans="2:10" x14ac:dyDescent="0.3">
      <c r="B366" s="24">
        <v>6172</v>
      </c>
      <c r="C366" s="24" t="s">
        <v>510</v>
      </c>
      <c r="F366" s="24">
        <v>5202</v>
      </c>
      <c r="G366" s="94" t="s">
        <v>466</v>
      </c>
      <c r="I366" s="24">
        <v>5204</v>
      </c>
      <c r="J366" s="91" t="s">
        <v>468</v>
      </c>
    </row>
    <row r="367" spans="2:10" x14ac:dyDescent="0.3">
      <c r="B367" s="24">
        <v>6201</v>
      </c>
      <c r="C367" s="24" t="s">
        <v>511</v>
      </c>
      <c r="F367" s="24">
        <v>5203</v>
      </c>
      <c r="G367" s="94" t="s">
        <v>467</v>
      </c>
      <c r="I367" s="24">
        <v>5205</v>
      </c>
      <c r="J367" s="91" t="s">
        <v>469</v>
      </c>
    </row>
    <row r="368" spans="2:10" x14ac:dyDescent="0.3">
      <c r="B368" s="24">
        <v>6202</v>
      </c>
      <c r="C368" s="24" t="s">
        <v>512</v>
      </c>
      <c r="F368" s="24">
        <v>5208</v>
      </c>
      <c r="G368" s="94" t="s">
        <v>472</v>
      </c>
      <c r="I368" s="24">
        <v>5206</v>
      </c>
      <c r="J368" s="91" t="s">
        <v>470</v>
      </c>
    </row>
    <row r="369" spans="2:10" x14ac:dyDescent="0.3">
      <c r="B369" s="24">
        <v>6203</v>
      </c>
      <c r="C369" s="24" t="s">
        <v>513</v>
      </c>
      <c r="F369" s="24">
        <v>5204</v>
      </c>
      <c r="G369" s="94" t="s">
        <v>468</v>
      </c>
      <c r="I369" s="24">
        <v>5207</v>
      </c>
      <c r="J369" s="91" t="s">
        <v>471</v>
      </c>
    </row>
    <row r="370" spans="2:10" x14ac:dyDescent="0.3">
      <c r="B370" s="24">
        <v>6204</v>
      </c>
      <c r="C370" s="24" t="s">
        <v>514</v>
      </c>
      <c r="F370" s="24">
        <v>5207</v>
      </c>
      <c r="G370" s="94" t="s">
        <v>471</v>
      </c>
      <c r="I370" s="24">
        <v>5208</v>
      </c>
      <c r="J370" s="91" t="s">
        <v>472</v>
      </c>
    </row>
    <row r="371" spans="2:10" x14ac:dyDescent="0.3">
      <c r="B371" s="24">
        <v>6205</v>
      </c>
      <c r="C371" s="24" t="s">
        <v>515</v>
      </c>
      <c r="F371" s="24">
        <v>5272</v>
      </c>
      <c r="G371" s="94" t="s">
        <v>474</v>
      </c>
      <c r="I371" s="24">
        <v>5271</v>
      </c>
      <c r="J371" s="91" t="s">
        <v>473</v>
      </c>
    </row>
    <row r="372" spans="2:10" x14ac:dyDescent="0.3">
      <c r="B372" s="24">
        <v>6206</v>
      </c>
      <c r="C372" s="24" t="s">
        <v>516</v>
      </c>
      <c r="F372" s="24">
        <v>5271</v>
      </c>
      <c r="G372" s="94" t="s">
        <v>473</v>
      </c>
      <c r="I372" s="24">
        <v>5272</v>
      </c>
      <c r="J372" s="91" t="s">
        <v>474</v>
      </c>
    </row>
    <row r="373" spans="2:10" x14ac:dyDescent="0.3">
      <c r="B373" s="24">
        <v>6207</v>
      </c>
      <c r="C373" s="24" t="s">
        <v>517</v>
      </c>
      <c r="F373" s="8"/>
      <c r="G373" s="8"/>
      <c r="I373" s="8"/>
      <c r="J373" s="8"/>
    </row>
    <row r="374" spans="2:10" x14ac:dyDescent="0.3">
      <c r="B374" s="24">
        <v>6208</v>
      </c>
      <c r="C374" s="24" t="s">
        <v>518</v>
      </c>
      <c r="F374" s="8"/>
      <c r="G374" s="8"/>
      <c r="I374" s="8"/>
      <c r="J374" s="8"/>
    </row>
    <row r="375" spans="2:10" x14ac:dyDescent="0.3">
      <c r="B375" s="24">
        <v>6209</v>
      </c>
      <c r="C375" s="24" t="s">
        <v>519</v>
      </c>
      <c r="F375" s="129" t="s">
        <v>167</v>
      </c>
      <c r="G375" s="129"/>
      <c r="H375" s="129"/>
      <c r="I375" s="129"/>
      <c r="J375" s="129"/>
    </row>
    <row r="376" spans="2:10" x14ac:dyDescent="0.3">
      <c r="B376" s="24">
        <v>6210</v>
      </c>
      <c r="C376" s="24" t="s">
        <v>520</v>
      </c>
      <c r="F376" s="116" t="s">
        <v>147</v>
      </c>
      <c r="G376" s="116" t="s">
        <v>148</v>
      </c>
      <c r="H376" s="117"/>
      <c r="I376" s="116" t="s">
        <v>147</v>
      </c>
      <c r="J376" s="116" t="s">
        <v>148</v>
      </c>
    </row>
    <row r="377" spans="2:10" x14ac:dyDescent="0.3">
      <c r="B377" s="24">
        <v>6211</v>
      </c>
      <c r="C377" s="24" t="s">
        <v>521</v>
      </c>
      <c r="F377" s="24">
        <v>5307</v>
      </c>
      <c r="G377" s="94" t="s">
        <v>481</v>
      </c>
      <c r="I377" s="24">
        <v>5301</v>
      </c>
      <c r="J377" s="91" t="s">
        <v>475</v>
      </c>
    </row>
    <row r="378" spans="2:10" x14ac:dyDescent="0.3">
      <c r="B378" s="24">
        <v>6212</v>
      </c>
      <c r="C378" s="24" t="s">
        <v>522</v>
      </c>
      <c r="F378" s="24">
        <v>5306</v>
      </c>
      <c r="G378" s="94" t="s">
        <v>480</v>
      </c>
      <c r="I378" s="24">
        <v>5302</v>
      </c>
      <c r="J378" s="91" t="s">
        <v>476</v>
      </c>
    </row>
    <row r="379" spans="2:10" x14ac:dyDescent="0.3">
      <c r="B379" s="24">
        <v>6213</v>
      </c>
      <c r="C379" s="24" t="s">
        <v>523</v>
      </c>
      <c r="F379" s="24">
        <v>5311</v>
      </c>
      <c r="G379" s="94" t="s">
        <v>485</v>
      </c>
      <c r="I379" s="24">
        <v>5303</v>
      </c>
      <c r="J379" s="91" t="s">
        <v>477</v>
      </c>
    </row>
    <row r="380" spans="2:10" x14ac:dyDescent="0.3">
      <c r="B380" s="24">
        <v>6271</v>
      </c>
      <c r="C380" s="24" t="s">
        <v>524</v>
      </c>
      <c r="F380" s="24">
        <v>5309</v>
      </c>
      <c r="G380" s="94" t="s">
        <v>483</v>
      </c>
      <c r="I380" s="24">
        <v>5304</v>
      </c>
      <c r="J380" s="91" t="s">
        <v>478</v>
      </c>
    </row>
    <row r="381" spans="2:10" x14ac:dyDescent="0.3">
      <c r="B381" s="24">
        <v>6301</v>
      </c>
      <c r="C381" s="24" t="s">
        <v>525</v>
      </c>
      <c r="F381" s="24">
        <v>5303</v>
      </c>
      <c r="G381" s="94" t="s">
        <v>477</v>
      </c>
      <c r="I381" s="24">
        <v>5305</v>
      </c>
      <c r="J381" s="91" t="s">
        <v>479</v>
      </c>
    </row>
    <row r="382" spans="2:10" x14ac:dyDescent="0.3">
      <c r="B382" s="24">
        <v>6302</v>
      </c>
      <c r="C382" s="24" t="s">
        <v>526</v>
      </c>
      <c r="F382" s="24">
        <v>5308</v>
      </c>
      <c r="G382" s="94" t="s">
        <v>482</v>
      </c>
      <c r="I382" s="24">
        <v>5306</v>
      </c>
      <c r="J382" s="91" t="s">
        <v>480</v>
      </c>
    </row>
    <row r="383" spans="2:10" x14ac:dyDescent="0.3">
      <c r="B383" s="24">
        <v>6303</v>
      </c>
      <c r="C383" s="24" t="s">
        <v>527</v>
      </c>
      <c r="F383" s="24">
        <v>5321</v>
      </c>
      <c r="G383" s="94" t="s">
        <v>495</v>
      </c>
      <c r="I383" s="24">
        <v>5307</v>
      </c>
      <c r="J383" s="91" t="s">
        <v>481</v>
      </c>
    </row>
    <row r="384" spans="2:10" x14ac:dyDescent="0.3">
      <c r="B384" s="24">
        <v>6304</v>
      </c>
      <c r="C384" s="24" t="s">
        <v>528</v>
      </c>
      <c r="F384" s="24">
        <v>5313</v>
      </c>
      <c r="G384" s="94" t="s">
        <v>487</v>
      </c>
      <c r="I384" s="24">
        <v>5308</v>
      </c>
      <c r="J384" s="91" t="s">
        <v>482</v>
      </c>
    </row>
    <row r="385" spans="2:10" x14ac:dyDescent="0.3">
      <c r="B385" s="24">
        <v>6305</v>
      </c>
      <c r="C385" s="24" t="s">
        <v>529</v>
      </c>
      <c r="F385" s="24">
        <v>5315</v>
      </c>
      <c r="G385" s="94" t="s">
        <v>489</v>
      </c>
      <c r="I385" s="24">
        <v>5309</v>
      </c>
      <c r="J385" s="91" t="s">
        <v>483</v>
      </c>
    </row>
    <row r="386" spans="2:10" x14ac:dyDescent="0.3">
      <c r="B386" s="24">
        <v>6306</v>
      </c>
      <c r="C386" s="24" t="s">
        <v>530</v>
      </c>
      <c r="F386" s="24">
        <v>5319</v>
      </c>
      <c r="G386" s="94" t="s">
        <v>493</v>
      </c>
      <c r="I386" s="24">
        <v>5310</v>
      </c>
      <c r="J386" s="91" t="s">
        <v>484</v>
      </c>
    </row>
    <row r="387" spans="2:10" x14ac:dyDescent="0.3">
      <c r="B387" s="24">
        <v>6307</v>
      </c>
      <c r="C387" s="24" t="s">
        <v>531</v>
      </c>
      <c r="F387" s="24">
        <v>5318</v>
      </c>
      <c r="G387" s="94" t="s">
        <v>492</v>
      </c>
      <c r="I387" s="24">
        <v>5311</v>
      </c>
      <c r="J387" s="91" t="s">
        <v>485</v>
      </c>
    </row>
    <row r="388" spans="2:10" x14ac:dyDescent="0.3">
      <c r="B388" s="24">
        <v>6308</v>
      </c>
      <c r="C388" s="24" t="s">
        <v>532</v>
      </c>
      <c r="F388" s="24">
        <v>5312</v>
      </c>
      <c r="G388" s="94" t="s">
        <v>486</v>
      </c>
      <c r="I388" s="24">
        <v>5312</v>
      </c>
      <c r="J388" s="91" t="s">
        <v>486</v>
      </c>
    </row>
    <row r="389" spans="2:10" x14ac:dyDescent="0.3">
      <c r="B389" s="24">
        <v>6309</v>
      </c>
      <c r="C389" s="24" t="s">
        <v>533</v>
      </c>
      <c r="F389" s="24">
        <v>5314</v>
      </c>
      <c r="G389" s="94" t="s">
        <v>488</v>
      </c>
      <c r="I389" s="24">
        <v>5313</v>
      </c>
      <c r="J389" s="91" t="s">
        <v>487</v>
      </c>
    </row>
    <row r="390" spans="2:10" x14ac:dyDescent="0.3">
      <c r="B390" s="24">
        <v>6310</v>
      </c>
      <c r="C390" s="24" t="s">
        <v>534</v>
      </c>
      <c r="F390" s="24">
        <v>5320</v>
      </c>
      <c r="G390" s="94" t="s">
        <v>494</v>
      </c>
      <c r="I390" s="24">
        <v>5314</v>
      </c>
      <c r="J390" s="91" t="s">
        <v>488</v>
      </c>
    </row>
    <row r="391" spans="2:10" x14ac:dyDescent="0.3">
      <c r="B391" s="24">
        <v>6311</v>
      </c>
      <c r="C391" s="24" t="s">
        <v>535</v>
      </c>
      <c r="F391" s="24">
        <v>5310</v>
      </c>
      <c r="G391" s="94" t="s">
        <v>484</v>
      </c>
      <c r="I391" s="24">
        <v>5315</v>
      </c>
      <c r="J391" s="91" t="s">
        <v>489</v>
      </c>
    </row>
    <row r="392" spans="2:10" x14ac:dyDescent="0.3">
      <c r="B392" s="24">
        <v>6371</v>
      </c>
      <c r="C392" s="24" t="s">
        <v>536</v>
      </c>
      <c r="F392" s="24">
        <v>5301</v>
      </c>
      <c r="G392" s="94" t="s">
        <v>475</v>
      </c>
      <c r="I392" s="24">
        <v>5316</v>
      </c>
      <c r="J392" s="91" t="s">
        <v>490</v>
      </c>
    </row>
    <row r="393" spans="2:10" x14ac:dyDescent="0.3">
      <c r="B393" s="24">
        <v>6372</v>
      </c>
      <c r="C393" s="24" t="s">
        <v>537</v>
      </c>
      <c r="F393" s="24">
        <v>5317</v>
      </c>
      <c r="G393" s="94" t="s">
        <v>491</v>
      </c>
      <c r="I393" s="24">
        <v>5317</v>
      </c>
      <c r="J393" s="91" t="s">
        <v>491</v>
      </c>
    </row>
    <row r="394" spans="2:10" x14ac:dyDescent="0.3">
      <c r="B394" s="24">
        <v>6401</v>
      </c>
      <c r="C394" s="24" t="s">
        <v>538</v>
      </c>
      <c r="F394" s="24">
        <v>5316</v>
      </c>
      <c r="G394" s="94" t="s">
        <v>490</v>
      </c>
      <c r="I394" s="24">
        <v>5318</v>
      </c>
      <c r="J394" s="91" t="s">
        <v>492</v>
      </c>
    </row>
    <row r="395" spans="2:10" x14ac:dyDescent="0.3">
      <c r="B395" s="24">
        <v>6402</v>
      </c>
      <c r="C395" s="24" t="s">
        <v>539</v>
      </c>
      <c r="F395" s="24">
        <v>5302</v>
      </c>
      <c r="G395" s="94" t="s">
        <v>476</v>
      </c>
      <c r="I395" s="24">
        <v>5319</v>
      </c>
      <c r="J395" s="91" t="s">
        <v>493</v>
      </c>
    </row>
    <row r="396" spans="2:10" x14ac:dyDescent="0.3">
      <c r="B396" s="24">
        <v>6403</v>
      </c>
      <c r="C396" s="24" t="s">
        <v>540</v>
      </c>
      <c r="F396" s="24">
        <v>5304</v>
      </c>
      <c r="G396" s="94" t="s">
        <v>478</v>
      </c>
      <c r="I396" s="24">
        <v>5320</v>
      </c>
      <c r="J396" s="91" t="s">
        <v>494</v>
      </c>
    </row>
    <row r="397" spans="2:10" x14ac:dyDescent="0.3">
      <c r="B397" s="24">
        <v>6404</v>
      </c>
      <c r="C397" s="24" t="s">
        <v>541</v>
      </c>
      <c r="F397" s="24">
        <v>5305</v>
      </c>
      <c r="G397" s="94" t="s">
        <v>479</v>
      </c>
      <c r="I397" s="24">
        <v>5321</v>
      </c>
      <c r="J397" s="91" t="s">
        <v>495</v>
      </c>
    </row>
    <row r="398" spans="2:10" x14ac:dyDescent="0.3">
      <c r="B398" s="24">
        <v>6405</v>
      </c>
      <c r="C398" s="24" t="s">
        <v>542</v>
      </c>
      <c r="F398" s="24">
        <v>5371</v>
      </c>
      <c r="G398" s="94" t="s">
        <v>496</v>
      </c>
      <c r="I398" s="24">
        <v>5371</v>
      </c>
      <c r="J398" s="91" t="s">
        <v>496</v>
      </c>
    </row>
    <row r="399" spans="2:10" x14ac:dyDescent="0.3">
      <c r="B399" s="24">
        <v>6409</v>
      </c>
      <c r="C399" s="24" t="s">
        <v>543</v>
      </c>
    </row>
    <row r="400" spans="2:10" x14ac:dyDescent="0.3">
      <c r="B400" s="24">
        <v>6411</v>
      </c>
      <c r="C400" s="24" t="s">
        <v>544</v>
      </c>
      <c r="F400" s="129" t="s">
        <v>168</v>
      </c>
      <c r="G400" s="129"/>
      <c r="H400" s="129"/>
      <c r="I400" s="129"/>
      <c r="J400" s="129"/>
    </row>
    <row r="401" spans="2:10" x14ac:dyDescent="0.3">
      <c r="B401" s="24">
        <v>6471</v>
      </c>
      <c r="C401" s="24" t="s">
        <v>545</v>
      </c>
      <c r="F401" s="116" t="s">
        <v>147</v>
      </c>
      <c r="G401" s="116" t="s">
        <v>148</v>
      </c>
      <c r="H401" s="117"/>
      <c r="I401" s="116" t="s">
        <v>147</v>
      </c>
      <c r="J401" s="116" t="s">
        <v>148</v>
      </c>
    </row>
    <row r="402" spans="2:10" x14ac:dyDescent="0.3">
      <c r="B402" s="24">
        <v>6472</v>
      </c>
      <c r="C402" s="24" t="s">
        <v>546</v>
      </c>
      <c r="F402" s="24">
        <v>6102</v>
      </c>
      <c r="G402" s="94" t="s">
        <v>498</v>
      </c>
      <c r="I402" s="24">
        <v>6101</v>
      </c>
      <c r="J402" s="91" t="s">
        <v>497</v>
      </c>
    </row>
    <row r="403" spans="2:10" x14ac:dyDescent="0.3">
      <c r="B403" s="24">
        <v>6473</v>
      </c>
      <c r="C403" s="24" t="s">
        <v>547</v>
      </c>
      <c r="F403" s="24">
        <v>6108</v>
      </c>
      <c r="G403" s="94" t="s">
        <v>504</v>
      </c>
      <c r="I403" s="24">
        <v>6102</v>
      </c>
      <c r="J403" s="91" t="s">
        <v>498</v>
      </c>
    </row>
    <row r="404" spans="2:10" x14ac:dyDescent="0.3">
      <c r="B404" s="24">
        <v>6501</v>
      </c>
      <c r="C404" s="24" t="s">
        <v>548</v>
      </c>
      <c r="F404" s="24">
        <v>6111</v>
      </c>
      <c r="G404" s="94" t="s">
        <v>507</v>
      </c>
      <c r="I404" s="24">
        <v>6103</v>
      </c>
      <c r="J404" s="91" t="s">
        <v>499</v>
      </c>
    </row>
    <row r="405" spans="2:10" x14ac:dyDescent="0.3">
      <c r="B405" s="24">
        <v>6502</v>
      </c>
      <c r="C405" s="24" t="s">
        <v>549</v>
      </c>
      <c r="F405" s="24">
        <v>6106</v>
      </c>
      <c r="G405" s="94" t="s">
        <v>502</v>
      </c>
      <c r="I405" s="24">
        <v>6104</v>
      </c>
      <c r="J405" s="91" t="s">
        <v>500</v>
      </c>
    </row>
    <row r="406" spans="2:10" x14ac:dyDescent="0.3">
      <c r="B406" s="24">
        <v>6503</v>
      </c>
      <c r="C406" s="24" t="s">
        <v>550</v>
      </c>
      <c r="F406" s="24">
        <v>6112</v>
      </c>
      <c r="G406" s="94" t="s">
        <v>508</v>
      </c>
      <c r="I406" s="24">
        <v>6105</v>
      </c>
      <c r="J406" s="91" t="s">
        <v>501</v>
      </c>
    </row>
    <row r="407" spans="2:10" x14ac:dyDescent="0.3">
      <c r="B407" s="24">
        <v>6504</v>
      </c>
      <c r="C407" s="24" t="s">
        <v>551</v>
      </c>
      <c r="F407" s="24">
        <v>6103</v>
      </c>
      <c r="G407" s="94" t="s">
        <v>499</v>
      </c>
      <c r="I407" s="24">
        <v>6106</v>
      </c>
      <c r="J407" s="91" t="s">
        <v>502</v>
      </c>
    </row>
    <row r="408" spans="2:10" x14ac:dyDescent="0.3">
      <c r="B408" s="24">
        <v>6571</v>
      </c>
      <c r="C408" s="24" t="s">
        <v>552</v>
      </c>
      <c r="F408" s="24">
        <v>6110</v>
      </c>
      <c r="G408" s="94" t="s">
        <v>506</v>
      </c>
      <c r="I408" s="24">
        <v>6107</v>
      </c>
      <c r="J408" s="91" t="s">
        <v>503</v>
      </c>
    </row>
    <row r="409" spans="2:10" x14ac:dyDescent="0.3">
      <c r="B409" s="24">
        <v>7101</v>
      </c>
      <c r="C409" s="24" t="s">
        <v>553</v>
      </c>
      <c r="F409" s="24">
        <v>6104</v>
      </c>
      <c r="G409" s="94" t="s">
        <v>500</v>
      </c>
      <c r="I409" s="24">
        <v>6108</v>
      </c>
      <c r="J409" s="91" t="s">
        <v>504</v>
      </c>
    </row>
    <row r="410" spans="2:10" x14ac:dyDescent="0.3">
      <c r="B410" s="24">
        <v>7102</v>
      </c>
      <c r="C410" s="24" t="s">
        <v>554</v>
      </c>
      <c r="F410" s="24">
        <v>6101</v>
      </c>
      <c r="G410" s="94" t="s">
        <v>497</v>
      </c>
      <c r="I410" s="24">
        <v>6109</v>
      </c>
      <c r="J410" s="91" t="s">
        <v>505</v>
      </c>
    </row>
    <row r="411" spans="2:10" x14ac:dyDescent="0.3">
      <c r="B411" s="24">
        <v>7103</v>
      </c>
      <c r="C411" s="24" t="s">
        <v>555</v>
      </c>
      <c r="F411" s="24">
        <v>6105</v>
      </c>
      <c r="G411" s="94" t="s">
        <v>501</v>
      </c>
      <c r="I411" s="24">
        <v>6110</v>
      </c>
      <c r="J411" s="91" t="s">
        <v>506</v>
      </c>
    </row>
    <row r="412" spans="2:10" x14ac:dyDescent="0.3">
      <c r="B412" s="24">
        <v>7104</v>
      </c>
      <c r="C412" s="24" t="s">
        <v>556</v>
      </c>
      <c r="F412" s="24">
        <v>6109</v>
      </c>
      <c r="G412" s="94" t="s">
        <v>505</v>
      </c>
      <c r="I412" s="24">
        <v>6111</v>
      </c>
      <c r="J412" s="91" t="s">
        <v>507</v>
      </c>
    </row>
    <row r="413" spans="2:10" x14ac:dyDescent="0.3">
      <c r="B413" s="24">
        <v>7105</v>
      </c>
      <c r="C413" s="24" t="s">
        <v>557</v>
      </c>
      <c r="F413" s="24">
        <v>6107</v>
      </c>
      <c r="G413" s="94" t="s">
        <v>503</v>
      </c>
      <c r="I413" s="24">
        <v>6112</v>
      </c>
      <c r="J413" s="91" t="s">
        <v>508</v>
      </c>
    </row>
    <row r="414" spans="2:10" x14ac:dyDescent="0.3">
      <c r="B414" s="24">
        <v>7106</v>
      </c>
      <c r="C414" s="24" t="s">
        <v>558</v>
      </c>
      <c r="F414" s="24">
        <v>6171</v>
      </c>
      <c r="G414" s="94" t="s">
        <v>509</v>
      </c>
      <c r="I414" s="24">
        <v>6171</v>
      </c>
      <c r="J414" s="91" t="s">
        <v>509</v>
      </c>
    </row>
    <row r="415" spans="2:10" x14ac:dyDescent="0.3">
      <c r="B415" s="24">
        <v>7107</v>
      </c>
      <c r="C415" s="24" t="s">
        <v>559</v>
      </c>
      <c r="F415" s="24">
        <v>6172</v>
      </c>
      <c r="G415" s="94" t="s">
        <v>510</v>
      </c>
      <c r="I415" s="24">
        <v>6172</v>
      </c>
      <c r="J415" s="91" t="s">
        <v>510</v>
      </c>
    </row>
    <row r="416" spans="2:10" x14ac:dyDescent="0.3">
      <c r="B416" s="24">
        <v>7108</v>
      </c>
      <c r="C416" s="24" t="s">
        <v>560</v>
      </c>
    </row>
    <row r="417" spans="2:10" x14ac:dyDescent="0.3">
      <c r="B417" s="24">
        <v>7109</v>
      </c>
      <c r="C417" s="24" t="s">
        <v>561</v>
      </c>
    </row>
    <row r="418" spans="2:10" x14ac:dyDescent="0.3">
      <c r="B418" s="24">
        <v>7110</v>
      </c>
      <c r="C418" s="24" t="s">
        <v>562</v>
      </c>
      <c r="F418" s="129" t="s">
        <v>169</v>
      </c>
      <c r="G418" s="129"/>
      <c r="H418" s="129"/>
      <c r="I418" s="129"/>
      <c r="J418" s="129"/>
    </row>
    <row r="419" spans="2:10" x14ac:dyDescent="0.3">
      <c r="B419" s="24">
        <v>7111</v>
      </c>
      <c r="C419" s="24" t="s">
        <v>563</v>
      </c>
      <c r="F419" s="116" t="s">
        <v>147</v>
      </c>
      <c r="G419" s="116" t="s">
        <v>148</v>
      </c>
      <c r="H419" s="117"/>
      <c r="I419" s="116" t="s">
        <v>147</v>
      </c>
      <c r="J419" s="116" t="s">
        <v>148</v>
      </c>
    </row>
    <row r="420" spans="2:10" x14ac:dyDescent="0.3">
      <c r="B420" s="24">
        <v>7171</v>
      </c>
      <c r="C420" s="24" t="s">
        <v>564</v>
      </c>
      <c r="F420" s="24">
        <v>6204</v>
      </c>
      <c r="G420" s="94" t="s">
        <v>514</v>
      </c>
      <c r="I420" s="24">
        <v>6201</v>
      </c>
      <c r="J420" s="91" t="s">
        <v>511</v>
      </c>
    </row>
    <row r="421" spans="2:10" x14ac:dyDescent="0.3">
      <c r="B421" s="24">
        <v>7172</v>
      </c>
      <c r="C421" s="24" t="s">
        <v>565</v>
      </c>
      <c r="F421" s="24">
        <v>6212</v>
      </c>
      <c r="G421" s="94" t="s">
        <v>522</v>
      </c>
      <c r="I421" s="24">
        <v>6202</v>
      </c>
      <c r="J421" s="91" t="s">
        <v>512</v>
      </c>
    </row>
    <row r="422" spans="2:10" x14ac:dyDescent="0.3">
      <c r="B422" s="24">
        <v>7173</v>
      </c>
      <c r="C422" s="24" t="s">
        <v>566</v>
      </c>
      <c r="F422" s="24">
        <v>6205</v>
      </c>
      <c r="G422" s="94" t="s">
        <v>515</v>
      </c>
      <c r="I422" s="24">
        <v>6203</v>
      </c>
      <c r="J422" s="91" t="s">
        <v>513</v>
      </c>
    </row>
    <row r="423" spans="2:10" x14ac:dyDescent="0.3">
      <c r="B423" s="24">
        <v>7174</v>
      </c>
      <c r="C423" s="24" t="s">
        <v>567</v>
      </c>
      <c r="F423" s="24">
        <v>6211</v>
      </c>
      <c r="G423" s="94" t="s">
        <v>521</v>
      </c>
      <c r="I423" s="24">
        <v>6204</v>
      </c>
      <c r="J423" s="91" t="s">
        <v>514</v>
      </c>
    </row>
    <row r="424" spans="2:10" x14ac:dyDescent="0.3">
      <c r="B424" s="24">
        <v>7201</v>
      </c>
      <c r="C424" s="24" t="s">
        <v>568</v>
      </c>
      <c r="F424" s="24">
        <v>6203</v>
      </c>
      <c r="G424" s="94" t="s">
        <v>513</v>
      </c>
      <c r="I424" s="24">
        <v>6205</v>
      </c>
      <c r="J424" s="91" t="s">
        <v>515</v>
      </c>
    </row>
    <row r="425" spans="2:10" x14ac:dyDescent="0.3">
      <c r="B425" s="24">
        <v>7202</v>
      </c>
      <c r="C425" s="24" t="s">
        <v>569</v>
      </c>
      <c r="F425" s="24">
        <v>6209</v>
      </c>
      <c r="G425" s="94" t="s">
        <v>519</v>
      </c>
      <c r="I425" s="24">
        <v>6206</v>
      </c>
      <c r="J425" s="91" t="s">
        <v>516</v>
      </c>
    </row>
    <row r="426" spans="2:10" x14ac:dyDescent="0.3">
      <c r="B426" s="24">
        <v>7203</v>
      </c>
      <c r="C426" s="24" t="s">
        <v>570</v>
      </c>
      <c r="F426" s="24">
        <v>6201</v>
      </c>
      <c r="G426" s="94" t="s">
        <v>511</v>
      </c>
      <c r="I426" s="24">
        <v>6207</v>
      </c>
      <c r="J426" s="91" t="s">
        <v>517</v>
      </c>
    </row>
    <row r="427" spans="2:10" x14ac:dyDescent="0.3">
      <c r="B427" s="24">
        <v>7204</v>
      </c>
      <c r="C427" s="24" t="s">
        <v>571</v>
      </c>
      <c r="F427" s="24">
        <v>6202</v>
      </c>
      <c r="G427" s="94" t="s">
        <v>512</v>
      </c>
      <c r="I427" s="24">
        <v>6208</v>
      </c>
      <c r="J427" s="91" t="s">
        <v>518</v>
      </c>
    </row>
    <row r="428" spans="2:10" x14ac:dyDescent="0.3">
      <c r="B428" s="24">
        <v>7205</v>
      </c>
      <c r="C428" s="24" t="s">
        <v>572</v>
      </c>
      <c r="F428" s="24">
        <v>6207</v>
      </c>
      <c r="G428" s="94" t="s">
        <v>517</v>
      </c>
      <c r="I428" s="24">
        <v>6209</v>
      </c>
      <c r="J428" s="91" t="s">
        <v>519</v>
      </c>
    </row>
    <row r="429" spans="2:10" x14ac:dyDescent="0.3">
      <c r="B429" s="24">
        <v>7206</v>
      </c>
      <c r="C429" s="24" t="s">
        <v>573</v>
      </c>
      <c r="F429" s="24">
        <v>6213</v>
      </c>
      <c r="G429" s="94" t="s">
        <v>523</v>
      </c>
      <c r="I429" s="24">
        <v>6210</v>
      </c>
      <c r="J429" s="91" t="s">
        <v>520</v>
      </c>
    </row>
    <row r="430" spans="2:10" x14ac:dyDescent="0.3">
      <c r="B430" s="24">
        <v>7207</v>
      </c>
      <c r="C430" s="24" t="s">
        <v>574</v>
      </c>
      <c r="F430" s="24">
        <v>6210</v>
      </c>
      <c r="G430" s="94" t="s">
        <v>520</v>
      </c>
      <c r="I430" s="24">
        <v>6211</v>
      </c>
      <c r="J430" s="91" t="s">
        <v>521</v>
      </c>
    </row>
    <row r="431" spans="2:10" x14ac:dyDescent="0.3">
      <c r="B431" s="24">
        <v>7208</v>
      </c>
      <c r="C431" s="24" t="s">
        <v>575</v>
      </c>
      <c r="F431" s="24">
        <v>6208</v>
      </c>
      <c r="G431" s="94" t="s">
        <v>518</v>
      </c>
      <c r="I431" s="24">
        <v>6212</v>
      </c>
      <c r="J431" s="91" t="s">
        <v>522</v>
      </c>
    </row>
    <row r="432" spans="2:10" x14ac:dyDescent="0.3">
      <c r="B432" s="24">
        <v>7209</v>
      </c>
      <c r="C432" s="24" t="s">
        <v>576</v>
      </c>
      <c r="F432" s="24">
        <v>6206</v>
      </c>
      <c r="G432" s="94" t="s">
        <v>516</v>
      </c>
      <c r="I432" s="24">
        <v>6213</v>
      </c>
      <c r="J432" s="91" t="s">
        <v>523</v>
      </c>
    </row>
    <row r="433" spans="2:10" x14ac:dyDescent="0.3">
      <c r="B433" s="24">
        <v>7210</v>
      </c>
      <c r="C433" s="24" t="s">
        <v>577</v>
      </c>
      <c r="F433" s="24">
        <v>6271</v>
      </c>
      <c r="G433" s="94" t="s">
        <v>524</v>
      </c>
      <c r="I433" s="24">
        <v>6271</v>
      </c>
      <c r="J433" s="91" t="s">
        <v>524</v>
      </c>
    </row>
    <row r="434" spans="2:10" x14ac:dyDescent="0.3">
      <c r="B434" s="24">
        <v>7211</v>
      </c>
      <c r="C434" s="24" t="s">
        <v>578</v>
      </c>
    </row>
    <row r="435" spans="2:10" x14ac:dyDescent="0.3">
      <c r="B435" s="24">
        <v>7212</v>
      </c>
      <c r="C435" s="24" t="s">
        <v>579</v>
      </c>
    </row>
    <row r="436" spans="2:10" x14ac:dyDescent="0.3">
      <c r="B436" s="24">
        <v>7271</v>
      </c>
      <c r="C436" s="24" t="s">
        <v>580</v>
      </c>
      <c r="F436" s="129" t="s">
        <v>170</v>
      </c>
      <c r="G436" s="129"/>
      <c r="H436" s="129"/>
      <c r="I436" s="129"/>
      <c r="J436" s="129"/>
    </row>
    <row r="437" spans="2:10" x14ac:dyDescent="0.3">
      <c r="B437" s="24">
        <v>7301</v>
      </c>
      <c r="C437" s="24" t="s">
        <v>581</v>
      </c>
      <c r="F437" s="116" t="s">
        <v>147</v>
      </c>
      <c r="G437" s="116" t="s">
        <v>148</v>
      </c>
      <c r="H437" s="117"/>
      <c r="I437" s="116" t="s">
        <v>147</v>
      </c>
      <c r="J437" s="116" t="s">
        <v>148</v>
      </c>
    </row>
    <row r="438" spans="2:10" x14ac:dyDescent="0.3">
      <c r="B438" s="24">
        <v>7302</v>
      </c>
      <c r="C438" s="24" t="s">
        <v>582</v>
      </c>
      <c r="F438" s="24">
        <v>6311</v>
      </c>
      <c r="G438" s="94" t="s">
        <v>535</v>
      </c>
      <c r="I438" s="24">
        <v>6301</v>
      </c>
      <c r="J438" s="91" t="s">
        <v>525</v>
      </c>
    </row>
    <row r="439" spans="2:10" x14ac:dyDescent="0.3">
      <c r="B439" s="24">
        <v>7303</v>
      </c>
      <c r="C439" s="24" t="s">
        <v>583</v>
      </c>
      <c r="F439" s="24">
        <v>6303</v>
      </c>
      <c r="G439" s="94" t="s">
        <v>527</v>
      </c>
      <c r="I439" s="24">
        <v>6302</v>
      </c>
      <c r="J439" s="91" t="s">
        <v>526</v>
      </c>
    </row>
    <row r="440" spans="2:10" x14ac:dyDescent="0.3">
      <c r="B440" s="24">
        <v>7304</v>
      </c>
      <c r="C440" s="24" t="s">
        <v>584</v>
      </c>
      <c r="F440" s="24">
        <v>6304</v>
      </c>
      <c r="G440" s="94" t="s">
        <v>528</v>
      </c>
      <c r="I440" s="24">
        <v>6303</v>
      </c>
      <c r="J440" s="91" t="s">
        <v>527</v>
      </c>
    </row>
    <row r="441" spans="2:10" x14ac:dyDescent="0.3">
      <c r="B441" s="24">
        <v>7305</v>
      </c>
      <c r="C441" s="24" t="s">
        <v>585</v>
      </c>
      <c r="F441" s="24">
        <v>6306</v>
      </c>
      <c r="G441" s="94" t="s">
        <v>530</v>
      </c>
      <c r="I441" s="24">
        <v>6304</v>
      </c>
      <c r="J441" s="91" t="s">
        <v>528</v>
      </c>
    </row>
    <row r="442" spans="2:10" x14ac:dyDescent="0.3">
      <c r="B442" s="24">
        <v>7306</v>
      </c>
      <c r="C442" s="24" t="s">
        <v>586</v>
      </c>
      <c r="F442" s="24">
        <v>6307</v>
      </c>
      <c r="G442" s="94" t="s">
        <v>531</v>
      </c>
      <c r="I442" s="24">
        <v>6305</v>
      </c>
      <c r="J442" s="91" t="s">
        <v>529</v>
      </c>
    </row>
    <row r="443" spans="2:10" x14ac:dyDescent="0.3">
      <c r="B443" s="24">
        <v>7307</v>
      </c>
      <c r="C443" s="24" t="s">
        <v>587</v>
      </c>
      <c r="F443" s="24">
        <v>6308</v>
      </c>
      <c r="G443" s="94" t="s">
        <v>532</v>
      </c>
      <c r="I443" s="24">
        <v>6306</v>
      </c>
      <c r="J443" s="91" t="s">
        <v>530</v>
      </c>
    </row>
    <row r="444" spans="2:10" x14ac:dyDescent="0.3">
      <c r="B444" s="24">
        <v>7308</v>
      </c>
      <c r="C444" s="24" t="s">
        <v>588</v>
      </c>
      <c r="F444" s="24">
        <v>6302</v>
      </c>
      <c r="G444" s="94" t="s">
        <v>526</v>
      </c>
      <c r="I444" s="24">
        <v>6307</v>
      </c>
      <c r="J444" s="91" t="s">
        <v>531</v>
      </c>
    </row>
    <row r="445" spans="2:10" x14ac:dyDescent="0.3">
      <c r="B445" s="24">
        <v>7309</v>
      </c>
      <c r="C445" s="24" t="s">
        <v>589</v>
      </c>
      <c r="F445" s="24">
        <v>6309</v>
      </c>
      <c r="G445" s="94" t="s">
        <v>533</v>
      </c>
      <c r="I445" s="24">
        <v>6308</v>
      </c>
      <c r="J445" s="91" t="s">
        <v>532</v>
      </c>
    </row>
    <row r="446" spans="2:10" x14ac:dyDescent="0.3">
      <c r="B446" s="24">
        <v>7310</v>
      </c>
      <c r="C446" s="24" t="s">
        <v>590</v>
      </c>
      <c r="F446" s="24">
        <v>6310</v>
      </c>
      <c r="G446" s="94" t="s">
        <v>534</v>
      </c>
      <c r="I446" s="24">
        <v>6309</v>
      </c>
      <c r="J446" s="91" t="s">
        <v>533</v>
      </c>
    </row>
    <row r="447" spans="2:10" x14ac:dyDescent="0.3">
      <c r="B447" s="24">
        <v>7311</v>
      </c>
      <c r="C447" s="24" t="s">
        <v>591</v>
      </c>
      <c r="F447" s="24">
        <v>6301</v>
      </c>
      <c r="G447" s="94" t="s">
        <v>525</v>
      </c>
      <c r="I447" s="24">
        <v>6310</v>
      </c>
      <c r="J447" s="91" t="s">
        <v>534</v>
      </c>
    </row>
    <row r="448" spans="2:10" x14ac:dyDescent="0.3">
      <c r="B448" s="24">
        <v>7312</v>
      </c>
      <c r="C448" s="24" t="s">
        <v>592</v>
      </c>
      <c r="F448" s="24">
        <v>6305</v>
      </c>
      <c r="G448" s="94" t="s">
        <v>529</v>
      </c>
      <c r="I448" s="24">
        <v>6311</v>
      </c>
      <c r="J448" s="91" t="s">
        <v>535</v>
      </c>
    </row>
    <row r="449" spans="2:10" x14ac:dyDescent="0.3">
      <c r="B449" s="24">
        <v>7313</v>
      </c>
      <c r="C449" s="24" t="s">
        <v>593</v>
      </c>
      <c r="F449" s="24">
        <v>6372</v>
      </c>
      <c r="G449" s="94" t="s">
        <v>537</v>
      </c>
      <c r="I449" s="24">
        <v>6371</v>
      </c>
      <c r="J449" s="91" t="s">
        <v>536</v>
      </c>
    </row>
    <row r="450" spans="2:10" x14ac:dyDescent="0.3">
      <c r="B450" s="24">
        <v>7314</v>
      </c>
      <c r="C450" s="24" t="s">
        <v>594</v>
      </c>
      <c r="F450" s="24">
        <v>6371</v>
      </c>
      <c r="G450" s="94" t="s">
        <v>536</v>
      </c>
      <c r="I450" s="24">
        <v>6372</v>
      </c>
      <c r="J450" s="91" t="s">
        <v>537</v>
      </c>
    </row>
    <row r="451" spans="2:10" x14ac:dyDescent="0.3">
      <c r="B451" s="24">
        <v>7315</v>
      </c>
      <c r="C451" s="24" t="s">
        <v>595</v>
      </c>
    </row>
    <row r="452" spans="2:10" x14ac:dyDescent="0.3">
      <c r="B452" s="24">
        <v>7316</v>
      </c>
      <c r="C452" s="24" t="s">
        <v>596</v>
      </c>
    </row>
    <row r="453" spans="2:10" x14ac:dyDescent="0.3">
      <c r="B453" s="24">
        <v>7317</v>
      </c>
      <c r="C453" s="24" t="s">
        <v>597</v>
      </c>
      <c r="F453" s="129" t="s">
        <v>171</v>
      </c>
      <c r="G453" s="129"/>
      <c r="H453" s="129"/>
      <c r="I453" s="129"/>
      <c r="J453" s="129"/>
    </row>
    <row r="454" spans="2:10" x14ac:dyDescent="0.3">
      <c r="B454" s="24">
        <v>7318</v>
      </c>
      <c r="C454" s="24" t="s">
        <v>598</v>
      </c>
      <c r="F454" s="116" t="s">
        <v>147</v>
      </c>
      <c r="G454" s="116" t="s">
        <v>148</v>
      </c>
      <c r="H454" s="117"/>
      <c r="I454" s="116" t="s">
        <v>147</v>
      </c>
      <c r="J454" s="116" t="s">
        <v>148</v>
      </c>
    </row>
    <row r="455" spans="2:10" x14ac:dyDescent="0.3">
      <c r="B455" s="24">
        <v>7322</v>
      </c>
      <c r="C455" s="24" t="s">
        <v>599</v>
      </c>
      <c r="F455" s="24">
        <v>6405</v>
      </c>
      <c r="G455" s="94" t="s">
        <v>542</v>
      </c>
      <c r="I455" s="24">
        <v>6401</v>
      </c>
      <c r="J455" s="91" t="s">
        <v>538</v>
      </c>
    </row>
    <row r="456" spans="2:10" x14ac:dyDescent="0.3">
      <c r="B456" s="24">
        <v>7325</v>
      </c>
      <c r="C456" s="24" t="s">
        <v>600</v>
      </c>
      <c r="F456" s="24">
        <v>6402</v>
      </c>
      <c r="G456" s="94" t="s">
        <v>539</v>
      </c>
      <c r="I456" s="24">
        <v>6402</v>
      </c>
      <c r="J456" s="91" t="s">
        <v>539</v>
      </c>
    </row>
    <row r="457" spans="2:10" x14ac:dyDescent="0.3">
      <c r="B457" s="24">
        <v>7326</v>
      </c>
      <c r="C457" s="24" t="s">
        <v>601</v>
      </c>
      <c r="F457" s="24">
        <v>6403</v>
      </c>
      <c r="G457" s="94" t="s">
        <v>540</v>
      </c>
      <c r="I457" s="24">
        <v>6403</v>
      </c>
      <c r="J457" s="91" t="s">
        <v>540</v>
      </c>
    </row>
    <row r="458" spans="2:10" x14ac:dyDescent="0.3">
      <c r="B458" s="24">
        <v>7371</v>
      </c>
      <c r="C458" s="24" t="s">
        <v>602</v>
      </c>
      <c r="F458" s="24">
        <v>6404</v>
      </c>
      <c r="G458" s="94" t="s">
        <v>541</v>
      </c>
      <c r="I458" s="24">
        <v>6404</v>
      </c>
      <c r="J458" s="91" t="s">
        <v>541</v>
      </c>
    </row>
    <row r="459" spans="2:10" x14ac:dyDescent="0.3">
      <c r="B459" s="24">
        <v>7372</v>
      </c>
      <c r="C459" s="24" t="s">
        <v>603</v>
      </c>
      <c r="F459" s="24">
        <v>6411</v>
      </c>
      <c r="G459" s="94" t="s">
        <v>544</v>
      </c>
      <c r="I459" s="24">
        <v>6405</v>
      </c>
      <c r="J459" s="91" t="s">
        <v>542</v>
      </c>
    </row>
    <row r="460" spans="2:10" x14ac:dyDescent="0.3">
      <c r="B460" s="24">
        <v>7373</v>
      </c>
      <c r="C460" s="24" t="s">
        <v>604</v>
      </c>
      <c r="F460" s="24">
        <v>6401</v>
      </c>
      <c r="G460" s="94" t="s">
        <v>538</v>
      </c>
      <c r="I460" s="24">
        <v>6409</v>
      </c>
      <c r="J460" s="91" t="s">
        <v>543</v>
      </c>
    </row>
    <row r="461" spans="2:10" x14ac:dyDescent="0.3">
      <c r="B461" s="24">
        <v>7401</v>
      </c>
      <c r="C461" s="24" t="s">
        <v>605</v>
      </c>
      <c r="F461" s="24">
        <v>6409</v>
      </c>
      <c r="G461" s="94" t="s">
        <v>543</v>
      </c>
      <c r="I461" s="24">
        <v>6411</v>
      </c>
      <c r="J461" s="91" t="s">
        <v>544</v>
      </c>
    </row>
    <row r="462" spans="2:10" x14ac:dyDescent="0.3">
      <c r="B462" s="24">
        <v>7402</v>
      </c>
      <c r="C462" s="24" t="s">
        <v>606</v>
      </c>
      <c r="F462" s="24">
        <v>6471</v>
      </c>
      <c r="G462" s="94" t="s">
        <v>545</v>
      </c>
      <c r="I462" s="24">
        <v>6471</v>
      </c>
      <c r="J462" s="91" t="s">
        <v>545</v>
      </c>
    </row>
    <row r="463" spans="2:10" x14ac:dyDescent="0.3">
      <c r="B463" s="24">
        <v>7403</v>
      </c>
      <c r="C463" s="24" t="s">
        <v>607</v>
      </c>
      <c r="F463" s="24">
        <v>6473</v>
      </c>
      <c r="G463" s="94" t="s">
        <v>547</v>
      </c>
      <c r="I463" s="24">
        <v>6472</v>
      </c>
      <c r="J463" s="91" t="s">
        <v>546</v>
      </c>
    </row>
    <row r="464" spans="2:10" x14ac:dyDescent="0.3">
      <c r="B464" s="24">
        <v>7404</v>
      </c>
      <c r="C464" s="24" t="s">
        <v>608</v>
      </c>
      <c r="F464" s="24">
        <v>6472</v>
      </c>
      <c r="G464" s="94" t="s">
        <v>546</v>
      </c>
      <c r="I464" s="24">
        <v>6473</v>
      </c>
      <c r="J464" s="91" t="s">
        <v>547</v>
      </c>
    </row>
    <row r="465" spans="2:10" x14ac:dyDescent="0.3">
      <c r="B465" s="24">
        <v>7405</v>
      </c>
      <c r="C465" s="24" t="s">
        <v>609</v>
      </c>
    </row>
    <row r="466" spans="2:10" x14ac:dyDescent="0.3">
      <c r="B466" s="24">
        <v>7406</v>
      </c>
      <c r="C466" s="24" t="s">
        <v>610</v>
      </c>
    </row>
    <row r="467" spans="2:10" x14ac:dyDescent="0.3">
      <c r="B467" s="24">
        <v>7407</v>
      </c>
      <c r="C467" s="24" t="s">
        <v>611</v>
      </c>
      <c r="F467" s="129" t="s">
        <v>172</v>
      </c>
      <c r="G467" s="129"/>
      <c r="H467" s="129"/>
      <c r="I467" s="129"/>
      <c r="J467" s="129"/>
    </row>
    <row r="468" spans="2:10" x14ac:dyDescent="0.3">
      <c r="B468" s="24">
        <v>7408</v>
      </c>
      <c r="C468" s="24" t="s">
        <v>612</v>
      </c>
      <c r="F468" s="116" t="s">
        <v>147</v>
      </c>
      <c r="G468" s="116" t="s">
        <v>148</v>
      </c>
      <c r="H468" s="117"/>
      <c r="I468" s="116" t="s">
        <v>147</v>
      </c>
      <c r="J468" s="116" t="s">
        <v>148</v>
      </c>
    </row>
    <row r="469" spans="2:10" x14ac:dyDescent="0.3">
      <c r="B469" s="24">
        <v>7409</v>
      </c>
      <c r="C469" s="24" t="s">
        <v>613</v>
      </c>
      <c r="F469" s="24">
        <v>6502</v>
      </c>
      <c r="G469" s="94" t="s">
        <v>549</v>
      </c>
      <c r="I469" s="24">
        <v>6501</v>
      </c>
      <c r="J469" s="91" t="s">
        <v>548</v>
      </c>
    </row>
    <row r="470" spans="2:10" x14ac:dyDescent="0.3">
      <c r="B470" s="24">
        <v>7410</v>
      </c>
      <c r="C470" s="24" t="s">
        <v>614</v>
      </c>
      <c r="F470" s="24">
        <v>6501</v>
      </c>
      <c r="G470" s="94" t="s">
        <v>548</v>
      </c>
      <c r="I470" s="24">
        <v>6502</v>
      </c>
      <c r="J470" s="91" t="s">
        <v>549</v>
      </c>
    </row>
    <row r="471" spans="2:10" x14ac:dyDescent="0.3">
      <c r="B471" s="24">
        <v>7411</v>
      </c>
      <c r="C471" s="24" t="s">
        <v>615</v>
      </c>
      <c r="F471" s="24">
        <v>6504</v>
      </c>
      <c r="G471" s="94" t="s">
        <v>551</v>
      </c>
      <c r="I471" s="24">
        <v>6503</v>
      </c>
      <c r="J471" s="91" t="s">
        <v>550</v>
      </c>
    </row>
    <row r="472" spans="2:10" x14ac:dyDescent="0.3">
      <c r="B472" s="24">
        <v>7412</v>
      </c>
      <c r="C472" s="24" t="s">
        <v>616</v>
      </c>
      <c r="F472" s="24">
        <v>6503</v>
      </c>
      <c r="G472" s="94" t="s">
        <v>550</v>
      </c>
      <c r="I472" s="24">
        <v>6504</v>
      </c>
      <c r="J472" s="91" t="s">
        <v>551</v>
      </c>
    </row>
    <row r="473" spans="2:10" x14ac:dyDescent="0.3">
      <c r="B473" s="24">
        <v>7413</v>
      </c>
      <c r="C473" s="24" t="s">
        <v>617</v>
      </c>
      <c r="F473" s="24">
        <v>6571</v>
      </c>
      <c r="G473" s="94" t="s">
        <v>552</v>
      </c>
      <c r="I473" s="24">
        <v>6571</v>
      </c>
      <c r="J473" s="91" t="s">
        <v>552</v>
      </c>
    </row>
    <row r="474" spans="2:10" x14ac:dyDescent="0.3">
      <c r="B474" s="24">
        <v>7414</v>
      </c>
      <c r="C474" s="24" t="s">
        <v>618</v>
      </c>
    </row>
    <row r="475" spans="2:10" x14ac:dyDescent="0.3">
      <c r="B475" s="24">
        <v>7415</v>
      </c>
      <c r="C475" s="24" t="s">
        <v>619</v>
      </c>
    </row>
    <row r="476" spans="2:10" x14ac:dyDescent="0.3">
      <c r="B476" s="24">
        <v>7471</v>
      </c>
      <c r="C476" s="24" t="s">
        <v>620</v>
      </c>
      <c r="F476" s="129" t="s">
        <v>173</v>
      </c>
      <c r="G476" s="129"/>
      <c r="H476" s="129"/>
      <c r="I476" s="129"/>
      <c r="J476" s="129"/>
    </row>
    <row r="477" spans="2:10" x14ac:dyDescent="0.3">
      <c r="B477" s="24">
        <v>7472</v>
      </c>
      <c r="C477" s="24" t="s">
        <v>621</v>
      </c>
      <c r="F477" s="116" t="s">
        <v>147</v>
      </c>
      <c r="G477" s="116" t="s">
        <v>148</v>
      </c>
      <c r="H477" s="117"/>
      <c r="I477" s="116" t="s">
        <v>147</v>
      </c>
      <c r="J477" s="116" t="s">
        <v>148</v>
      </c>
    </row>
    <row r="478" spans="2:10" x14ac:dyDescent="0.3">
      <c r="B478" s="24">
        <v>7501</v>
      </c>
      <c r="C478" s="24" t="s">
        <v>622</v>
      </c>
      <c r="F478" s="24">
        <v>7101</v>
      </c>
      <c r="G478" s="94" t="s">
        <v>553</v>
      </c>
      <c r="I478" s="24">
        <v>7101</v>
      </c>
      <c r="J478" s="91" t="s">
        <v>553</v>
      </c>
    </row>
    <row r="479" spans="2:10" x14ac:dyDescent="0.3">
      <c r="B479" s="24">
        <v>7502</v>
      </c>
      <c r="C479" s="24" t="s">
        <v>623</v>
      </c>
      <c r="F479" s="24">
        <v>7110</v>
      </c>
      <c r="G479" s="94" t="s">
        <v>728</v>
      </c>
      <c r="I479" s="24">
        <v>7102</v>
      </c>
      <c r="J479" s="91" t="s">
        <v>554</v>
      </c>
    </row>
    <row r="480" spans="2:10" x14ac:dyDescent="0.3">
      <c r="B480" s="24">
        <v>7503</v>
      </c>
      <c r="C480" s="24" t="s">
        <v>624</v>
      </c>
      <c r="F480" s="24">
        <v>7111</v>
      </c>
      <c r="G480" s="94" t="s">
        <v>729</v>
      </c>
      <c r="I480" s="24">
        <v>7103</v>
      </c>
      <c r="J480" s="91" t="s">
        <v>555</v>
      </c>
    </row>
    <row r="481" spans="2:10" x14ac:dyDescent="0.3">
      <c r="B481" s="24">
        <v>7504</v>
      </c>
      <c r="C481" s="24" t="s">
        <v>625</v>
      </c>
      <c r="F481" s="24">
        <v>7107</v>
      </c>
      <c r="G481" s="94" t="s">
        <v>730</v>
      </c>
      <c r="I481" s="24">
        <v>7104</v>
      </c>
      <c r="J481" s="91" t="s">
        <v>556</v>
      </c>
    </row>
    <row r="482" spans="2:10" x14ac:dyDescent="0.3">
      <c r="B482" s="24">
        <v>7505</v>
      </c>
      <c r="C482" s="24" t="s">
        <v>626</v>
      </c>
      <c r="F482" s="24">
        <v>7103</v>
      </c>
      <c r="G482" s="94" t="s">
        <v>555</v>
      </c>
      <c r="I482" s="24">
        <v>7105</v>
      </c>
      <c r="J482" s="91" t="s">
        <v>557</v>
      </c>
    </row>
    <row r="483" spans="2:10" x14ac:dyDescent="0.3">
      <c r="B483" s="24">
        <v>7571</v>
      </c>
      <c r="C483" s="24" t="s">
        <v>627</v>
      </c>
      <c r="F483" s="24">
        <v>7104</v>
      </c>
      <c r="G483" s="94" t="s">
        <v>556</v>
      </c>
      <c r="I483" s="24">
        <v>7106</v>
      </c>
      <c r="J483" s="91" t="s">
        <v>558</v>
      </c>
    </row>
    <row r="484" spans="2:10" x14ac:dyDescent="0.3">
      <c r="B484" s="24">
        <v>7601</v>
      </c>
      <c r="C484" s="24" t="s">
        <v>628</v>
      </c>
      <c r="F484" s="24">
        <v>7102</v>
      </c>
      <c r="G484" s="94" t="s">
        <v>554</v>
      </c>
      <c r="I484" s="24">
        <v>7107</v>
      </c>
      <c r="J484" s="91" t="s">
        <v>730</v>
      </c>
    </row>
    <row r="485" spans="2:10" x14ac:dyDescent="0.3">
      <c r="B485" s="24">
        <v>7602</v>
      </c>
      <c r="C485" s="24" t="s">
        <v>629</v>
      </c>
      <c r="F485" s="24">
        <v>7105</v>
      </c>
      <c r="G485" s="94" t="s">
        <v>557</v>
      </c>
      <c r="I485" s="24">
        <v>7108</v>
      </c>
      <c r="J485" s="91" t="s">
        <v>731</v>
      </c>
    </row>
    <row r="486" spans="2:10" x14ac:dyDescent="0.3">
      <c r="B486" s="24">
        <v>7603</v>
      </c>
      <c r="C486" s="24" t="s">
        <v>630</v>
      </c>
      <c r="F486" s="24">
        <v>7109</v>
      </c>
      <c r="G486" s="94" t="s">
        <v>561</v>
      </c>
      <c r="I486" s="24">
        <v>7109</v>
      </c>
      <c r="J486" s="91" t="s">
        <v>561</v>
      </c>
    </row>
    <row r="487" spans="2:10" x14ac:dyDescent="0.3">
      <c r="B487" s="24">
        <v>7604</v>
      </c>
      <c r="C487" s="24" t="s">
        <v>631</v>
      </c>
      <c r="F487" s="24">
        <v>7106</v>
      </c>
      <c r="G487" s="94" t="s">
        <v>558</v>
      </c>
      <c r="I487" s="24">
        <v>7110</v>
      </c>
      <c r="J487" s="91" t="s">
        <v>728</v>
      </c>
    </row>
    <row r="488" spans="2:10" x14ac:dyDescent="0.3">
      <c r="B488" s="24">
        <v>7605</v>
      </c>
      <c r="C488" s="24" t="s">
        <v>632</v>
      </c>
      <c r="F488" s="24">
        <v>7108</v>
      </c>
      <c r="G488" s="94" t="s">
        <v>731</v>
      </c>
      <c r="I488" s="24">
        <v>7111</v>
      </c>
      <c r="J488" s="91" t="s">
        <v>732</v>
      </c>
    </row>
    <row r="489" spans="2:10" x14ac:dyDescent="0.3">
      <c r="B489" s="24">
        <v>7606</v>
      </c>
      <c r="C489" s="24" t="s">
        <v>633</v>
      </c>
      <c r="F489" s="24">
        <v>7172</v>
      </c>
      <c r="G489" s="94" t="s">
        <v>565</v>
      </c>
      <c r="I489" s="24">
        <v>7171</v>
      </c>
      <c r="J489" s="91" t="s">
        <v>564</v>
      </c>
    </row>
    <row r="490" spans="2:10" x14ac:dyDescent="0.3">
      <c r="B490" s="24">
        <v>8101</v>
      </c>
      <c r="C490" s="24" t="s">
        <v>634</v>
      </c>
      <c r="F490" s="24">
        <v>7174</v>
      </c>
      <c r="G490" s="94" t="s">
        <v>567</v>
      </c>
      <c r="I490" s="24">
        <v>7172</v>
      </c>
      <c r="J490" s="91" t="s">
        <v>565</v>
      </c>
    </row>
    <row r="491" spans="2:10" x14ac:dyDescent="0.3">
      <c r="B491" s="24">
        <v>8102</v>
      </c>
      <c r="C491" s="24" t="s">
        <v>635</v>
      </c>
      <c r="F491" s="24">
        <v>7171</v>
      </c>
      <c r="G491" s="94" t="s">
        <v>564</v>
      </c>
      <c r="I491" s="24">
        <v>7173</v>
      </c>
      <c r="J491" s="91" t="s">
        <v>566</v>
      </c>
    </row>
    <row r="492" spans="2:10" x14ac:dyDescent="0.3">
      <c r="B492" s="24">
        <v>8103</v>
      </c>
      <c r="C492" s="24" t="s">
        <v>636</v>
      </c>
      <c r="F492" s="24">
        <v>7173</v>
      </c>
      <c r="G492" s="94" t="s">
        <v>566</v>
      </c>
      <c r="I492" s="24">
        <v>7174</v>
      </c>
      <c r="J492" s="91" t="s">
        <v>567</v>
      </c>
    </row>
    <row r="493" spans="2:10" x14ac:dyDescent="0.3">
      <c r="B493" s="24">
        <v>8104</v>
      </c>
      <c r="C493" s="24" t="s">
        <v>637</v>
      </c>
    </row>
    <row r="494" spans="2:10" x14ac:dyDescent="0.3">
      <c r="B494" s="24">
        <v>8105</v>
      </c>
      <c r="C494" s="24" t="s">
        <v>638</v>
      </c>
    </row>
    <row r="495" spans="2:10" x14ac:dyDescent="0.3">
      <c r="B495" s="24">
        <v>8106</v>
      </c>
      <c r="C495" s="24" t="s">
        <v>639</v>
      </c>
      <c r="F495" s="129" t="s">
        <v>733</v>
      </c>
      <c r="G495" s="129"/>
      <c r="H495" s="129"/>
      <c r="I495" s="129"/>
      <c r="J495" s="129"/>
    </row>
    <row r="496" spans="2:10" x14ac:dyDescent="0.3">
      <c r="B496" s="24">
        <v>8107</v>
      </c>
      <c r="C496" s="24" t="s">
        <v>640</v>
      </c>
      <c r="F496" s="116" t="s">
        <v>147</v>
      </c>
      <c r="G496" s="116" t="s">
        <v>148</v>
      </c>
      <c r="H496" s="117"/>
      <c r="I496" s="116" t="s">
        <v>147</v>
      </c>
      <c r="J496" s="116" t="s">
        <v>148</v>
      </c>
    </row>
    <row r="497" spans="2:10" x14ac:dyDescent="0.3">
      <c r="B497" s="24">
        <v>8108</v>
      </c>
      <c r="C497" s="24" t="s">
        <v>641</v>
      </c>
      <c r="F497" s="24">
        <v>7202</v>
      </c>
      <c r="G497" s="94" t="s">
        <v>569</v>
      </c>
      <c r="I497" s="24">
        <v>7201</v>
      </c>
      <c r="J497" s="91" t="s">
        <v>568</v>
      </c>
    </row>
    <row r="498" spans="2:10" x14ac:dyDescent="0.3">
      <c r="B498" s="24">
        <v>8109</v>
      </c>
      <c r="C498" s="24" t="s">
        <v>642</v>
      </c>
      <c r="F498" s="24">
        <v>7201</v>
      </c>
      <c r="G498" s="94" t="s">
        <v>568</v>
      </c>
      <c r="I498" s="24">
        <v>7202</v>
      </c>
      <c r="J498" s="91" t="s">
        <v>569</v>
      </c>
    </row>
    <row r="499" spans="2:10" x14ac:dyDescent="0.3">
      <c r="B499" s="24">
        <v>8171</v>
      </c>
      <c r="C499" s="24" t="s">
        <v>643</v>
      </c>
      <c r="F499" s="24">
        <v>7211</v>
      </c>
      <c r="G499" s="94" t="s">
        <v>578</v>
      </c>
      <c r="I499" s="24">
        <v>7203</v>
      </c>
      <c r="J499" s="91" t="s">
        <v>570</v>
      </c>
    </row>
    <row r="500" spans="2:10" x14ac:dyDescent="0.3">
      <c r="B500" s="24">
        <v>8172</v>
      </c>
      <c r="C500" s="24" t="s">
        <v>644</v>
      </c>
      <c r="F500" s="24">
        <v>7207</v>
      </c>
      <c r="G500" s="94" t="s">
        <v>574</v>
      </c>
      <c r="I500" s="24">
        <v>7204</v>
      </c>
      <c r="J500" s="91" t="s">
        <v>571</v>
      </c>
    </row>
    <row r="501" spans="2:10" x14ac:dyDescent="0.3">
      <c r="B501" s="24">
        <v>8201</v>
      </c>
      <c r="C501" s="24" t="s">
        <v>645</v>
      </c>
      <c r="F501" s="24">
        <v>7205</v>
      </c>
      <c r="G501" s="94" t="s">
        <v>572</v>
      </c>
      <c r="I501" s="24">
        <v>7205</v>
      </c>
      <c r="J501" s="91" t="s">
        <v>572</v>
      </c>
    </row>
    <row r="502" spans="2:10" x14ac:dyDescent="0.3">
      <c r="B502" s="24">
        <v>8202</v>
      </c>
      <c r="C502" s="24" t="s">
        <v>646</v>
      </c>
      <c r="F502" s="24">
        <v>7203</v>
      </c>
      <c r="G502" s="94" t="s">
        <v>570</v>
      </c>
      <c r="I502" s="24">
        <v>7206</v>
      </c>
      <c r="J502" s="91" t="s">
        <v>573</v>
      </c>
    </row>
    <row r="503" spans="2:10" x14ac:dyDescent="0.3">
      <c r="B503" s="24">
        <v>8203</v>
      </c>
      <c r="C503" s="24" t="s">
        <v>647</v>
      </c>
      <c r="F503" s="24">
        <v>7212</v>
      </c>
      <c r="G503" s="94" t="s">
        <v>579</v>
      </c>
      <c r="I503" s="24">
        <v>7207</v>
      </c>
      <c r="J503" s="91" t="s">
        <v>574</v>
      </c>
    </row>
    <row r="504" spans="2:10" x14ac:dyDescent="0.3">
      <c r="B504" s="24">
        <v>8204</v>
      </c>
      <c r="C504" s="24" t="s">
        <v>648</v>
      </c>
      <c r="F504" s="24">
        <v>7208</v>
      </c>
      <c r="G504" s="94" t="s">
        <v>575</v>
      </c>
      <c r="I504" s="24">
        <v>7208</v>
      </c>
      <c r="J504" s="91" t="s">
        <v>575</v>
      </c>
    </row>
    <row r="505" spans="2:10" x14ac:dyDescent="0.3">
      <c r="B505" s="24">
        <v>8205</v>
      </c>
      <c r="C505" s="24" t="s">
        <v>649</v>
      </c>
      <c r="F505" s="24">
        <v>7204</v>
      </c>
      <c r="G505" s="94" t="s">
        <v>571</v>
      </c>
      <c r="I505" s="24">
        <v>7209</v>
      </c>
      <c r="J505" s="91" t="s">
        <v>576</v>
      </c>
    </row>
    <row r="506" spans="2:10" x14ac:dyDescent="0.3">
      <c r="B506" s="24">
        <v>8206</v>
      </c>
      <c r="C506" s="24" t="s">
        <v>650</v>
      </c>
      <c r="F506" s="24">
        <v>7210</v>
      </c>
      <c r="G506" s="94" t="s">
        <v>577</v>
      </c>
      <c r="I506" s="24">
        <v>7210</v>
      </c>
      <c r="J506" s="91" t="s">
        <v>577</v>
      </c>
    </row>
    <row r="507" spans="2:10" x14ac:dyDescent="0.3">
      <c r="B507" s="24">
        <v>8207</v>
      </c>
      <c r="C507" s="24" t="s">
        <v>651</v>
      </c>
      <c r="F507" s="24">
        <v>7209</v>
      </c>
      <c r="G507" s="94" t="s">
        <v>576</v>
      </c>
      <c r="I507" s="24">
        <v>7211</v>
      </c>
      <c r="J507" s="91" t="s">
        <v>578</v>
      </c>
    </row>
    <row r="508" spans="2:10" x14ac:dyDescent="0.3">
      <c r="B508" s="24">
        <v>8208</v>
      </c>
      <c r="C508" s="24" t="s">
        <v>652</v>
      </c>
      <c r="F508" s="24">
        <v>7206</v>
      </c>
      <c r="G508" s="94" t="s">
        <v>573</v>
      </c>
      <c r="I508" s="24">
        <v>7212</v>
      </c>
      <c r="J508" s="91" t="s">
        <v>579</v>
      </c>
    </row>
    <row r="509" spans="2:10" x14ac:dyDescent="0.3">
      <c r="B509" s="24">
        <v>8271</v>
      </c>
      <c r="C509" s="24" t="s">
        <v>653</v>
      </c>
      <c r="F509" s="24">
        <v>7271</v>
      </c>
      <c r="G509" s="94" t="s">
        <v>580</v>
      </c>
      <c r="I509" s="24">
        <v>7271</v>
      </c>
      <c r="J509" s="91" t="s">
        <v>580</v>
      </c>
    </row>
    <row r="510" spans="2:10" x14ac:dyDescent="0.3">
      <c r="B510" s="24">
        <v>8272</v>
      </c>
      <c r="C510" s="24" t="s">
        <v>654</v>
      </c>
    </row>
    <row r="511" spans="2:10" x14ac:dyDescent="0.3">
      <c r="B511" s="24">
        <v>9101</v>
      </c>
      <c r="C511" s="24" t="s">
        <v>655</v>
      </c>
    </row>
    <row r="512" spans="2:10" x14ac:dyDescent="0.3">
      <c r="B512" s="24">
        <v>9102</v>
      </c>
      <c r="C512" s="24" t="s">
        <v>656</v>
      </c>
      <c r="F512" s="129" t="s">
        <v>175</v>
      </c>
      <c r="G512" s="129"/>
      <c r="H512" s="129"/>
      <c r="I512" s="129"/>
      <c r="J512" s="129"/>
    </row>
    <row r="513" spans="2:10" x14ac:dyDescent="0.3">
      <c r="B513" s="24">
        <v>9103</v>
      </c>
      <c r="C513" s="24" t="s">
        <v>657</v>
      </c>
      <c r="F513" s="116" t="s">
        <v>147</v>
      </c>
      <c r="G513" s="116" t="s">
        <v>148</v>
      </c>
      <c r="H513" s="117"/>
      <c r="I513" s="116" t="s">
        <v>147</v>
      </c>
      <c r="J513" s="116" t="s">
        <v>148</v>
      </c>
    </row>
    <row r="514" spans="2:10" x14ac:dyDescent="0.3">
      <c r="B514" s="24">
        <v>9104</v>
      </c>
      <c r="C514" s="24" t="s">
        <v>658</v>
      </c>
      <c r="F514" s="24">
        <v>7303</v>
      </c>
      <c r="G514" s="94" t="s">
        <v>583</v>
      </c>
      <c r="I514" s="24">
        <v>7301</v>
      </c>
      <c r="J514" s="91" t="s">
        <v>581</v>
      </c>
    </row>
    <row r="515" spans="2:10" x14ac:dyDescent="0.3">
      <c r="B515" s="24">
        <v>9105</v>
      </c>
      <c r="C515" s="24" t="s">
        <v>659</v>
      </c>
      <c r="F515" s="24">
        <v>7310</v>
      </c>
      <c r="G515" s="94" t="s">
        <v>590</v>
      </c>
      <c r="I515" s="24">
        <v>7302</v>
      </c>
      <c r="J515" s="91" t="s">
        <v>582</v>
      </c>
    </row>
    <row r="516" spans="2:10" x14ac:dyDescent="0.3">
      <c r="B516" s="24">
        <v>9106</v>
      </c>
      <c r="C516" s="24" t="s">
        <v>660</v>
      </c>
      <c r="F516" s="24">
        <v>7311</v>
      </c>
      <c r="G516" s="94" t="s">
        <v>591</v>
      </c>
      <c r="I516" s="24">
        <v>7303</v>
      </c>
      <c r="J516" s="91" t="s">
        <v>583</v>
      </c>
    </row>
    <row r="517" spans="2:10" x14ac:dyDescent="0.3">
      <c r="B517" s="24">
        <v>9107</v>
      </c>
      <c r="C517" s="24" t="s">
        <v>661</v>
      </c>
      <c r="F517" s="24">
        <v>7302</v>
      </c>
      <c r="G517" s="94" t="s">
        <v>582</v>
      </c>
      <c r="I517" s="24">
        <v>7304</v>
      </c>
      <c r="J517" s="91" t="s">
        <v>584</v>
      </c>
    </row>
    <row r="518" spans="2:10" x14ac:dyDescent="0.3">
      <c r="B518" s="24">
        <v>9108</v>
      </c>
      <c r="C518" s="24" t="s">
        <v>662</v>
      </c>
      <c r="F518" s="24">
        <v>7316</v>
      </c>
      <c r="G518" s="94" t="s">
        <v>596</v>
      </c>
      <c r="I518" s="24">
        <v>7305</v>
      </c>
      <c r="J518" s="91" t="s">
        <v>585</v>
      </c>
    </row>
    <row r="519" spans="2:10" x14ac:dyDescent="0.3">
      <c r="B519" s="24">
        <v>9109</v>
      </c>
      <c r="C519" s="24" t="s">
        <v>663</v>
      </c>
      <c r="F519" s="24">
        <v>7306</v>
      </c>
      <c r="G519" s="94" t="s">
        <v>586</v>
      </c>
      <c r="I519" s="24">
        <v>7306</v>
      </c>
      <c r="J519" s="91" t="s">
        <v>586</v>
      </c>
    </row>
    <row r="520" spans="2:10" x14ac:dyDescent="0.3">
      <c r="B520" s="24">
        <v>9110</v>
      </c>
      <c r="C520" s="24" t="s">
        <v>664</v>
      </c>
      <c r="F520" s="24">
        <v>7304</v>
      </c>
      <c r="G520" s="94" t="s">
        <v>584</v>
      </c>
      <c r="I520" s="24">
        <v>7307</v>
      </c>
      <c r="J520" s="91" t="s">
        <v>587</v>
      </c>
    </row>
    <row r="521" spans="2:10" x14ac:dyDescent="0.3">
      <c r="B521" s="24">
        <v>9111</v>
      </c>
      <c r="C521" s="24" t="s">
        <v>665</v>
      </c>
      <c r="F521" s="24">
        <v>7301</v>
      </c>
      <c r="G521" s="94" t="s">
        <v>581</v>
      </c>
      <c r="I521" s="24">
        <v>7308</v>
      </c>
      <c r="J521" s="91" t="s">
        <v>588</v>
      </c>
    </row>
    <row r="522" spans="2:10" x14ac:dyDescent="0.3">
      <c r="B522" s="24">
        <v>9112</v>
      </c>
      <c r="C522" s="24" t="s">
        <v>666</v>
      </c>
      <c r="F522" s="24">
        <v>7317</v>
      </c>
      <c r="G522" s="94" t="s">
        <v>597</v>
      </c>
      <c r="I522" s="24">
        <v>7309</v>
      </c>
      <c r="J522" s="91" t="s">
        <v>589</v>
      </c>
    </row>
    <row r="523" spans="2:10" x14ac:dyDescent="0.3">
      <c r="B523" s="24">
        <v>9171</v>
      </c>
      <c r="C523" s="24" t="s">
        <v>667</v>
      </c>
      <c r="F523" s="24">
        <v>7325</v>
      </c>
      <c r="G523" s="94" t="s">
        <v>600</v>
      </c>
      <c r="I523" s="24">
        <v>7310</v>
      </c>
      <c r="J523" s="91" t="s">
        <v>590</v>
      </c>
    </row>
    <row r="524" spans="2:10" x14ac:dyDescent="0.3">
      <c r="B524" s="24">
        <v>9401</v>
      </c>
      <c r="C524" s="24" t="s">
        <v>668</v>
      </c>
      <c r="F524" s="24">
        <v>7322</v>
      </c>
      <c r="G524" s="94" t="s">
        <v>599</v>
      </c>
      <c r="I524" s="24">
        <v>7311</v>
      </c>
      <c r="J524" s="91" t="s">
        <v>591</v>
      </c>
    </row>
    <row r="525" spans="2:10" x14ac:dyDescent="0.3">
      <c r="B525" s="24">
        <v>9402</v>
      </c>
      <c r="C525" s="24" t="s">
        <v>669</v>
      </c>
      <c r="F525" s="24">
        <v>7308</v>
      </c>
      <c r="G525" s="94" t="s">
        <v>588</v>
      </c>
      <c r="I525" s="24">
        <v>7312</v>
      </c>
      <c r="J525" s="91" t="s">
        <v>592</v>
      </c>
    </row>
    <row r="526" spans="2:10" x14ac:dyDescent="0.3">
      <c r="B526" s="24">
        <v>9403</v>
      </c>
      <c r="C526" s="24" t="s">
        <v>670</v>
      </c>
      <c r="F526" s="24">
        <v>7309</v>
      </c>
      <c r="G526" s="94" t="s">
        <v>734</v>
      </c>
      <c r="I526" s="24">
        <v>7313</v>
      </c>
      <c r="J526" s="91" t="s">
        <v>593</v>
      </c>
    </row>
    <row r="527" spans="2:10" x14ac:dyDescent="0.3">
      <c r="B527" s="24">
        <v>9404</v>
      </c>
      <c r="C527" s="24" t="s">
        <v>671</v>
      </c>
      <c r="F527" s="24">
        <v>7315</v>
      </c>
      <c r="G527" s="94" t="s">
        <v>595</v>
      </c>
      <c r="I527" s="24">
        <v>7314</v>
      </c>
      <c r="J527" s="91" t="s">
        <v>594</v>
      </c>
    </row>
    <row r="528" spans="2:10" x14ac:dyDescent="0.3">
      <c r="B528" s="24">
        <v>9408</v>
      </c>
      <c r="C528" s="24" t="s">
        <v>672</v>
      </c>
      <c r="F528" s="24">
        <v>7314</v>
      </c>
      <c r="G528" s="94" t="s">
        <v>594</v>
      </c>
      <c r="I528" s="24">
        <v>7315</v>
      </c>
      <c r="J528" s="91" t="s">
        <v>595</v>
      </c>
    </row>
    <row r="529" spans="2:10" x14ac:dyDescent="0.3">
      <c r="B529" s="24">
        <v>9409</v>
      </c>
      <c r="C529" s="24" t="s">
        <v>673</v>
      </c>
      <c r="F529" s="24">
        <v>7307</v>
      </c>
      <c r="G529" s="94" t="s">
        <v>587</v>
      </c>
      <c r="I529" s="24">
        <v>7316</v>
      </c>
      <c r="J529" s="91" t="s">
        <v>596</v>
      </c>
    </row>
    <row r="530" spans="2:10" x14ac:dyDescent="0.3">
      <c r="B530" s="24">
        <v>9410</v>
      </c>
      <c r="C530" s="24" t="s">
        <v>674</v>
      </c>
      <c r="F530" s="24">
        <v>7312</v>
      </c>
      <c r="G530" s="94" t="s">
        <v>592</v>
      </c>
      <c r="I530" s="24">
        <v>7317</v>
      </c>
      <c r="J530" s="91" t="s">
        <v>597</v>
      </c>
    </row>
    <row r="531" spans="2:10" x14ac:dyDescent="0.3">
      <c r="B531" s="24">
        <v>9411</v>
      </c>
      <c r="C531" s="24" t="s">
        <v>675</v>
      </c>
      <c r="F531" s="24">
        <v>7305</v>
      </c>
      <c r="G531" s="94" t="s">
        <v>585</v>
      </c>
      <c r="I531" s="24">
        <v>7318</v>
      </c>
      <c r="J531" s="91" t="s">
        <v>598</v>
      </c>
    </row>
    <row r="532" spans="2:10" x14ac:dyDescent="0.3">
      <c r="B532" s="24">
        <v>9412</v>
      </c>
      <c r="C532" s="24" t="s">
        <v>676</v>
      </c>
      <c r="F532" s="24">
        <v>7318</v>
      </c>
      <c r="G532" s="94" t="s">
        <v>598</v>
      </c>
      <c r="I532" s="24">
        <v>7322</v>
      </c>
      <c r="J532" s="91" t="s">
        <v>599</v>
      </c>
    </row>
    <row r="533" spans="2:10" x14ac:dyDescent="0.3">
      <c r="B533" s="24">
        <v>9413</v>
      </c>
      <c r="C533" s="24" t="s">
        <v>677</v>
      </c>
      <c r="F533" s="24">
        <v>7326</v>
      </c>
      <c r="G533" s="94" t="s">
        <v>601</v>
      </c>
      <c r="I533" s="24">
        <v>7325</v>
      </c>
      <c r="J533" s="91" t="s">
        <v>600</v>
      </c>
    </row>
    <row r="534" spans="2:10" x14ac:dyDescent="0.3">
      <c r="B534" s="24">
        <v>9414</v>
      </c>
      <c r="C534" s="24" t="s">
        <v>678</v>
      </c>
      <c r="F534" s="24">
        <v>7313</v>
      </c>
      <c r="G534" s="94" t="s">
        <v>593</v>
      </c>
      <c r="I534" s="24">
        <v>7326</v>
      </c>
      <c r="J534" s="91" t="s">
        <v>601</v>
      </c>
    </row>
    <row r="535" spans="2:10" x14ac:dyDescent="0.3">
      <c r="B535" s="24">
        <v>9415</v>
      </c>
      <c r="C535" s="24" t="s">
        <v>679</v>
      </c>
      <c r="F535" s="24">
        <v>7371</v>
      </c>
      <c r="G535" s="94" t="s">
        <v>602</v>
      </c>
      <c r="I535" s="24">
        <v>7371</v>
      </c>
      <c r="J535" s="91" t="s">
        <v>602</v>
      </c>
    </row>
    <row r="536" spans="2:10" x14ac:dyDescent="0.3">
      <c r="B536" s="24">
        <v>9416</v>
      </c>
      <c r="C536" s="24" t="s">
        <v>680</v>
      </c>
      <c r="F536" s="24">
        <v>7373</v>
      </c>
      <c r="G536" s="94" t="s">
        <v>604</v>
      </c>
      <c r="I536" s="24">
        <v>7372</v>
      </c>
      <c r="J536" s="91" t="s">
        <v>603</v>
      </c>
    </row>
    <row r="537" spans="2:10" x14ac:dyDescent="0.3">
      <c r="B537" s="24">
        <v>9417</v>
      </c>
      <c r="C537" s="24" t="s">
        <v>681</v>
      </c>
      <c r="F537" s="24">
        <v>7372</v>
      </c>
      <c r="G537" s="94" t="s">
        <v>603</v>
      </c>
      <c r="I537" s="24">
        <v>7373</v>
      </c>
      <c r="J537" s="91" t="s">
        <v>604</v>
      </c>
    </row>
    <row r="538" spans="2:10" x14ac:dyDescent="0.3">
      <c r="B538" s="24">
        <v>9418</v>
      </c>
      <c r="C538" s="24" t="s">
        <v>682</v>
      </c>
    </row>
    <row r="539" spans="2:10" x14ac:dyDescent="0.3">
      <c r="B539" s="24">
        <v>9419</v>
      </c>
      <c r="C539" s="24" t="s">
        <v>683</v>
      </c>
    </row>
    <row r="540" spans="2:10" x14ac:dyDescent="0.3">
      <c r="B540" s="24">
        <v>9420</v>
      </c>
      <c r="C540" s="24" t="s">
        <v>684</v>
      </c>
      <c r="F540" s="129" t="s">
        <v>176</v>
      </c>
      <c r="G540" s="129"/>
      <c r="H540" s="129"/>
      <c r="I540" s="129"/>
      <c r="J540" s="129"/>
    </row>
    <row r="541" spans="2:10" x14ac:dyDescent="0.3">
      <c r="B541" s="24">
        <v>9426</v>
      </c>
      <c r="C541" s="24" t="s">
        <v>685</v>
      </c>
      <c r="F541" s="116" t="s">
        <v>147</v>
      </c>
      <c r="G541" s="116" t="s">
        <v>148</v>
      </c>
      <c r="H541" s="117"/>
      <c r="I541" s="116" t="s">
        <v>147</v>
      </c>
      <c r="J541" s="116" t="s">
        <v>148</v>
      </c>
    </row>
    <row r="542" spans="2:10" x14ac:dyDescent="0.3">
      <c r="B542" s="24">
        <v>9427</v>
      </c>
      <c r="C542" s="24" t="s">
        <v>686</v>
      </c>
      <c r="F542" s="24">
        <v>7406</v>
      </c>
      <c r="G542" s="94" t="s">
        <v>610</v>
      </c>
      <c r="I542" s="24">
        <v>7401</v>
      </c>
      <c r="J542" s="91" t="s">
        <v>605</v>
      </c>
    </row>
    <row r="543" spans="2:10" x14ac:dyDescent="0.3">
      <c r="B543" s="24">
        <v>9428</v>
      </c>
      <c r="C543" s="24" t="s">
        <v>687</v>
      </c>
      <c r="F543" s="24">
        <v>7401</v>
      </c>
      <c r="G543" s="94" t="s">
        <v>605</v>
      </c>
      <c r="I543" s="24">
        <v>7402</v>
      </c>
      <c r="J543" s="91" t="s">
        <v>606</v>
      </c>
    </row>
    <row r="544" spans="2:10" x14ac:dyDescent="0.3">
      <c r="B544" s="24">
        <v>9429</v>
      </c>
      <c r="C544" s="24" t="s">
        <v>688</v>
      </c>
      <c r="F544" s="24">
        <v>7415</v>
      </c>
      <c r="G544" s="94" t="s">
        <v>619</v>
      </c>
      <c r="I544" s="24">
        <v>7403</v>
      </c>
      <c r="J544" s="91" t="s">
        <v>607</v>
      </c>
    </row>
    <row r="545" spans="2:10" x14ac:dyDescent="0.3">
      <c r="B545" s="24">
        <v>9430</v>
      </c>
      <c r="C545" s="24" t="s">
        <v>689</v>
      </c>
      <c r="F545" s="24">
        <v>7414</v>
      </c>
      <c r="G545" s="94" t="s">
        <v>618</v>
      </c>
      <c r="I545" s="24">
        <v>7404</v>
      </c>
      <c r="J545" s="91" t="s">
        <v>608</v>
      </c>
    </row>
    <row r="546" spans="2:10" x14ac:dyDescent="0.3">
      <c r="B546" s="24">
        <v>9431</v>
      </c>
      <c r="C546" s="24" t="s">
        <v>690</v>
      </c>
      <c r="F546" s="24">
        <v>7409</v>
      </c>
      <c r="G546" s="94" t="s">
        <v>613</v>
      </c>
      <c r="I546" s="24">
        <v>7405</v>
      </c>
      <c r="J546" s="91" t="s">
        <v>609</v>
      </c>
    </row>
    <row r="547" spans="2:10" x14ac:dyDescent="0.3">
      <c r="B547" s="24">
        <v>9432</v>
      </c>
      <c r="C547" s="24" t="s">
        <v>691</v>
      </c>
      <c r="F547" s="24">
        <v>7404</v>
      </c>
      <c r="G547" s="94" t="s">
        <v>608</v>
      </c>
      <c r="I547" s="24">
        <v>7406</v>
      </c>
      <c r="J547" s="91" t="s">
        <v>610</v>
      </c>
    </row>
    <row r="548" spans="2:10" x14ac:dyDescent="0.3">
      <c r="B548" s="24">
        <v>9433</v>
      </c>
      <c r="C548" s="24" t="s">
        <v>692</v>
      </c>
      <c r="F548" s="24">
        <v>7411</v>
      </c>
      <c r="G548" s="94" t="s">
        <v>615</v>
      </c>
      <c r="I548" s="24">
        <v>7407</v>
      </c>
      <c r="J548" s="91" t="s">
        <v>611</v>
      </c>
    </row>
    <row r="549" spans="2:10" x14ac:dyDescent="0.3">
      <c r="B549" s="24">
        <v>9434</v>
      </c>
      <c r="C549" s="24" t="s">
        <v>693</v>
      </c>
      <c r="F549" s="24">
        <v>7408</v>
      </c>
      <c r="G549" s="94" t="s">
        <v>612</v>
      </c>
      <c r="I549" s="24">
        <v>7408</v>
      </c>
      <c r="J549" s="91" t="s">
        <v>612</v>
      </c>
    </row>
    <row r="550" spans="2:10" x14ac:dyDescent="0.3">
      <c r="B550" s="24">
        <v>9435</v>
      </c>
      <c r="C550" s="24" t="s">
        <v>694</v>
      </c>
      <c r="F550" s="24">
        <v>7403</v>
      </c>
      <c r="G550" s="94" t="s">
        <v>607</v>
      </c>
      <c r="I550" s="24">
        <v>7409</v>
      </c>
      <c r="J550" s="91" t="s">
        <v>613</v>
      </c>
    </row>
    <row r="551" spans="2:10" x14ac:dyDescent="0.3">
      <c r="B551" s="24">
        <v>9436</v>
      </c>
      <c r="C551" s="24" t="s">
        <v>695</v>
      </c>
      <c r="F551" s="24">
        <v>7412</v>
      </c>
      <c r="G551" s="94" t="s">
        <v>616</v>
      </c>
      <c r="I551" s="24">
        <v>7410</v>
      </c>
      <c r="J551" s="91" t="s">
        <v>614</v>
      </c>
    </row>
    <row r="552" spans="2:10" x14ac:dyDescent="0.3">
      <c r="B552" s="24">
        <v>9471</v>
      </c>
      <c r="C552" s="24" t="s">
        <v>696</v>
      </c>
      <c r="F552" s="24">
        <v>7405</v>
      </c>
      <c r="G552" s="94" t="s">
        <v>609</v>
      </c>
      <c r="I552" s="24">
        <v>7411</v>
      </c>
      <c r="J552" s="91" t="s">
        <v>615</v>
      </c>
    </row>
    <row r="553" spans="2:10" x14ac:dyDescent="0.3">
      <c r="F553" s="24">
        <v>7410</v>
      </c>
      <c r="G553" s="94" t="s">
        <v>614</v>
      </c>
      <c r="I553" s="24">
        <v>7412</v>
      </c>
      <c r="J553" s="91" t="s">
        <v>616</v>
      </c>
    </row>
    <row r="554" spans="2:10" x14ac:dyDescent="0.3">
      <c r="F554" s="24">
        <v>7402</v>
      </c>
      <c r="G554" s="94" t="s">
        <v>606</v>
      </c>
      <c r="I554" s="24">
        <v>7413</v>
      </c>
      <c r="J554" s="91" t="s">
        <v>617</v>
      </c>
    </row>
    <row r="555" spans="2:10" x14ac:dyDescent="0.3">
      <c r="F555" s="24">
        <v>7413</v>
      </c>
      <c r="G555" s="94" t="s">
        <v>617</v>
      </c>
      <c r="I555" s="24">
        <v>7414</v>
      </c>
      <c r="J555" s="91" t="s">
        <v>618</v>
      </c>
    </row>
    <row r="556" spans="2:10" x14ac:dyDescent="0.3">
      <c r="F556" s="24">
        <v>7407</v>
      </c>
      <c r="G556" s="94" t="s">
        <v>611</v>
      </c>
      <c r="I556" s="24">
        <v>7415</v>
      </c>
      <c r="J556" s="91" t="s">
        <v>619</v>
      </c>
    </row>
    <row r="557" spans="2:10" x14ac:dyDescent="0.3">
      <c r="F557" s="24">
        <v>7472</v>
      </c>
      <c r="G557" s="94" t="s">
        <v>621</v>
      </c>
      <c r="I557" s="24">
        <v>7471</v>
      </c>
      <c r="J557" s="91" t="s">
        <v>620</v>
      </c>
    </row>
    <row r="558" spans="2:10" x14ac:dyDescent="0.3">
      <c r="F558" s="24">
        <v>7471</v>
      </c>
      <c r="G558" s="94" t="s">
        <v>620</v>
      </c>
      <c r="I558" s="24">
        <v>7472</v>
      </c>
      <c r="J558" s="91" t="s">
        <v>621</v>
      </c>
    </row>
    <row r="561" spans="6:10" x14ac:dyDescent="0.3">
      <c r="F561" s="129" t="s">
        <v>177</v>
      </c>
      <c r="G561" s="129"/>
      <c r="H561" s="129"/>
      <c r="I561" s="129"/>
      <c r="J561" s="129"/>
    </row>
    <row r="562" spans="6:10" x14ac:dyDescent="0.3">
      <c r="F562" s="116" t="s">
        <v>147</v>
      </c>
      <c r="G562" s="116" t="s">
        <v>148</v>
      </c>
      <c r="H562" s="117"/>
      <c r="I562" s="116" t="s">
        <v>147</v>
      </c>
      <c r="J562" s="116" t="s">
        <v>148</v>
      </c>
    </row>
    <row r="563" spans="6:10" x14ac:dyDescent="0.3">
      <c r="F563" s="24">
        <v>7501</v>
      </c>
      <c r="G563" s="94" t="s">
        <v>622</v>
      </c>
      <c r="I563" s="24">
        <v>7501</v>
      </c>
      <c r="J563" s="91" t="s">
        <v>622</v>
      </c>
    </row>
    <row r="564" spans="6:10" x14ac:dyDescent="0.3">
      <c r="F564" s="24">
        <v>7504</v>
      </c>
      <c r="G564" s="94" t="s">
        <v>625</v>
      </c>
      <c r="I564" s="24">
        <v>7502</v>
      </c>
      <c r="J564" s="91" t="s">
        <v>623</v>
      </c>
    </row>
    <row r="565" spans="6:10" x14ac:dyDescent="0.3">
      <c r="F565" s="24">
        <v>7502</v>
      </c>
      <c r="G565" s="94" t="s">
        <v>623</v>
      </c>
      <c r="I565" s="24">
        <v>7503</v>
      </c>
      <c r="J565" s="91" t="s">
        <v>624</v>
      </c>
    </row>
    <row r="566" spans="6:10" x14ac:dyDescent="0.3">
      <c r="F566" s="24">
        <v>7505</v>
      </c>
      <c r="G566" s="94" t="s">
        <v>626</v>
      </c>
      <c r="I566" s="24">
        <v>7504</v>
      </c>
      <c r="J566" s="91" t="s">
        <v>625</v>
      </c>
    </row>
    <row r="567" spans="6:10" x14ac:dyDescent="0.3">
      <c r="F567" s="24">
        <v>7571</v>
      </c>
      <c r="G567" s="94" t="s">
        <v>627</v>
      </c>
      <c r="I567" s="24">
        <v>7505</v>
      </c>
      <c r="J567" s="91" t="s">
        <v>626</v>
      </c>
    </row>
    <row r="568" spans="6:10" x14ac:dyDescent="0.3">
      <c r="F568" s="24">
        <v>7503</v>
      </c>
      <c r="G568" s="94" t="s">
        <v>624</v>
      </c>
      <c r="I568" s="24">
        <v>7571</v>
      </c>
      <c r="J568" s="91" t="s">
        <v>627</v>
      </c>
    </row>
    <row r="571" spans="6:10" x14ac:dyDescent="0.3">
      <c r="F571" s="129" t="s">
        <v>178</v>
      </c>
      <c r="G571" s="129"/>
      <c r="H571" s="129"/>
      <c r="I571" s="129"/>
      <c r="J571" s="129"/>
    </row>
    <row r="572" spans="6:10" x14ac:dyDescent="0.3">
      <c r="F572" s="116" t="s">
        <v>147</v>
      </c>
      <c r="G572" s="116" t="s">
        <v>148</v>
      </c>
      <c r="H572" s="117"/>
      <c r="I572" s="116" t="s">
        <v>147</v>
      </c>
      <c r="J572" s="116" t="s">
        <v>148</v>
      </c>
    </row>
    <row r="573" spans="6:10" x14ac:dyDescent="0.3">
      <c r="F573" s="24">
        <v>7601</v>
      </c>
      <c r="G573" s="94" t="s">
        <v>628</v>
      </c>
      <c r="I573" s="24">
        <v>7601</v>
      </c>
      <c r="J573" s="91" t="s">
        <v>628</v>
      </c>
    </row>
    <row r="574" spans="6:10" x14ac:dyDescent="0.3">
      <c r="F574" s="24">
        <v>7603</v>
      </c>
      <c r="G574" s="94" t="s">
        <v>630</v>
      </c>
      <c r="I574" s="24">
        <v>7602</v>
      </c>
      <c r="J574" s="91" t="s">
        <v>629</v>
      </c>
    </row>
    <row r="575" spans="6:10" x14ac:dyDescent="0.3">
      <c r="F575" s="24">
        <v>7604</v>
      </c>
      <c r="G575" s="94" t="s">
        <v>631</v>
      </c>
      <c r="I575" s="24">
        <v>7603</v>
      </c>
      <c r="J575" s="91" t="s">
        <v>630</v>
      </c>
    </row>
    <row r="576" spans="6:10" x14ac:dyDescent="0.3">
      <c r="F576" s="24">
        <v>7606</v>
      </c>
      <c r="G576" s="94" t="s">
        <v>633</v>
      </c>
      <c r="I576" s="24">
        <v>7604</v>
      </c>
      <c r="J576" s="91" t="s">
        <v>631</v>
      </c>
    </row>
    <row r="577" spans="6:10" x14ac:dyDescent="0.3">
      <c r="F577" s="24">
        <v>7605</v>
      </c>
      <c r="G577" s="94" t="s">
        <v>632</v>
      </c>
      <c r="I577" s="24">
        <v>7605</v>
      </c>
      <c r="J577" s="91" t="s">
        <v>632</v>
      </c>
    </row>
    <row r="578" spans="6:10" x14ac:dyDescent="0.3">
      <c r="F578" s="24">
        <v>7602</v>
      </c>
      <c r="G578" s="94" t="s">
        <v>629</v>
      </c>
      <c r="I578" s="24">
        <v>7606</v>
      </c>
      <c r="J578" s="91" t="s">
        <v>633</v>
      </c>
    </row>
    <row r="581" spans="6:10" x14ac:dyDescent="0.3">
      <c r="F581" s="129" t="s">
        <v>179</v>
      </c>
      <c r="G581" s="129"/>
      <c r="H581" s="129"/>
      <c r="I581" s="129"/>
      <c r="J581" s="129"/>
    </row>
    <row r="582" spans="6:10" x14ac:dyDescent="0.3">
      <c r="F582" s="116" t="s">
        <v>147</v>
      </c>
      <c r="G582" s="116" t="s">
        <v>148</v>
      </c>
      <c r="H582" s="117"/>
      <c r="I582" s="116" t="s">
        <v>147</v>
      </c>
      <c r="J582" s="116" t="s">
        <v>148</v>
      </c>
    </row>
    <row r="583" spans="6:10" x14ac:dyDescent="0.3">
      <c r="F583" s="24">
        <v>8104</v>
      </c>
      <c r="G583" s="94" t="s">
        <v>637</v>
      </c>
      <c r="I583" s="24">
        <v>8101</v>
      </c>
      <c r="J583" s="91" t="s">
        <v>634</v>
      </c>
    </row>
    <row r="584" spans="6:10" x14ac:dyDescent="0.3">
      <c r="F584" s="24">
        <v>8109</v>
      </c>
      <c r="G584" s="94" t="s">
        <v>642</v>
      </c>
      <c r="I584" s="24">
        <v>8102</v>
      </c>
      <c r="J584" s="91" t="s">
        <v>635</v>
      </c>
    </row>
    <row r="585" spans="6:10" x14ac:dyDescent="0.3">
      <c r="F585" s="24">
        <v>8105</v>
      </c>
      <c r="G585" s="94" t="s">
        <v>638</v>
      </c>
      <c r="I585" s="24">
        <v>8103</v>
      </c>
      <c r="J585" s="91" t="s">
        <v>636</v>
      </c>
    </row>
    <row r="586" spans="6:10" x14ac:dyDescent="0.3">
      <c r="F586" s="24">
        <v>8108</v>
      </c>
      <c r="G586" s="94" t="s">
        <v>641</v>
      </c>
      <c r="I586" s="24">
        <v>8104</v>
      </c>
      <c r="J586" s="91" t="s">
        <v>637</v>
      </c>
    </row>
    <row r="587" spans="6:10" x14ac:dyDescent="0.3">
      <c r="F587" s="24">
        <v>8103</v>
      </c>
      <c r="G587" s="94" t="s">
        <v>636</v>
      </c>
      <c r="I587" s="24">
        <v>8105</v>
      </c>
      <c r="J587" s="91" t="s">
        <v>638</v>
      </c>
    </row>
    <row r="588" spans="6:10" x14ac:dyDescent="0.3">
      <c r="F588" s="24">
        <v>8102</v>
      </c>
      <c r="G588" s="94" t="s">
        <v>635</v>
      </c>
      <c r="I588" s="24">
        <v>8106</v>
      </c>
      <c r="J588" s="91" t="s">
        <v>639</v>
      </c>
    </row>
    <row r="589" spans="6:10" x14ac:dyDescent="0.3">
      <c r="F589" s="24">
        <v>8101</v>
      </c>
      <c r="G589" s="94" t="s">
        <v>634</v>
      </c>
      <c r="I589" s="24">
        <v>8107</v>
      </c>
      <c r="J589" s="91" t="s">
        <v>640</v>
      </c>
    </row>
    <row r="590" spans="6:10" x14ac:dyDescent="0.3">
      <c r="F590" s="24">
        <v>8106</v>
      </c>
      <c r="G590" s="94" t="s">
        <v>639</v>
      </c>
      <c r="I590" s="24">
        <v>8108</v>
      </c>
      <c r="J590" s="91" t="s">
        <v>641</v>
      </c>
    </row>
    <row r="591" spans="6:10" x14ac:dyDescent="0.3">
      <c r="F591" s="24">
        <v>8107</v>
      </c>
      <c r="G591" s="94" t="s">
        <v>640</v>
      </c>
      <c r="I591" s="24">
        <v>8109</v>
      </c>
      <c r="J591" s="91" t="s">
        <v>642</v>
      </c>
    </row>
    <row r="592" spans="6:10" x14ac:dyDescent="0.3">
      <c r="F592" s="24">
        <v>8171</v>
      </c>
      <c r="G592" s="94" t="s">
        <v>643</v>
      </c>
      <c r="I592" s="24">
        <v>8171</v>
      </c>
      <c r="J592" s="91" t="s">
        <v>643</v>
      </c>
    </row>
    <row r="593" spans="6:10" x14ac:dyDescent="0.3">
      <c r="F593" s="24">
        <v>8172</v>
      </c>
      <c r="G593" s="94" t="s">
        <v>644</v>
      </c>
      <c r="I593" s="24">
        <v>8172</v>
      </c>
      <c r="J593" s="91" t="s">
        <v>644</v>
      </c>
    </row>
    <row r="596" spans="6:10" x14ac:dyDescent="0.3">
      <c r="F596" s="129" t="s">
        <v>180</v>
      </c>
      <c r="G596" s="129"/>
      <c r="H596" s="129"/>
      <c r="I596" s="129"/>
      <c r="J596" s="129"/>
    </row>
    <row r="597" spans="6:10" x14ac:dyDescent="0.3">
      <c r="F597" s="116" t="s">
        <v>147</v>
      </c>
      <c r="G597" s="116" t="s">
        <v>148</v>
      </c>
      <c r="H597" s="117"/>
      <c r="I597" s="116" t="s">
        <v>147</v>
      </c>
      <c r="J597" s="116" t="s">
        <v>148</v>
      </c>
    </row>
    <row r="598" spans="6:10" x14ac:dyDescent="0.3">
      <c r="F598" s="24">
        <v>8201</v>
      </c>
      <c r="G598" s="94" t="s">
        <v>645</v>
      </c>
      <c r="I598" s="24">
        <v>8201</v>
      </c>
      <c r="J598" s="91" t="s">
        <v>645</v>
      </c>
    </row>
    <row r="599" spans="6:10" x14ac:dyDescent="0.3">
      <c r="F599" s="24">
        <v>8204</v>
      </c>
      <c r="G599" s="94" t="s">
        <v>648</v>
      </c>
      <c r="I599" s="24">
        <v>8202</v>
      </c>
      <c r="J599" s="91" t="s">
        <v>646</v>
      </c>
    </row>
    <row r="600" spans="6:10" x14ac:dyDescent="0.3">
      <c r="F600" s="24">
        <v>8202</v>
      </c>
      <c r="G600" s="94" t="s">
        <v>646</v>
      </c>
      <c r="I600" s="24">
        <v>8203</v>
      </c>
      <c r="J600" s="91" t="s">
        <v>647</v>
      </c>
    </row>
    <row r="601" spans="6:10" x14ac:dyDescent="0.3">
      <c r="F601" s="24">
        <v>8206</v>
      </c>
      <c r="G601" s="94" t="s">
        <v>650</v>
      </c>
      <c r="I601" s="24">
        <v>8204</v>
      </c>
      <c r="J601" s="91" t="s">
        <v>648</v>
      </c>
    </row>
    <row r="602" spans="6:10" x14ac:dyDescent="0.3">
      <c r="F602" s="24">
        <v>8205</v>
      </c>
      <c r="G602" s="94" t="s">
        <v>649</v>
      </c>
      <c r="I602" s="24">
        <v>8205</v>
      </c>
      <c r="J602" s="91" t="s">
        <v>649</v>
      </c>
    </row>
    <row r="603" spans="6:10" x14ac:dyDescent="0.3">
      <c r="F603" s="24">
        <v>8203</v>
      </c>
      <c r="G603" s="94" t="s">
        <v>647</v>
      </c>
      <c r="I603" s="24">
        <v>8206</v>
      </c>
      <c r="J603" s="91" t="s">
        <v>650</v>
      </c>
    </row>
    <row r="604" spans="6:10" x14ac:dyDescent="0.3">
      <c r="F604" s="24">
        <v>8207</v>
      </c>
      <c r="G604" s="94" t="s">
        <v>651</v>
      </c>
      <c r="I604" s="24">
        <v>8207</v>
      </c>
      <c r="J604" s="91" t="s">
        <v>651</v>
      </c>
    </row>
    <row r="605" spans="6:10" x14ac:dyDescent="0.3">
      <c r="F605" s="24">
        <v>8208</v>
      </c>
      <c r="G605" s="94" t="s">
        <v>652</v>
      </c>
      <c r="I605" s="24">
        <v>8208</v>
      </c>
      <c r="J605" s="91" t="s">
        <v>652</v>
      </c>
    </row>
    <row r="606" spans="6:10" x14ac:dyDescent="0.3">
      <c r="F606" s="24">
        <v>8271</v>
      </c>
      <c r="G606" s="94" t="s">
        <v>653</v>
      </c>
      <c r="I606" s="24">
        <v>8271</v>
      </c>
      <c r="J606" s="91" t="s">
        <v>653</v>
      </c>
    </row>
    <row r="607" spans="6:10" x14ac:dyDescent="0.3">
      <c r="F607" s="24">
        <v>8272</v>
      </c>
      <c r="G607" s="94" t="s">
        <v>654</v>
      </c>
      <c r="I607" s="24">
        <v>8272</v>
      </c>
      <c r="J607" s="91" t="s">
        <v>654</v>
      </c>
    </row>
    <row r="610" spans="6:10" x14ac:dyDescent="0.3">
      <c r="F610" s="129" t="s">
        <v>181</v>
      </c>
      <c r="G610" s="129"/>
      <c r="H610" s="129"/>
      <c r="I610" s="129"/>
      <c r="J610" s="129"/>
    </row>
    <row r="611" spans="6:10" x14ac:dyDescent="0.3">
      <c r="F611" s="116" t="s">
        <v>147</v>
      </c>
      <c r="G611" s="116" t="s">
        <v>148</v>
      </c>
      <c r="H611" s="117"/>
      <c r="I611" s="116" t="s">
        <v>147</v>
      </c>
      <c r="J611" s="116" t="s">
        <v>148</v>
      </c>
    </row>
    <row r="612" spans="6:10" x14ac:dyDescent="0.3">
      <c r="F612" s="24">
        <v>9101</v>
      </c>
      <c r="G612" s="94" t="s">
        <v>655</v>
      </c>
      <c r="I612" s="24">
        <v>9101</v>
      </c>
      <c r="J612" s="91" t="s">
        <v>655</v>
      </c>
    </row>
    <row r="613" spans="6:10" x14ac:dyDescent="0.3">
      <c r="F613" s="24">
        <v>9102</v>
      </c>
      <c r="G613" s="94" t="s">
        <v>656</v>
      </c>
      <c r="I613" s="24">
        <v>9102</v>
      </c>
      <c r="J613" s="91" t="s">
        <v>656</v>
      </c>
    </row>
    <row r="614" spans="6:10" x14ac:dyDescent="0.3">
      <c r="F614" s="24">
        <v>9105</v>
      </c>
      <c r="G614" s="94" t="s">
        <v>659</v>
      </c>
      <c r="I614" s="24">
        <v>9103</v>
      </c>
      <c r="J614" s="91" t="s">
        <v>657</v>
      </c>
    </row>
    <row r="615" spans="6:10" x14ac:dyDescent="0.3">
      <c r="F615" s="24">
        <v>9111</v>
      </c>
      <c r="G615" s="94" t="s">
        <v>665</v>
      </c>
      <c r="I615" s="24">
        <v>9104</v>
      </c>
      <c r="J615" s="91" t="s">
        <v>658</v>
      </c>
    </row>
    <row r="616" spans="6:10" x14ac:dyDescent="0.3">
      <c r="F616" s="24">
        <v>9112</v>
      </c>
      <c r="G616" s="94" t="s">
        <v>666</v>
      </c>
      <c r="I616" s="24">
        <v>9105</v>
      </c>
      <c r="J616" s="91" t="s">
        <v>659</v>
      </c>
    </row>
    <row r="617" spans="6:10" x14ac:dyDescent="0.3">
      <c r="F617" s="24">
        <v>9104</v>
      </c>
      <c r="G617" s="94" t="s">
        <v>658</v>
      </c>
      <c r="I617" s="24">
        <v>9111</v>
      </c>
      <c r="J617" s="91" t="s">
        <v>665</v>
      </c>
    </row>
    <row r="618" spans="6:10" x14ac:dyDescent="0.3">
      <c r="F618" s="24">
        <v>9103</v>
      </c>
      <c r="G618" s="94" t="s">
        <v>657</v>
      </c>
      <c r="I618" s="24">
        <v>9112</v>
      </c>
      <c r="J618" s="91" t="s">
        <v>666</v>
      </c>
    </row>
    <row r="619" spans="6:10" x14ac:dyDescent="0.3">
      <c r="I619" s="24"/>
      <c r="J619" s="24"/>
    </row>
    <row r="620" spans="6:10" x14ac:dyDescent="0.3">
      <c r="I620" s="24"/>
      <c r="J620" s="24"/>
    </row>
    <row r="621" spans="6:10" x14ac:dyDescent="0.3">
      <c r="F621" s="129" t="s">
        <v>735</v>
      </c>
      <c r="G621" s="129"/>
      <c r="H621" s="129"/>
      <c r="I621" s="129"/>
      <c r="J621" s="129"/>
    </row>
    <row r="622" spans="6:10" x14ac:dyDescent="0.3">
      <c r="F622" s="116" t="s">
        <v>147</v>
      </c>
      <c r="G622" s="116" t="s">
        <v>148</v>
      </c>
      <c r="H622" s="117"/>
      <c r="I622" s="116" t="s">
        <v>147</v>
      </c>
      <c r="J622" s="116" t="s">
        <v>148</v>
      </c>
    </row>
    <row r="623" spans="6:10" x14ac:dyDescent="0.3">
      <c r="F623" s="24">
        <v>9110</v>
      </c>
      <c r="G623" s="94" t="s">
        <v>664</v>
      </c>
      <c r="I623" s="24">
        <v>9106</v>
      </c>
      <c r="J623" s="91" t="s">
        <v>660</v>
      </c>
    </row>
    <row r="624" spans="6:10" x14ac:dyDescent="0.3">
      <c r="F624" s="24">
        <v>9108</v>
      </c>
      <c r="G624" s="94" t="s">
        <v>662</v>
      </c>
      <c r="I624" s="24">
        <v>9107</v>
      </c>
      <c r="J624" s="91" t="s">
        <v>661</v>
      </c>
    </row>
    <row r="625" spans="6:10" x14ac:dyDescent="0.3">
      <c r="F625" s="24">
        <v>9107</v>
      </c>
      <c r="G625" s="94" t="s">
        <v>661</v>
      </c>
      <c r="I625" s="24">
        <v>9108</v>
      </c>
      <c r="J625" s="91" t="s">
        <v>662</v>
      </c>
    </row>
    <row r="626" spans="6:10" x14ac:dyDescent="0.3">
      <c r="F626" s="24">
        <v>9106</v>
      </c>
      <c r="G626" s="94" t="s">
        <v>660</v>
      </c>
      <c r="I626" s="24">
        <v>9109</v>
      </c>
      <c r="J626" s="91" t="s">
        <v>663</v>
      </c>
    </row>
    <row r="627" spans="6:10" x14ac:dyDescent="0.3">
      <c r="F627" s="24">
        <v>9109</v>
      </c>
      <c r="G627" s="94" t="s">
        <v>663</v>
      </c>
      <c r="I627" s="24">
        <v>9110</v>
      </c>
      <c r="J627" s="91" t="s">
        <v>664</v>
      </c>
    </row>
    <row r="628" spans="6:10" x14ac:dyDescent="0.3">
      <c r="F628" s="24">
        <v>9171</v>
      </c>
      <c r="G628" s="94" t="s">
        <v>667</v>
      </c>
      <c r="I628" s="24">
        <v>9171</v>
      </c>
      <c r="J628" s="91" t="s">
        <v>667</v>
      </c>
    </row>
    <row r="630" spans="6:10" x14ac:dyDescent="0.3">
      <c r="F630" s="129" t="s">
        <v>182</v>
      </c>
      <c r="G630" s="129"/>
      <c r="H630" s="129"/>
      <c r="I630" s="129"/>
      <c r="J630" s="129"/>
    </row>
    <row r="631" spans="6:10" x14ac:dyDescent="0.3">
      <c r="F631" s="116" t="s">
        <v>147</v>
      </c>
      <c r="G631" s="116" t="s">
        <v>148</v>
      </c>
      <c r="H631" s="117"/>
      <c r="I631" s="116" t="s">
        <v>147</v>
      </c>
      <c r="J631" s="116" t="s">
        <v>148</v>
      </c>
    </row>
    <row r="632" spans="6:10" x14ac:dyDescent="0.3">
      <c r="F632" s="24">
        <v>9409</v>
      </c>
      <c r="G632" s="94" t="s">
        <v>673</v>
      </c>
      <c r="I632" s="24">
        <v>9403</v>
      </c>
      <c r="J632" s="91" t="s">
        <v>670</v>
      </c>
    </row>
    <row r="633" spans="6:10" x14ac:dyDescent="0.3">
      <c r="F633" s="24">
        <v>9403</v>
      </c>
      <c r="G633" s="94" t="s">
        <v>670</v>
      </c>
      <c r="I633" s="24">
        <v>9419</v>
      </c>
      <c r="J633" s="91" t="s">
        <v>683</v>
      </c>
    </row>
    <row r="634" spans="6:10" x14ac:dyDescent="0.3">
      <c r="F634" s="24">
        <v>9420</v>
      </c>
      <c r="G634" s="94" t="s">
        <v>684</v>
      </c>
      <c r="I634" s="24">
        <v>9420</v>
      </c>
      <c r="J634" s="91" t="s">
        <v>684</v>
      </c>
    </row>
    <row r="635" spans="6:10" x14ac:dyDescent="0.3">
      <c r="F635" s="24">
        <v>9408</v>
      </c>
      <c r="G635" s="94" t="s">
        <v>672</v>
      </c>
      <c r="I635" s="24">
        <v>9409</v>
      </c>
      <c r="J635" s="91" t="s">
        <v>673</v>
      </c>
    </row>
    <row r="636" spans="6:10" x14ac:dyDescent="0.3">
      <c r="F636" s="24">
        <v>9428</v>
      </c>
      <c r="G636" s="94" t="s">
        <v>687</v>
      </c>
      <c r="I636" s="24">
        <v>9408</v>
      </c>
      <c r="J636" s="91" t="s">
        <v>672</v>
      </c>
    </row>
    <row r="637" spans="6:10" x14ac:dyDescent="0.3">
      <c r="F637" s="24">
        <v>9419</v>
      </c>
      <c r="G637" s="94" t="s">
        <v>683</v>
      </c>
      <c r="I637" s="24">
        <v>9426</v>
      </c>
      <c r="J637" s="91" t="s">
        <v>685</v>
      </c>
    </row>
    <row r="638" spans="6:10" x14ac:dyDescent="0.3">
      <c r="F638" s="24">
        <v>9427</v>
      </c>
      <c r="G638" s="94" t="s">
        <v>686</v>
      </c>
      <c r="I638" s="24">
        <v>9428</v>
      </c>
      <c r="J638" s="91" t="s">
        <v>687</v>
      </c>
    </row>
    <row r="639" spans="6:10" x14ac:dyDescent="0.3">
      <c r="F639" s="24">
        <v>9426</v>
      </c>
      <c r="G639" s="94" t="s">
        <v>685</v>
      </c>
      <c r="I639" s="24">
        <v>9427</v>
      </c>
      <c r="J639" s="91" t="s">
        <v>686</v>
      </c>
    </row>
    <row r="640" spans="6:10" x14ac:dyDescent="0.3">
      <c r="F640" s="24">
        <v>9471</v>
      </c>
      <c r="G640" s="94" t="s">
        <v>696</v>
      </c>
      <c r="I640" s="24">
        <v>9471</v>
      </c>
      <c r="J640" s="91" t="s">
        <v>696</v>
      </c>
    </row>
    <row r="641" spans="6:10" x14ac:dyDescent="0.3">
      <c r="I641" s="24"/>
      <c r="J641" s="24"/>
    </row>
    <row r="642" spans="6:10" x14ac:dyDescent="0.3">
      <c r="I642" s="24"/>
      <c r="J642" s="24"/>
    </row>
    <row r="643" spans="6:10" x14ac:dyDescent="0.3">
      <c r="I643" s="24"/>
      <c r="J643" s="24"/>
    </row>
    <row r="644" spans="6:10" x14ac:dyDescent="0.3">
      <c r="F644" s="129" t="s">
        <v>736</v>
      </c>
      <c r="G644" s="129"/>
      <c r="H644" s="129"/>
      <c r="I644" s="129"/>
      <c r="J644" s="129"/>
    </row>
    <row r="645" spans="6:10" x14ac:dyDescent="0.3">
      <c r="F645" s="116" t="s">
        <v>147</v>
      </c>
      <c r="G645" s="116" t="s">
        <v>148</v>
      </c>
      <c r="H645" s="117"/>
      <c r="I645" s="116" t="s">
        <v>147</v>
      </c>
      <c r="J645" s="116" t="s">
        <v>148</v>
      </c>
    </row>
    <row r="646" spans="6:10" x14ac:dyDescent="0.3">
      <c r="F646" s="24">
        <v>9402</v>
      </c>
      <c r="G646" s="94" t="s">
        <v>669</v>
      </c>
      <c r="I646" s="24">
        <v>9417</v>
      </c>
      <c r="J646" s="91" t="s">
        <v>681</v>
      </c>
    </row>
    <row r="647" spans="6:10" x14ac:dyDescent="0.3">
      <c r="F647" s="24">
        <v>9430</v>
      </c>
      <c r="G647" s="94" t="s">
        <v>689</v>
      </c>
      <c r="I647" s="24">
        <v>9418</v>
      </c>
      <c r="J647" s="91" t="s">
        <v>682</v>
      </c>
    </row>
    <row r="648" spans="6:10" x14ac:dyDescent="0.3">
      <c r="F648" s="24">
        <v>9431</v>
      </c>
      <c r="G648" s="94" t="s">
        <v>690</v>
      </c>
      <c r="I648" s="24">
        <v>9432</v>
      </c>
      <c r="J648" s="91" t="s">
        <v>691</v>
      </c>
    </row>
    <row r="649" spans="6:10" x14ac:dyDescent="0.3">
      <c r="F649" s="24">
        <v>9429</v>
      </c>
      <c r="G649" s="94" t="s">
        <v>688</v>
      </c>
      <c r="I649" s="24">
        <v>9402</v>
      </c>
      <c r="J649" s="91" t="s">
        <v>669</v>
      </c>
    </row>
    <row r="650" spans="6:10" x14ac:dyDescent="0.3">
      <c r="F650" s="24">
        <v>9417</v>
      </c>
      <c r="G650" s="94" t="s">
        <v>681</v>
      </c>
      <c r="I650" s="24">
        <v>9431</v>
      </c>
      <c r="J650" s="91" t="s">
        <v>690</v>
      </c>
    </row>
    <row r="651" spans="6:10" x14ac:dyDescent="0.3">
      <c r="F651" s="24">
        <v>9418</v>
      </c>
      <c r="G651" s="94" t="s">
        <v>682</v>
      </c>
      <c r="I651" s="24">
        <v>9416</v>
      </c>
      <c r="J651" s="91" t="s">
        <v>680</v>
      </c>
    </row>
    <row r="652" spans="6:10" x14ac:dyDescent="0.3">
      <c r="F652" s="24">
        <v>9416</v>
      </c>
      <c r="G652" s="94" t="s">
        <v>680</v>
      </c>
      <c r="I652" s="24">
        <v>9429</v>
      </c>
      <c r="J652" s="91" t="s">
        <v>688</v>
      </c>
    </row>
    <row r="653" spans="6:10" x14ac:dyDescent="0.3">
      <c r="F653" s="24">
        <v>9432</v>
      </c>
      <c r="G653" s="94" t="s">
        <v>691</v>
      </c>
      <c r="I653" s="24">
        <v>9430</v>
      </c>
      <c r="J653" s="91" t="s">
        <v>689</v>
      </c>
    </row>
    <row r="654" spans="6:10" x14ac:dyDescent="0.3">
      <c r="I654" s="24"/>
      <c r="J654" s="24"/>
    </row>
    <row r="655" spans="6:10" x14ac:dyDescent="0.3">
      <c r="I655" s="24"/>
      <c r="J655" s="24"/>
    </row>
    <row r="656" spans="6:10" x14ac:dyDescent="0.3">
      <c r="I656" s="24"/>
      <c r="J656" s="24"/>
    </row>
    <row r="657" spans="6:10" x14ac:dyDescent="0.3">
      <c r="F657" s="129" t="s">
        <v>737</v>
      </c>
      <c r="G657" s="129"/>
      <c r="H657" s="129"/>
      <c r="I657" s="129"/>
      <c r="J657" s="129"/>
    </row>
    <row r="658" spans="6:10" x14ac:dyDescent="0.3">
      <c r="F658" s="116" t="s">
        <v>147</v>
      </c>
      <c r="G658" s="116" t="s">
        <v>148</v>
      </c>
      <c r="H658" s="117"/>
      <c r="I658" s="116" t="s">
        <v>147</v>
      </c>
      <c r="J658" s="116" t="s">
        <v>148</v>
      </c>
    </row>
    <row r="659" spans="6:10" x14ac:dyDescent="0.3">
      <c r="F659" s="24">
        <v>9415</v>
      </c>
      <c r="G659" s="94" t="s">
        <v>679</v>
      </c>
      <c r="I659" s="24">
        <v>9401</v>
      </c>
      <c r="J659" s="91" t="s">
        <v>668</v>
      </c>
    </row>
    <row r="660" spans="6:10" x14ac:dyDescent="0.3">
      <c r="F660" s="24">
        <v>9413</v>
      </c>
      <c r="G660" s="94" t="s">
        <v>677</v>
      </c>
      <c r="I660" s="24">
        <v>9413</v>
      </c>
      <c r="J660" s="91" t="s">
        <v>677</v>
      </c>
    </row>
    <row r="661" spans="6:10" x14ac:dyDescent="0.3">
      <c r="F661" s="24">
        <v>9414</v>
      </c>
      <c r="G661" s="94" t="s">
        <v>678</v>
      </c>
      <c r="I661" s="24">
        <v>9415</v>
      </c>
      <c r="J661" s="91" t="s">
        <v>679</v>
      </c>
    </row>
    <row r="662" spans="6:10" x14ac:dyDescent="0.3">
      <c r="F662" s="24">
        <v>9401</v>
      </c>
      <c r="G662" s="94" t="s">
        <v>668</v>
      </c>
      <c r="I662" s="24">
        <v>9414</v>
      </c>
      <c r="J662" s="91" t="s">
        <v>678</v>
      </c>
    </row>
    <row r="666" spans="6:10" x14ac:dyDescent="0.3">
      <c r="F666" s="129" t="s">
        <v>738</v>
      </c>
      <c r="G666" s="129"/>
      <c r="H666" s="129"/>
      <c r="I666" s="129"/>
      <c r="J666" s="129"/>
    </row>
    <row r="667" spans="6:10" x14ac:dyDescent="0.3">
      <c r="F667" s="116" t="s">
        <v>147</v>
      </c>
      <c r="G667" s="116" t="s">
        <v>148</v>
      </c>
      <c r="H667" s="117"/>
      <c r="I667" s="116" t="s">
        <v>147</v>
      </c>
      <c r="J667" s="116" t="s">
        <v>148</v>
      </c>
    </row>
    <row r="668" spans="6:10" x14ac:dyDescent="0.3">
      <c r="F668" s="24">
        <v>9436</v>
      </c>
      <c r="G668" s="94" t="s">
        <v>695</v>
      </c>
      <c r="I668" s="24">
        <v>9412</v>
      </c>
      <c r="J668" s="91" t="s">
        <v>676</v>
      </c>
    </row>
    <row r="669" spans="6:10" x14ac:dyDescent="0.3">
      <c r="F669" s="24">
        <v>9434</v>
      </c>
      <c r="G669" s="94" t="s">
        <v>693</v>
      </c>
      <c r="I669" s="24">
        <v>9404</v>
      </c>
      <c r="J669" s="91" t="s">
        <v>671</v>
      </c>
    </row>
    <row r="670" spans="6:10" x14ac:dyDescent="0.3">
      <c r="F670" s="24">
        <v>9435</v>
      </c>
      <c r="G670" s="94" t="s">
        <v>694</v>
      </c>
      <c r="I670" s="24">
        <v>9434</v>
      </c>
      <c r="J670" s="91" t="s">
        <v>693</v>
      </c>
    </row>
    <row r="671" spans="6:10" x14ac:dyDescent="0.3">
      <c r="F671" s="24">
        <v>9412</v>
      </c>
      <c r="G671" s="94" t="s">
        <v>676</v>
      </c>
      <c r="I671" s="24">
        <v>9433</v>
      </c>
      <c r="J671" s="91" t="s">
        <v>692</v>
      </c>
    </row>
    <row r="672" spans="6:10" x14ac:dyDescent="0.3">
      <c r="F672" s="24">
        <v>9404</v>
      </c>
      <c r="G672" s="94" t="s">
        <v>671</v>
      </c>
      <c r="I672" s="24">
        <v>9411</v>
      </c>
      <c r="J672" s="91" t="s">
        <v>675</v>
      </c>
    </row>
    <row r="673" spans="6:10" x14ac:dyDescent="0.3">
      <c r="F673" s="24">
        <v>9410</v>
      </c>
      <c r="G673" s="94" t="s">
        <v>674</v>
      </c>
      <c r="I673" s="24">
        <v>9410</v>
      </c>
      <c r="J673" s="91" t="s">
        <v>674</v>
      </c>
    </row>
    <row r="674" spans="6:10" x14ac:dyDescent="0.3">
      <c r="F674" s="24">
        <v>9433</v>
      </c>
      <c r="G674" s="94" t="s">
        <v>692</v>
      </c>
      <c r="I674" s="24">
        <v>9436</v>
      </c>
      <c r="J674" s="91" t="s">
        <v>695</v>
      </c>
    </row>
    <row r="675" spans="6:10" x14ac:dyDescent="0.3">
      <c r="F675" s="24">
        <v>9411</v>
      </c>
      <c r="G675" s="94" t="s">
        <v>675</v>
      </c>
      <c r="I675" s="24">
        <v>9435</v>
      </c>
      <c r="J675" s="91" t="s">
        <v>694</v>
      </c>
    </row>
  </sheetData>
  <sortState ref="F11:G48">
    <sortCondition ref="G11:G48"/>
  </sortState>
  <mergeCells count="40">
    <mergeCell ref="F630:J630"/>
    <mergeCell ref="F644:J644"/>
    <mergeCell ref="F657:J657"/>
    <mergeCell ref="F666:J666"/>
    <mergeCell ref="F561:J561"/>
    <mergeCell ref="F571:J571"/>
    <mergeCell ref="F581:J581"/>
    <mergeCell ref="F596:J596"/>
    <mergeCell ref="F610:J610"/>
    <mergeCell ref="F621:J621"/>
    <mergeCell ref="F540:J540"/>
    <mergeCell ref="F348:J348"/>
    <mergeCell ref="F361:J361"/>
    <mergeCell ref="F375:J375"/>
    <mergeCell ref="F400:J400"/>
    <mergeCell ref="F418:J418"/>
    <mergeCell ref="F436:J436"/>
    <mergeCell ref="F453:J453"/>
    <mergeCell ref="F467:J467"/>
    <mergeCell ref="F476:J476"/>
    <mergeCell ref="F495:J495"/>
    <mergeCell ref="F512:J512"/>
    <mergeCell ref="F336:J336"/>
    <mergeCell ref="F114:J114"/>
    <mergeCell ref="F129:J129"/>
    <mergeCell ref="F150:J150"/>
    <mergeCell ref="F164:J164"/>
    <mergeCell ref="F183:J183"/>
    <mergeCell ref="F194:J194"/>
    <mergeCell ref="F205:J205"/>
    <mergeCell ref="F215:J215"/>
    <mergeCell ref="F246:J246"/>
    <mergeCell ref="F285:J285"/>
    <mergeCell ref="F294:J294"/>
    <mergeCell ref="F98:J98"/>
    <mergeCell ref="F9:G9"/>
    <mergeCell ref="I9:J9"/>
    <mergeCell ref="F11:J11"/>
    <mergeCell ref="F38:J38"/>
    <mergeCell ref="F75:J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YT8267"/>
  <sheetViews>
    <sheetView showGridLines="0" topLeftCell="A19" zoomScale="69" zoomScaleNormal="80" workbookViewId="0">
      <selection sqref="A1:M1"/>
    </sheetView>
  </sheetViews>
  <sheetFormatPr defaultColWidth="9.109375" defaultRowHeight="14.4" x14ac:dyDescent="0.3"/>
  <cols>
    <col min="1" max="1" width="11.44140625" style="8" customWidth="1"/>
    <col min="2" max="2" width="45.109375" style="8" customWidth="1"/>
    <col min="3" max="3" width="18.6640625" style="8" customWidth="1"/>
    <col min="4" max="5" width="19.33203125" style="23" customWidth="1"/>
    <col min="6" max="6" width="27.44140625" style="8" customWidth="1"/>
    <col min="7" max="7" width="22.109375" style="8" customWidth="1"/>
    <col min="8" max="11" width="15.33203125" style="8" customWidth="1"/>
    <col min="12" max="12" width="25.109375" style="8" customWidth="1"/>
    <col min="13" max="13" width="17" style="8" customWidth="1"/>
    <col min="14" max="15" width="9.109375" style="8"/>
    <col min="16" max="16" width="11.109375" style="8" customWidth="1"/>
    <col min="17" max="17" width="37" style="8" bestFit="1" customWidth="1"/>
    <col min="18" max="18" width="15.88671875" style="8" customWidth="1"/>
    <col min="19" max="19" width="16.6640625" style="8" customWidth="1"/>
    <col min="20" max="20" width="15.33203125" style="8" customWidth="1"/>
    <col min="21" max="21" width="22.33203125" style="8" customWidth="1"/>
    <col min="22" max="22" width="15.6640625" style="8" customWidth="1"/>
    <col min="23" max="23" width="12.33203125" style="8" customWidth="1"/>
    <col min="24" max="24" width="16.109375" style="8" customWidth="1"/>
    <col min="25" max="25" width="19.6640625" style="8" customWidth="1"/>
    <col min="26" max="26" width="20.5546875" style="8" customWidth="1"/>
    <col min="27" max="27" width="23.109375" style="8" customWidth="1"/>
    <col min="28" max="28" width="14.44140625" style="8" customWidth="1"/>
    <col min="29" max="30" width="9.109375" style="8"/>
    <col min="31" max="31" width="11.5546875" style="8" customWidth="1"/>
    <col min="32" max="32" width="37" style="8" bestFit="1" customWidth="1"/>
    <col min="33" max="33" width="21.6640625" style="8" customWidth="1"/>
    <col min="34" max="34" width="22.44140625" style="8" customWidth="1"/>
    <col min="35" max="35" width="23.33203125" style="8" customWidth="1"/>
    <col min="36" max="36" width="16.88671875" style="8" customWidth="1"/>
    <col min="37" max="37" width="12.88671875" style="8" customWidth="1"/>
    <col min="38" max="38" width="16.88671875" style="8" customWidth="1"/>
    <col min="39" max="39" width="15.6640625" style="8" customWidth="1"/>
    <col min="40" max="40" width="15.109375" style="8" customWidth="1"/>
    <col min="41" max="41" width="20.88671875" style="8" customWidth="1"/>
    <col min="42" max="42" width="25.6640625" style="8" customWidth="1"/>
    <col min="43" max="45" width="9.109375" style="8"/>
    <col min="46" max="46" width="14" style="8" customWidth="1"/>
    <col min="47" max="47" width="37" style="8" bestFit="1" customWidth="1"/>
    <col min="48" max="48" width="18" style="8" customWidth="1"/>
    <col min="49" max="49" width="19.5546875" style="8" customWidth="1"/>
    <col min="50" max="50" width="19" style="8" customWidth="1"/>
    <col min="51" max="51" width="19.6640625" style="8" customWidth="1"/>
    <col min="52" max="52" width="17.6640625" style="8" customWidth="1"/>
    <col min="53" max="53" width="9.109375" style="8"/>
    <col min="54" max="54" width="16.109375" style="8" customWidth="1"/>
    <col min="55" max="55" width="14.88671875" style="8" customWidth="1"/>
    <col min="56" max="56" width="13.5546875" style="8" customWidth="1"/>
    <col min="57" max="57" width="22.6640625" style="8" customWidth="1"/>
    <col min="58" max="58" width="15.33203125" style="8" customWidth="1"/>
    <col min="59" max="16384" width="9.109375" style="8"/>
  </cols>
  <sheetData>
    <row r="1" spans="1:16218" ht="70.2" customHeight="1" x14ac:dyDescent="0.3">
      <c r="A1" s="135" t="s">
        <v>714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P1" s="138" t="s">
        <v>742</v>
      </c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E1" s="138" t="s">
        <v>743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T1" s="140" t="s">
        <v>715</v>
      </c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</row>
    <row r="2" spans="1:16218" x14ac:dyDescent="0.3"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</row>
    <row r="3" spans="1:16218" s="10" customFormat="1" ht="74.25" customHeight="1" x14ac:dyDescent="0.3">
      <c r="A3" s="31" t="s">
        <v>145</v>
      </c>
      <c r="B3" s="39" t="s">
        <v>143</v>
      </c>
      <c r="C3" s="39" t="s">
        <v>42</v>
      </c>
      <c r="D3" s="40" t="s">
        <v>134</v>
      </c>
      <c r="E3" s="40" t="s">
        <v>135</v>
      </c>
      <c r="F3" s="39" t="s">
        <v>139</v>
      </c>
      <c r="G3" s="39" t="s">
        <v>100</v>
      </c>
      <c r="H3" s="39" t="s">
        <v>94</v>
      </c>
      <c r="I3" s="39" t="s">
        <v>140</v>
      </c>
      <c r="J3" s="39" t="s">
        <v>141</v>
      </c>
      <c r="K3" s="39" t="s">
        <v>142</v>
      </c>
      <c r="L3" s="39" t="s">
        <v>124</v>
      </c>
      <c r="M3" s="39" t="s">
        <v>99</v>
      </c>
      <c r="P3" s="95" t="s">
        <v>145</v>
      </c>
      <c r="Q3" s="96" t="s">
        <v>143</v>
      </c>
      <c r="R3" s="96" t="s">
        <v>42</v>
      </c>
      <c r="S3" s="97" t="s">
        <v>134</v>
      </c>
      <c r="T3" s="97" t="s">
        <v>135</v>
      </c>
      <c r="U3" s="96" t="s">
        <v>139</v>
      </c>
      <c r="V3" s="96" t="s">
        <v>100</v>
      </c>
      <c r="W3" s="96" t="s">
        <v>94</v>
      </c>
      <c r="X3" s="96" t="s">
        <v>140</v>
      </c>
      <c r="Y3" s="96" t="s">
        <v>141</v>
      </c>
      <c r="Z3" s="96" t="s">
        <v>142</v>
      </c>
      <c r="AA3" s="96" t="s">
        <v>124</v>
      </c>
      <c r="AB3" s="96" t="s">
        <v>99</v>
      </c>
      <c r="AE3" s="95" t="s">
        <v>145</v>
      </c>
      <c r="AF3" s="96" t="s">
        <v>143</v>
      </c>
      <c r="AG3" s="96" t="s">
        <v>42</v>
      </c>
      <c r="AH3" s="97" t="s">
        <v>134</v>
      </c>
      <c r="AI3" s="97" t="s">
        <v>135</v>
      </c>
      <c r="AJ3" s="96" t="s">
        <v>139</v>
      </c>
      <c r="AK3" s="96" t="s">
        <v>100</v>
      </c>
      <c r="AL3" s="96" t="s">
        <v>94</v>
      </c>
      <c r="AM3" s="96" t="s">
        <v>140</v>
      </c>
      <c r="AN3" s="96" t="s">
        <v>141</v>
      </c>
      <c r="AO3" s="96" t="s">
        <v>142</v>
      </c>
      <c r="AP3" s="96" t="s">
        <v>124</v>
      </c>
      <c r="AQ3" s="96" t="s">
        <v>99</v>
      </c>
      <c r="AT3" s="31" t="s">
        <v>145</v>
      </c>
      <c r="AU3" s="39" t="s">
        <v>143</v>
      </c>
      <c r="AV3" s="39" t="s">
        <v>42</v>
      </c>
      <c r="AW3" s="40" t="s">
        <v>134</v>
      </c>
      <c r="AX3" s="40" t="s">
        <v>135</v>
      </c>
      <c r="AY3" s="39" t="s">
        <v>139</v>
      </c>
      <c r="AZ3" s="39" t="s">
        <v>100</v>
      </c>
      <c r="BA3" s="39" t="s">
        <v>94</v>
      </c>
      <c r="BB3" s="39" t="s">
        <v>140</v>
      </c>
      <c r="BC3" s="39" t="s">
        <v>141</v>
      </c>
      <c r="BD3" s="39" t="s">
        <v>142</v>
      </c>
      <c r="BE3" s="39" t="s">
        <v>124</v>
      </c>
      <c r="BF3" s="39" t="s">
        <v>99</v>
      </c>
    </row>
    <row r="4" spans="1:16218" s="12" customFormat="1" ht="19.5" customHeight="1" x14ac:dyDescent="0.3">
      <c r="A4" s="63"/>
      <c r="B4" s="64" t="str">
        <f>Q4</f>
        <v>Provinsi Jawa Timur</v>
      </c>
      <c r="C4" s="130"/>
      <c r="D4" s="131"/>
      <c r="E4" s="131"/>
      <c r="F4" s="131"/>
      <c r="G4" s="131"/>
      <c r="H4" s="131"/>
      <c r="I4" s="131"/>
      <c r="J4" s="131"/>
      <c r="K4" s="131"/>
      <c r="L4" s="131"/>
      <c r="M4" s="132"/>
      <c r="N4" s="8"/>
      <c r="O4" s="8"/>
      <c r="P4" s="119"/>
      <c r="Q4" s="121" t="s">
        <v>163</v>
      </c>
      <c r="R4" s="130"/>
      <c r="S4" s="131"/>
      <c r="T4" s="131"/>
      <c r="U4" s="131"/>
      <c r="V4" s="131"/>
      <c r="W4" s="131"/>
      <c r="X4" s="131"/>
      <c r="Y4" s="131"/>
      <c r="Z4" s="131"/>
      <c r="AA4" s="131"/>
      <c r="AB4" s="132"/>
      <c r="AC4" s="8"/>
      <c r="AD4" s="8"/>
      <c r="AE4" s="61"/>
      <c r="AF4" s="62" t="str">
        <f>Q4</f>
        <v>Provinsi Jawa Timur</v>
      </c>
      <c r="AG4" s="130"/>
      <c r="AH4" s="131"/>
      <c r="AI4" s="131"/>
      <c r="AJ4" s="131"/>
      <c r="AK4" s="131"/>
      <c r="AL4" s="131"/>
      <c r="AM4" s="131"/>
      <c r="AN4" s="131"/>
      <c r="AO4" s="131"/>
      <c r="AP4" s="131"/>
      <c r="AQ4" s="132"/>
      <c r="AR4" s="8"/>
      <c r="AS4" s="8"/>
      <c r="AT4" s="61"/>
      <c r="AU4" s="62" t="str">
        <f>Q4</f>
        <v>Provinsi Jawa Timur</v>
      </c>
      <c r="AV4" s="130"/>
      <c r="AW4" s="131"/>
      <c r="AX4" s="131"/>
      <c r="AY4" s="131"/>
      <c r="AZ4" s="131"/>
      <c r="BA4" s="131"/>
      <c r="BB4" s="131"/>
      <c r="BC4" s="131"/>
      <c r="BD4" s="131"/>
      <c r="BE4" s="131"/>
      <c r="BF4" s="132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</row>
    <row r="5" spans="1:16218" ht="19.5" customHeight="1" x14ac:dyDescent="0.3">
      <c r="A5" s="41">
        <f>$P5</f>
        <v>3501</v>
      </c>
      <c r="B5" s="41" t="str">
        <f>$Q5</f>
        <v>Kabupaten Pacitan</v>
      </c>
      <c r="C5" s="89">
        <f t="shared" ref="C5:C27" si="0">AV5</f>
        <v>5.4</v>
      </c>
      <c r="D5" s="88" t="str">
        <f>AW5</f>
        <v>n.a.</v>
      </c>
      <c r="E5" s="89">
        <f t="shared" ref="E5:E27" si="1">AX5</f>
        <v>34.28</v>
      </c>
      <c r="F5" s="89">
        <f t="shared" ref="F5:F27" si="2">AY5</f>
        <v>6.2</v>
      </c>
      <c r="G5" s="89">
        <f t="shared" ref="G5:G27" si="3">AZ5</f>
        <v>9</v>
      </c>
      <c r="H5" s="89">
        <f t="shared" ref="H5:H27" si="4">BA5</f>
        <v>73.44</v>
      </c>
      <c r="I5" s="89">
        <f t="shared" ref="I5:I27" si="5">BB5</f>
        <v>70.5</v>
      </c>
      <c r="J5" s="89">
        <f t="shared" ref="J5:J27" si="6">BC5</f>
        <v>13</v>
      </c>
      <c r="K5" s="89">
        <f t="shared" ref="K5:K27" si="7">BD5</f>
        <v>14.9</v>
      </c>
      <c r="L5" s="89" t="str">
        <f t="shared" ref="L5:L27" si="8">BE5</f>
        <v>n.a.</v>
      </c>
      <c r="M5" s="89">
        <f t="shared" ref="M5:M27" si="9">BF5</f>
        <v>0.378</v>
      </c>
      <c r="P5" s="119">
        <v>3501</v>
      </c>
      <c r="Q5" s="120" t="s">
        <v>410</v>
      </c>
      <c r="R5" s="118">
        <v>5.4</v>
      </c>
      <c r="S5" s="118" t="s">
        <v>136</v>
      </c>
      <c r="T5" s="118">
        <v>34.28</v>
      </c>
      <c r="U5" s="118">
        <v>6.2</v>
      </c>
      <c r="V5" s="118">
        <v>9</v>
      </c>
      <c r="W5" s="118">
        <v>73.44</v>
      </c>
      <c r="X5" s="118">
        <v>70.5</v>
      </c>
      <c r="Y5" s="118">
        <v>13</v>
      </c>
      <c r="Z5" s="118">
        <v>14.9</v>
      </c>
      <c r="AA5" s="118" t="s">
        <v>136</v>
      </c>
      <c r="AB5" s="118">
        <v>0.378</v>
      </c>
      <c r="AE5" s="41">
        <f>$P5</f>
        <v>3501</v>
      </c>
      <c r="AF5" s="41" t="str">
        <f>$Q5</f>
        <v>Kabupaten Pacitan</v>
      </c>
      <c r="AG5" s="118">
        <v>5.4</v>
      </c>
      <c r="AH5" s="118" t="s">
        <v>136</v>
      </c>
      <c r="AI5" s="118">
        <v>34.28</v>
      </c>
      <c r="AJ5" s="118">
        <v>6.2</v>
      </c>
      <c r="AK5" s="118">
        <v>9</v>
      </c>
      <c r="AL5" s="118">
        <v>73.44</v>
      </c>
      <c r="AM5" s="118">
        <v>70.5</v>
      </c>
      <c r="AN5" s="118">
        <v>13</v>
      </c>
      <c r="AO5" s="118">
        <v>14.9</v>
      </c>
      <c r="AP5" s="118" t="s">
        <v>136</v>
      </c>
      <c r="AQ5" s="118">
        <v>0.378</v>
      </c>
      <c r="AT5" s="41">
        <f>$P5</f>
        <v>3501</v>
      </c>
      <c r="AU5" s="41" t="str">
        <f>$Q5</f>
        <v>Kabupaten Pacitan</v>
      </c>
      <c r="AV5" s="88">
        <f>IF(AVERAGE(SUBSTITUTE(R5,"n.a.",0),SUBSTITUTE(AG5,"n.a.",0))=0,"n.a.",AVERAGE(SUBSTITUTE(R5,"n.a.",0),SUBSTITUTE(AG5,"n.a.",0)))</f>
        <v>5.4</v>
      </c>
      <c r="AW5" s="88" t="str">
        <f>IF(AVERAGE(SUBSTITUTE(S5,"n.a.",0),SUBSTITUTE(AH5,"n.a.",0))=0,"n.a.",AVERAGE(SUBSTITUTE(S5,"n.a.",0),SUBSTITUTE(AH5,"n.a.",0)))</f>
        <v>n.a.</v>
      </c>
      <c r="AX5" s="88">
        <f t="shared" ref="AX5:BF5" si="10">IF(AVERAGE(SUBSTITUTE(T5,"n.a.",0),SUBSTITUTE(AI5,"n.a.",0))=0,"n.a.",AVERAGE(SUBSTITUTE(T5,"n.a.",0),SUBSTITUTE(AI5,"n.a.",0)))</f>
        <v>34.28</v>
      </c>
      <c r="AY5" s="88">
        <f t="shared" si="10"/>
        <v>6.2</v>
      </c>
      <c r="AZ5" s="88">
        <f t="shared" si="10"/>
        <v>9</v>
      </c>
      <c r="BA5" s="88">
        <f t="shared" si="10"/>
        <v>73.44</v>
      </c>
      <c r="BB5" s="88">
        <f t="shared" si="10"/>
        <v>70.5</v>
      </c>
      <c r="BC5" s="88">
        <f t="shared" si="10"/>
        <v>13</v>
      </c>
      <c r="BD5" s="88">
        <f t="shared" si="10"/>
        <v>14.9</v>
      </c>
      <c r="BE5" s="88" t="str">
        <f t="shared" si="10"/>
        <v>n.a.</v>
      </c>
      <c r="BF5" s="88">
        <f t="shared" si="10"/>
        <v>0.378</v>
      </c>
    </row>
    <row r="6" spans="1:16218" ht="19.5" customHeight="1" x14ac:dyDescent="0.3">
      <c r="A6" s="41">
        <f t="shared" ref="A6:A42" si="11">$P6</f>
        <v>3502</v>
      </c>
      <c r="B6" s="41" t="str">
        <f t="shared" ref="B6:B42" si="12">$Q6</f>
        <v>Kabupaten Ponorogo</v>
      </c>
      <c r="C6" s="89">
        <f t="shared" si="0"/>
        <v>4</v>
      </c>
      <c r="D6" s="89">
        <f t="shared" ref="D6:D27" si="13">AW6</f>
        <v>39</v>
      </c>
      <c r="E6" s="89">
        <f t="shared" si="1"/>
        <v>59</v>
      </c>
      <c r="F6" s="89">
        <f t="shared" si="2"/>
        <v>5.5</v>
      </c>
      <c r="G6" s="89">
        <f t="shared" si="3"/>
        <v>8.9</v>
      </c>
      <c r="H6" s="89">
        <f t="shared" si="4"/>
        <v>72</v>
      </c>
      <c r="I6" s="89">
        <f t="shared" si="5"/>
        <v>69.349999999999994</v>
      </c>
      <c r="J6" s="89">
        <f t="shared" si="6"/>
        <v>9.82</v>
      </c>
      <c r="K6" s="89">
        <f t="shared" si="7"/>
        <v>13.38</v>
      </c>
      <c r="L6" s="89" t="str">
        <f t="shared" si="8"/>
        <v>n.a.</v>
      </c>
      <c r="M6" s="89">
        <f t="shared" si="9"/>
        <v>0.311</v>
      </c>
      <c r="P6" s="119">
        <v>3502</v>
      </c>
      <c r="Q6" s="120" t="s">
        <v>411</v>
      </c>
      <c r="R6" s="118">
        <v>4</v>
      </c>
      <c r="S6" s="118">
        <v>39</v>
      </c>
      <c r="T6" s="118">
        <v>59</v>
      </c>
      <c r="U6" s="118">
        <v>5.5</v>
      </c>
      <c r="V6" s="118">
        <v>8.9</v>
      </c>
      <c r="W6" s="118">
        <v>72</v>
      </c>
      <c r="X6" s="118">
        <v>69.349999999999994</v>
      </c>
      <c r="Y6" s="118">
        <v>9.82</v>
      </c>
      <c r="Z6" s="118">
        <v>13.38</v>
      </c>
      <c r="AA6" s="118" t="s">
        <v>136</v>
      </c>
      <c r="AB6" s="118">
        <v>0.311</v>
      </c>
      <c r="AE6" s="41">
        <f t="shared" ref="AE6:AE42" si="14">$P6</f>
        <v>3502</v>
      </c>
      <c r="AF6" s="41" t="str">
        <f t="shared" ref="AF6:AF42" si="15">$Q6</f>
        <v>Kabupaten Ponorogo</v>
      </c>
      <c r="AG6" s="118">
        <v>4</v>
      </c>
      <c r="AH6" s="118">
        <v>39</v>
      </c>
      <c r="AI6" s="118">
        <v>59</v>
      </c>
      <c r="AJ6" s="118">
        <v>5.5</v>
      </c>
      <c r="AK6" s="118">
        <v>8.9</v>
      </c>
      <c r="AL6" s="118">
        <v>72</v>
      </c>
      <c r="AM6" s="118">
        <v>69.349999999999994</v>
      </c>
      <c r="AN6" s="118">
        <v>9.82</v>
      </c>
      <c r="AO6" s="118">
        <v>13.38</v>
      </c>
      <c r="AP6" s="118" t="s">
        <v>136</v>
      </c>
      <c r="AQ6" s="118">
        <v>0.311</v>
      </c>
      <c r="AT6" s="41">
        <f t="shared" ref="AT6:AT42" si="16">$P6</f>
        <v>3502</v>
      </c>
      <c r="AU6" s="41" t="str">
        <f t="shared" ref="AU6:AU42" si="17">$Q6</f>
        <v>Kabupaten Ponorogo</v>
      </c>
      <c r="AV6" s="88">
        <f t="shared" ref="AV6:AV27" si="18">IF(AVERAGE(SUBSTITUTE(R6,"n.a.",0),SUBSTITUTE(AG6,"n.a.",0))=0,"n.a.",AVERAGE(SUBSTITUTE(R6,"n.a.",0),SUBSTITUTE(AG6,"n.a.",0)))</f>
        <v>4</v>
      </c>
      <c r="AW6" s="88">
        <f t="shared" ref="AW6:AW27" si="19">IF(AVERAGE(SUBSTITUTE(S6,"n.a.",0),SUBSTITUTE(AH6,"n.a.",0))=0,"n.a.",AVERAGE(SUBSTITUTE(S6,"n.a.",0),SUBSTITUTE(AH6,"n.a.",0)))</f>
        <v>39</v>
      </c>
      <c r="AX6" s="88">
        <f t="shared" ref="AX6:AX27" si="20">IF(AVERAGE(SUBSTITUTE(T6,"n.a.",0),SUBSTITUTE(AI6,"n.a.",0))=0,"n.a.",AVERAGE(SUBSTITUTE(T6,"n.a.",0),SUBSTITUTE(AI6,"n.a.",0)))</f>
        <v>59</v>
      </c>
      <c r="AY6" s="88">
        <f t="shared" ref="AY6:AY27" si="21">IF(AVERAGE(SUBSTITUTE(U6,"n.a.",0),SUBSTITUTE(AJ6,"n.a.",0))=0,"n.a.",AVERAGE(SUBSTITUTE(U6,"n.a.",0),SUBSTITUTE(AJ6,"n.a.",0)))</f>
        <v>5.5</v>
      </c>
      <c r="AZ6" s="88">
        <f t="shared" ref="AZ6:AZ27" si="22">IF(AVERAGE(SUBSTITUTE(V6,"n.a.",0),SUBSTITUTE(AK6,"n.a.",0))=0,"n.a.",AVERAGE(SUBSTITUTE(V6,"n.a.",0),SUBSTITUTE(AK6,"n.a.",0)))</f>
        <v>8.9</v>
      </c>
      <c r="BA6" s="88">
        <f t="shared" ref="BA6:BA27" si="23">IF(AVERAGE(SUBSTITUTE(W6,"n.a.",0),SUBSTITUTE(AL6,"n.a.",0))=0,"n.a.",AVERAGE(SUBSTITUTE(W6,"n.a.",0),SUBSTITUTE(AL6,"n.a.",0)))</f>
        <v>72</v>
      </c>
      <c r="BB6" s="88">
        <f t="shared" ref="BB6:BB27" si="24">IF(AVERAGE(SUBSTITUTE(X6,"n.a.",0),SUBSTITUTE(AM6,"n.a.",0))=0,"n.a.",AVERAGE(SUBSTITUTE(X6,"n.a.",0),SUBSTITUTE(AM6,"n.a.",0)))</f>
        <v>69.349999999999994</v>
      </c>
      <c r="BC6" s="88">
        <f t="shared" ref="BC6:BC27" si="25">IF(AVERAGE(SUBSTITUTE(Y6,"n.a.",0),SUBSTITUTE(AN6,"n.a.",0))=0,"n.a.",AVERAGE(SUBSTITUTE(Y6,"n.a.",0),SUBSTITUTE(AN6,"n.a.",0)))</f>
        <v>9.82</v>
      </c>
      <c r="BD6" s="88">
        <f t="shared" ref="BD6:BD27" si="26">IF(AVERAGE(SUBSTITUTE(Z6,"n.a.",0),SUBSTITUTE(AO6,"n.a.",0))=0,"n.a.",AVERAGE(SUBSTITUTE(Z6,"n.a.",0),SUBSTITUTE(AO6,"n.a.",0)))</f>
        <v>13.38</v>
      </c>
      <c r="BE6" s="88" t="str">
        <f t="shared" ref="BE6:BE27" si="27">IF(AVERAGE(SUBSTITUTE(AA6,"n.a.",0),SUBSTITUTE(AP6,"n.a.",0))=0,"n.a.",AVERAGE(SUBSTITUTE(AA6,"n.a.",0),SUBSTITUTE(AP6,"n.a.",0)))</f>
        <v>n.a.</v>
      </c>
      <c r="BF6" s="88">
        <f t="shared" ref="BF6:BF27" si="28">IF(AVERAGE(SUBSTITUTE(AB6,"n.a.",0),SUBSTITUTE(AQ6,"n.a.",0))=0,"n.a.",AVERAGE(SUBSTITUTE(AB6,"n.a.",0),SUBSTITUTE(AQ6,"n.a.",0)))</f>
        <v>0.311</v>
      </c>
    </row>
    <row r="7" spans="1:16218" ht="19.5" customHeight="1" x14ac:dyDescent="0.3">
      <c r="A7" s="41">
        <f t="shared" si="11"/>
        <v>3503</v>
      </c>
      <c r="B7" s="41" t="str">
        <f t="shared" si="12"/>
        <v>Kabupaten Trenggalek</v>
      </c>
      <c r="C7" s="89">
        <f t="shared" si="0"/>
        <v>5.4</v>
      </c>
      <c r="D7" s="89">
        <f t="shared" si="13"/>
        <v>32.92</v>
      </c>
      <c r="E7" s="89">
        <f t="shared" si="1"/>
        <v>48.28</v>
      </c>
      <c r="F7" s="89">
        <f t="shared" si="2"/>
        <v>6.6</v>
      </c>
      <c r="G7" s="89">
        <f t="shared" si="3"/>
        <v>6.28</v>
      </c>
      <c r="H7" s="89">
        <f t="shared" si="4"/>
        <v>74.75</v>
      </c>
      <c r="I7" s="89">
        <f t="shared" si="5"/>
        <v>69.78</v>
      </c>
      <c r="J7" s="89">
        <f t="shared" si="6"/>
        <v>10.07</v>
      </c>
      <c r="K7" s="89">
        <f t="shared" si="7"/>
        <v>15.31</v>
      </c>
      <c r="L7" s="89">
        <f t="shared" si="8"/>
        <v>11178</v>
      </c>
      <c r="M7" s="89">
        <f t="shared" si="9"/>
        <v>0.29799999999999999</v>
      </c>
      <c r="P7" s="119">
        <v>3503</v>
      </c>
      <c r="Q7" s="120" t="s">
        <v>412</v>
      </c>
      <c r="R7" s="118">
        <v>5.4</v>
      </c>
      <c r="S7" s="118">
        <v>32.92</v>
      </c>
      <c r="T7" s="118">
        <v>48.28</v>
      </c>
      <c r="U7" s="118">
        <v>6.6</v>
      </c>
      <c r="V7" s="118">
        <v>6.28</v>
      </c>
      <c r="W7" s="118">
        <v>74.75</v>
      </c>
      <c r="X7" s="118">
        <v>69.78</v>
      </c>
      <c r="Y7" s="118">
        <v>10.07</v>
      </c>
      <c r="Z7" s="118">
        <v>15.31</v>
      </c>
      <c r="AA7" s="118">
        <v>11178</v>
      </c>
      <c r="AB7" s="118">
        <v>0.29799999999999999</v>
      </c>
      <c r="AE7" s="41">
        <f t="shared" si="14"/>
        <v>3503</v>
      </c>
      <c r="AF7" s="41" t="str">
        <f t="shared" si="15"/>
        <v>Kabupaten Trenggalek</v>
      </c>
      <c r="AG7" s="118">
        <v>5.4</v>
      </c>
      <c r="AH7" s="118">
        <v>32.92</v>
      </c>
      <c r="AI7" s="118">
        <v>48.28</v>
      </c>
      <c r="AJ7" s="118">
        <v>6.6</v>
      </c>
      <c r="AK7" s="118">
        <v>6.28</v>
      </c>
      <c r="AL7" s="118">
        <v>74.75</v>
      </c>
      <c r="AM7" s="118">
        <v>69.78</v>
      </c>
      <c r="AN7" s="118">
        <v>10.07</v>
      </c>
      <c r="AO7" s="118">
        <v>15.31</v>
      </c>
      <c r="AP7" s="118">
        <v>11178</v>
      </c>
      <c r="AQ7" s="118">
        <v>0.29799999999999999</v>
      </c>
      <c r="AT7" s="41">
        <f t="shared" si="16"/>
        <v>3503</v>
      </c>
      <c r="AU7" s="41" t="str">
        <f t="shared" si="17"/>
        <v>Kabupaten Trenggalek</v>
      </c>
      <c r="AV7" s="88">
        <f t="shared" si="18"/>
        <v>5.4</v>
      </c>
      <c r="AW7" s="88">
        <f t="shared" si="19"/>
        <v>32.92</v>
      </c>
      <c r="AX7" s="88">
        <f t="shared" si="20"/>
        <v>48.28</v>
      </c>
      <c r="AY7" s="88">
        <f t="shared" si="21"/>
        <v>6.6</v>
      </c>
      <c r="AZ7" s="88">
        <f t="shared" si="22"/>
        <v>6.28</v>
      </c>
      <c r="BA7" s="88">
        <f t="shared" si="23"/>
        <v>74.75</v>
      </c>
      <c r="BB7" s="88">
        <f t="shared" si="24"/>
        <v>69.78</v>
      </c>
      <c r="BC7" s="88">
        <f t="shared" si="25"/>
        <v>10.07</v>
      </c>
      <c r="BD7" s="88">
        <f t="shared" si="26"/>
        <v>15.31</v>
      </c>
      <c r="BE7" s="88">
        <f t="shared" si="27"/>
        <v>11178</v>
      </c>
      <c r="BF7" s="88">
        <f t="shared" si="28"/>
        <v>0.29799999999999999</v>
      </c>
    </row>
    <row r="8" spans="1:16218" ht="25.5" customHeight="1" x14ac:dyDescent="0.3">
      <c r="A8" s="41">
        <f t="shared" si="11"/>
        <v>3504</v>
      </c>
      <c r="B8" s="41" t="str">
        <f t="shared" si="12"/>
        <v>Kabupaten Tulungagung</v>
      </c>
      <c r="C8" s="89">
        <f t="shared" si="0"/>
        <v>2.06</v>
      </c>
      <c r="D8" s="89" t="str">
        <f t="shared" si="13"/>
        <v>n.a.</v>
      </c>
      <c r="E8" s="89" t="str">
        <f t="shared" si="1"/>
        <v>n.a.</v>
      </c>
      <c r="F8" s="89">
        <f t="shared" si="2"/>
        <v>6.11</v>
      </c>
      <c r="G8" s="89">
        <f t="shared" si="3"/>
        <v>7.14</v>
      </c>
      <c r="H8" s="89">
        <f t="shared" si="4"/>
        <v>73.75</v>
      </c>
      <c r="I8" s="89">
        <f t="shared" si="5"/>
        <v>71.790000000000006</v>
      </c>
      <c r="J8" s="89">
        <f t="shared" si="6"/>
        <v>9.11</v>
      </c>
      <c r="K8" s="89">
        <f t="shared" si="7"/>
        <v>13.92</v>
      </c>
      <c r="L8" s="89">
        <f t="shared" si="8"/>
        <v>11129</v>
      </c>
      <c r="M8" s="89">
        <f t="shared" si="9"/>
        <v>0.317</v>
      </c>
      <c r="P8" s="119">
        <v>3504</v>
      </c>
      <c r="Q8" s="120" t="s">
        <v>413</v>
      </c>
      <c r="R8" s="118">
        <v>2.06</v>
      </c>
      <c r="S8" s="118" t="s">
        <v>136</v>
      </c>
      <c r="T8" s="118" t="s">
        <v>136</v>
      </c>
      <c r="U8" s="118">
        <v>6.11</v>
      </c>
      <c r="V8" s="118">
        <v>7.14</v>
      </c>
      <c r="W8" s="118">
        <v>73.75</v>
      </c>
      <c r="X8" s="118">
        <v>71.790000000000006</v>
      </c>
      <c r="Y8" s="118">
        <v>9.11</v>
      </c>
      <c r="Z8" s="118">
        <v>13.92</v>
      </c>
      <c r="AA8" s="118">
        <v>11129</v>
      </c>
      <c r="AB8" s="118">
        <v>0.317</v>
      </c>
      <c r="AE8" s="41">
        <f t="shared" si="14"/>
        <v>3504</v>
      </c>
      <c r="AF8" s="41" t="str">
        <f t="shared" si="15"/>
        <v>Kabupaten Tulungagung</v>
      </c>
      <c r="AG8" s="118">
        <v>2.06</v>
      </c>
      <c r="AH8" s="118" t="s">
        <v>136</v>
      </c>
      <c r="AI8" s="118" t="s">
        <v>136</v>
      </c>
      <c r="AJ8" s="118">
        <v>6.11</v>
      </c>
      <c r="AK8" s="118">
        <v>7.14</v>
      </c>
      <c r="AL8" s="118">
        <v>73.75</v>
      </c>
      <c r="AM8" s="118">
        <v>71.790000000000006</v>
      </c>
      <c r="AN8" s="118">
        <v>9.11</v>
      </c>
      <c r="AO8" s="118">
        <v>13.92</v>
      </c>
      <c r="AP8" s="118">
        <v>11129</v>
      </c>
      <c r="AQ8" s="118">
        <v>0.317</v>
      </c>
      <c r="AT8" s="41">
        <f t="shared" si="16"/>
        <v>3504</v>
      </c>
      <c r="AU8" s="41" t="str">
        <f t="shared" si="17"/>
        <v>Kabupaten Tulungagung</v>
      </c>
      <c r="AV8" s="88">
        <f t="shared" si="18"/>
        <v>2.06</v>
      </c>
      <c r="AW8" s="88" t="str">
        <f t="shared" si="19"/>
        <v>n.a.</v>
      </c>
      <c r="AX8" s="88" t="str">
        <f t="shared" si="20"/>
        <v>n.a.</v>
      </c>
      <c r="AY8" s="88">
        <f t="shared" si="21"/>
        <v>6.11</v>
      </c>
      <c r="AZ8" s="88">
        <f t="shared" si="22"/>
        <v>7.14</v>
      </c>
      <c r="BA8" s="88">
        <f t="shared" si="23"/>
        <v>73.75</v>
      </c>
      <c r="BB8" s="88">
        <f t="shared" si="24"/>
        <v>71.790000000000006</v>
      </c>
      <c r="BC8" s="88">
        <f t="shared" si="25"/>
        <v>9.11</v>
      </c>
      <c r="BD8" s="88">
        <f t="shared" si="26"/>
        <v>13.92</v>
      </c>
      <c r="BE8" s="88">
        <f t="shared" si="27"/>
        <v>11129</v>
      </c>
      <c r="BF8" s="88">
        <f t="shared" si="28"/>
        <v>0.317</v>
      </c>
    </row>
    <row r="9" spans="1:16218" ht="19.2" customHeight="1" x14ac:dyDescent="0.3">
      <c r="A9" s="41">
        <f t="shared" si="11"/>
        <v>3505</v>
      </c>
      <c r="B9" s="41" t="str">
        <f t="shared" si="12"/>
        <v>Kabupaten Blitar</v>
      </c>
      <c r="C9" s="89">
        <f t="shared" si="0"/>
        <v>4.3</v>
      </c>
      <c r="D9" s="89">
        <f t="shared" si="13"/>
        <v>44.61</v>
      </c>
      <c r="E9" s="89" t="str">
        <f t="shared" si="1"/>
        <v>n.a.</v>
      </c>
      <c r="F9" s="89">
        <f t="shared" si="2"/>
        <v>5.1100000000000003</v>
      </c>
      <c r="G9" s="89">
        <f t="shared" si="3"/>
        <v>7.1</v>
      </c>
      <c r="H9" s="89">
        <f t="shared" si="4"/>
        <v>72.569999999999993</v>
      </c>
      <c r="I9" s="89">
        <f t="shared" si="5"/>
        <v>71.5</v>
      </c>
      <c r="J9" s="89">
        <f t="shared" si="6"/>
        <v>8.7899999999999991</v>
      </c>
      <c r="K9" s="89" t="str">
        <f t="shared" si="7"/>
        <v>n.a.</v>
      </c>
      <c r="L9" s="89" t="str">
        <f t="shared" si="8"/>
        <v>n.a.</v>
      </c>
      <c r="M9" s="89">
        <f t="shared" si="9"/>
        <v>0.32100000000000001</v>
      </c>
      <c r="P9" s="119">
        <v>3505</v>
      </c>
      <c r="Q9" s="120" t="s">
        <v>414</v>
      </c>
      <c r="R9" s="118">
        <v>4.3</v>
      </c>
      <c r="S9" s="118">
        <v>44.61</v>
      </c>
      <c r="T9" s="118" t="s">
        <v>136</v>
      </c>
      <c r="U9" s="118">
        <v>5.1100000000000003</v>
      </c>
      <c r="V9" s="118">
        <v>7.1</v>
      </c>
      <c r="W9" s="118">
        <v>72.569999999999993</v>
      </c>
      <c r="X9" s="118">
        <v>71.5</v>
      </c>
      <c r="Y9" s="118">
        <v>8.7899999999999991</v>
      </c>
      <c r="Z9" s="118" t="s">
        <v>136</v>
      </c>
      <c r="AA9" s="118" t="s">
        <v>136</v>
      </c>
      <c r="AB9" s="118">
        <v>0.32100000000000001</v>
      </c>
      <c r="AE9" s="41">
        <f t="shared" si="14"/>
        <v>3505</v>
      </c>
      <c r="AF9" s="41" t="str">
        <f t="shared" si="15"/>
        <v>Kabupaten Blitar</v>
      </c>
      <c r="AG9" s="118">
        <v>4.3</v>
      </c>
      <c r="AH9" s="118">
        <v>44.61</v>
      </c>
      <c r="AI9" s="118" t="s">
        <v>136</v>
      </c>
      <c r="AJ9" s="118">
        <v>5.1100000000000003</v>
      </c>
      <c r="AK9" s="118">
        <v>7.1</v>
      </c>
      <c r="AL9" s="118">
        <v>72.569999999999993</v>
      </c>
      <c r="AM9" s="118">
        <v>71.5</v>
      </c>
      <c r="AN9" s="118">
        <v>8.7899999999999991</v>
      </c>
      <c r="AO9" s="118" t="s">
        <v>136</v>
      </c>
      <c r="AP9" s="118" t="s">
        <v>136</v>
      </c>
      <c r="AQ9" s="118">
        <v>0.32100000000000001</v>
      </c>
      <c r="AT9" s="41">
        <f t="shared" si="16"/>
        <v>3505</v>
      </c>
      <c r="AU9" s="41" t="str">
        <f t="shared" si="17"/>
        <v>Kabupaten Blitar</v>
      </c>
      <c r="AV9" s="88">
        <f t="shared" si="18"/>
        <v>4.3</v>
      </c>
      <c r="AW9" s="88">
        <f t="shared" si="19"/>
        <v>44.61</v>
      </c>
      <c r="AX9" s="88" t="str">
        <f t="shared" si="20"/>
        <v>n.a.</v>
      </c>
      <c r="AY9" s="88">
        <f t="shared" si="21"/>
        <v>5.1100000000000003</v>
      </c>
      <c r="AZ9" s="88">
        <f t="shared" si="22"/>
        <v>7.1</v>
      </c>
      <c r="BA9" s="88">
        <f t="shared" si="23"/>
        <v>72.569999999999993</v>
      </c>
      <c r="BB9" s="88">
        <f t="shared" si="24"/>
        <v>71.5</v>
      </c>
      <c r="BC9" s="88">
        <f t="shared" si="25"/>
        <v>8.7899999999999991</v>
      </c>
      <c r="BD9" s="88" t="str">
        <f t="shared" si="26"/>
        <v>n.a.</v>
      </c>
      <c r="BE9" s="88" t="str">
        <f t="shared" si="27"/>
        <v>n.a.</v>
      </c>
      <c r="BF9" s="88">
        <f t="shared" si="28"/>
        <v>0.32100000000000001</v>
      </c>
    </row>
    <row r="10" spans="1:16218" ht="19.5" customHeight="1" x14ac:dyDescent="0.3">
      <c r="A10" s="41">
        <f t="shared" si="11"/>
        <v>3506</v>
      </c>
      <c r="B10" s="41" t="str">
        <f t="shared" si="12"/>
        <v>Kabupaten Kediri</v>
      </c>
      <c r="C10" s="89">
        <f t="shared" si="0"/>
        <v>5.8</v>
      </c>
      <c r="D10" s="89">
        <f t="shared" si="13"/>
        <v>38.33</v>
      </c>
      <c r="E10" s="89">
        <f t="shared" si="1"/>
        <v>59.09</v>
      </c>
      <c r="F10" s="89">
        <f t="shared" si="2"/>
        <v>4.47</v>
      </c>
      <c r="G10" s="89">
        <f t="shared" si="3"/>
        <v>12.77</v>
      </c>
      <c r="H10" s="89">
        <f t="shared" si="4"/>
        <v>72.42</v>
      </c>
      <c r="I10" s="89">
        <f t="shared" si="5"/>
        <v>69.86</v>
      </c>
      <c r="J10" s="89">
        <f t="shared" si="6"/>
        <v>8.7899999999999991</v>
      </c>
      <c r="K10" s="89">
        <f t="shared" si="7"/>
        <v>13.19</v>
      </c>
      <c r="L10" s="89">
        <f t="shared" si="8"/>
        <v>12442</v>
      </c>
      <c r="M10" s="89">
        <f t="shared" si="9"/>
        <v>0.35199999999999998</v>
      </c>
      <c r="P10" s="119">
        <v>3506</v>
      </c>
      <c r="Q10" s="120" t="s">
        <v>415</v>
      </c>
      <c r="R10" s="118">
        <v>5.8</v>
      </c>
      <c r="S10" s="118">
        <v>38.33</v>
      </c>
      <c r="T10" s="118">
        <v>59.09</v>
      </c>
      <c r="U10" s="118">
        <v>4.47</v>
      </c>
      <c r="V10" s="118">
        <v>12.77</v>
      </c>
      <c r="W10" s="118">
        <v>72.42</v>
      </c>
      <c r="X10" s="118">
        <v>69.86</v>
      </c>
      <c r="Y10" s="118">
        <v>8.7899999999999991</v>
      </c>
      <c r="Z10" s="118">
        <v>13.19</v>
      </c>
      <c r="AA10" s="118">
        <v>12442</v>
      </c>
      <c r="AB10" s="118">
        <v>0.35199999999999998</v>
      </c>
      <c r="AE10" s="41">
        <f t="shared" si="14"/>
        <v>3506</v>
      </c>
      <c r="AF10" s="41" t="str">
        <f t="shared" si="15"/>
        <v>Kabupaten Kediri</v>
      </c>
      <c r="AG10" s="118">
        <v>5.8</v>
      </c>
      <c r="AH10" s="118">
        <v>38.33</v>
      </c>
      <c r="AI10" s="118">
        <v>59.09</v>
      </c>
      <c r="AJ10" s="118">
        <v>4.47</v>
      </c>
      <c r="AK10" s="118">
        <v>12.77</v>
      </c>
      <c r="AL10" s="118">
        <v>72.42</v>
      </c>
      <c r="AM10" s="118">
        <v>69.86</v>
      </c>
      <c r="AN10" s="118">
        <v>8.7899999999999991</v>
      </c>
      <c r="AO10" s="118">
        <v>13.19</v>
      </c>
      <c r="AP10" s="118">
        <v>12442</v>
      </c>
      <c r="AQ10" s="118">
        <v>0.35199999999999998</v>
      </c>
      <c r="AT10" s="41">
        <f t="shared" si="16"/>
        <v>3506</v>
      </c>
      <c r="AU10" s="41" t="str">
        <f t="shared" si="17"/>
        <v>Kabupaten Kediri</v>
      </c>
      <c r="AV10" s="88">
        <f t="shared" si="18"/>
        <v>5.8</v>
      </c>
      <c r="AW10" s="88">
        <f t="shared" si="19"/>
        <v>38.33</v>
      </c>
      <c r="AX10" s="88">
        <f t="shared" si="20"/>
        <v>59.09</v>
      </c>
      <c r="AY10" s="88">
        <f t="shared" si="21"/>
        <v>4.47</v>
      </c>
      <c r="AZ10" s="88">
        <f t="shared" si="22"/>
        <v>12.77</v>
      </c>
      <c r="BA10" s="88">
        <f t="shared" si="23"/>
        <v>72.42</v>
      </c>
      <c r="BB10" s="88">
        <f t="shared" si="24"/>
        <v>69.86</v>
      </c>
      <c r="BC10" s="88">
        <f t="shared" si="25"/>
        <v>8.7899999999999991</v>
      </c>
      <c r="BD10" s="88">
        <f t="shared" si="26"/>
        <v>13.19</v>
      </c>
      <c r="BE10" s="88">
        <f t="shared" si="27"/>
        <v>12442</v>
      </c>
      <c r="BF10" s="88">
        <f t="shared" si="28"/>
        <v>0.35199999999999998</v>
      </c>
    </row>
    <row r="11" spans="1:16218" ht="19.5" customHeight="1" x14ac:dyDescent="0.3">
      <c r="A11" s="41">
        <f t="shared" si="11"/>
        <v>3507</v>
      </c>
      <c r="B11" s="41" t="str">
        <f t="shared" si="12"/>
        <v>Kabupaten Malang</v>
      </c>
      <c r="C11" s="89">
        <f t="shared" si="0"/>
        <v>4.9000000000000004</v>
      </c>
      <c r="D11" s="89">
        <f t="shared" si="13"/>
        <v>23.27</v>
      </c>
      <c r="E11" s="89">
        <f t="shared" si="1"/>
        <v>37.03</v>
      </c>
      <c r="F11" s="89">
        <f t="shared" si="2"/>
        <v>3.8</v>
      </c>
      <c r="G11" s="89">
        <f t="shared" si="3"/>
        <v>14.9</v>
      </c>
      <c r="H11" s="89">
        <f t="shared" si="4"/>
        <v>71.599999999999994</v>
      </c>
      <c r="I11" s="89">
        <f t="shared" si="5"/>
        <v>69.5</v>
      </c>
      <c r="J11" s="89">
        <f t="shared" si="6"/>
        <v>9</v>
      </c>
      <c r="K11" s="89">
        <f t="shared" si="7"/>
        <v>13.63</v>
      </c>
      <c r="L11" s="89">
        <f t="shared" si="8"/>
        <v>10600</v>
      </c>
      <c r="M11" s="89">
        <f t="shared" si="9"/>
        <v>0.33200000000000002</v>
      </c>
      <c r="P11" s="119">
        <v>3507</v>
      </c>
      <c r="Q11" s="120" t="s">
        <v>416</v>
      </c>
      <c r="R11" s="118">
        <v>4.9000000000000004</v>
      </c>
      <c r="S11" s="118">
        <v>23.27</v>
      </c>
      <c r="T11" s="118">
        <v>37.03</v>
      </c>
      <c r="U11" s="118">
        <v>3.8</v>
      </c>
      <c r="V11" s="118">
        <v>14.9</v>
      </c>
      <c r="W11" s="118">
        <v>71.599999999999994</v>
      </c>
      <c r="X11" s="118">
        <v>69.5</v>
      </c>
      <c r="Y11" s="118">
        <v>9</v>
      </c>
      <c r="Z11" s="118">
        <v>13.63</v>
      </c>
      <c r="AA11" s="118">
        <v>10600</v>
      </c>
      <c r="AB11" s="118">
        <v>0.33200000000000002</v>
      </c>
      <c r="AE11" s="41">
        <f t="shared" si="14"/>
        <v>3507</v>
      </c>
      <c r="AF11" s="41" t="str">
        <f t="shared" si="15"/>
        <v>Kabupaten Malang</v>
      </c>
      <c r="AG11" s="118">
        <v>4.9000000000000004</v>
      </c>
      <c r="AH11" s="118">
        <v>23.27</v>
      </c>
      <c r="AI11" s="118">
        <v>37.03</v>
      </c>
      <c r="AJ11" s="118">
        <v>3.8</v>
      </c>
      <c r="AK11" s="118">
        <v>14.9</v>
      </c>
      <c r="AL11" s="118">
        <v>71.599999999999994</v>
      </c>
      <c r="AM11" s="118">
        <v>69.5</v>
      </c>
      <c r="AN11" s="118">
        <v>9</v>
      </c>
      <c r="AO11" s="118">
        <v>13.63</v>
      </c>
      <c r="AP11" s="118">
        <v>10600</v>
      </c>
      <c r="AQ11" s="118">
        <v>0.33200000000000002</v>
      </c>
      <c r="AT11" s="41">
        <f t="shared" si="16"/>
        <v>3507</v>
      </c>
      <c r="AU11" s="41" t="str">
        <f t="shared" si="17"/>
        <v>Kabupaten Malang</v>
      </c>
      <c r="AV11" s="88">
        <f t="shared" si="18"/>
        <v>4.9000000000000004</v>
      </c>
      <c r="AW11" s="88">
        <f t="shared" si="19"/>
        <v>23.27</v>
      </c>
      <c r="AX11" s="88">
        <f t="shared" si="20"/>
        <v>37.03</v>
      </c>
      <c r="AY11" s="88">
        <f t="shared" si="21"/>
        <v>3.8</v>
      </c>
      <c r="AZ11" s="88">
        <f t="shared" si="22"/>
        <v>14.9</v>
      </c>
      <c r="BA11" s="88">
        <f t="shared" si="23"/>
        <v>71.599999999999994</v>
      </c>
      <c r="BB11" s="88">
        <f t="shared" si="24"/>
        <v>69.5</v>
      </c>
      <c r="BC11" s="88">
        <f t="shared" si="25"/>
        <v>9</v>
      </c>
      <c r="BD11" s="88">
        <f t="shared" si="26"/>
        <v>13.63</v>
      </c>
      <c r="BE11" s="88">
        <f t="shared" si="27"/>
        <v>10600</v>
      </c>
      <c r="BF11" s="88">
        <f t="shared" si="28"/>
        <v>0.33200000000000002</v>
      </c>
    </row>
    <row r="12" spans="1:16218" ht="19.5" customHeight="1" x14ac:dyDescent="0.3">
      <c r="A12" s="41">
        <f t="shared" si="11"/>
        <v>3508</v>
      </c>
      <c r="B12" s="41" t="str">
        <f t="shared" si="12"/>
        <v>Kabupaten Lumajang</v>
      </c>
      <c r="C12" s="89">
        <f t="shared" si="0"/>
        <v>4.3</v>
      </c>
      <c r="D12" s="89">
        <f t="shared" si="13"/>
        <v>50.8</v>
      </c>
      <c r="E12" s="89">
        <f t="shared" si="1"/>
        <v>43</v>
      </c>
      <c r="F12" s="89">
        <f t="shared" si="2"/>
        <v>4.7</v>
      </c>
      <c r="G12" s="89">
        <f t="shared" si="3"/>
        <v>12.05</v>
      </c>
      <c r="H12" s="89">
        <f t="shared" si="4"/>
        <v>70</v>
      </c>
      <c r="I12" s="89">
        <f t="shared" si="5"/>
        <v>72.290000000000006</v>
      </c>
      <c r="J12" s="89">
        <f t="shared" si="6"/>
        <v>8</v>
      </c>
      <c r="K12" s="89">
        <f t="shared" si="7"/>
        <v>12.78</v>
      </c>
      <c r="L12" s="89" t="str">
        <f t="shared" si="8"/>
        <v>n.a.</v>
      </c>
      <c r="M12" s="89">
        <f t="shared" si="9"/>
        <v>0.33</v>
      </c>
      <c r="P12" s="119">
        <v>3508</v>
      </c>
      <c r="Q12" s="120" t="s">
        <v>417</v>
      </c>
      <c r="R12" s="118">
        <v>4.3</v>
      </c>
      <c r="S12" s="118">
        <v>50.8</v>
      </c>
      <c r="T12" s="118">
        <v>43</v>
      </c>
      <c r="U12" s="118">
        <v>4.7</v>
      </c>
      <c r="V12" s="118">
        <v>12.05</v>
      </c>
      <c r="W12" s="118">
        <v>70</v>
      </c>
      <c r="X12" s="118">
        <v>72.290000000000006</v>
      </c>
      <c r="Y12" s="118">
        <v>8</v>
      </c>
      <c r="Z12" s="118">
        <v>12.78</v>
      </c>
      <c r="AA12" s="118" t="s">
        <v>136</v>
      </c>
      <c r="AB12" s="118">
        <v>0.33</v>
      </c>
      <c r="AE12" s="41">
        <f t="shared" si="14"/>
        <v>3508</v>
      </c>
      <c r="AF12" s="41" t="str">
        <f t="shared" si="15"/>
        <v>Kabupaten Lumajang</v>
      </c>
      <c r="AG12" s="118">
        <v>4.3</v>
      </c>
      <c r="AH12" s="118">
        <v>50.8</v>
      </c>
      <c r="AI12" s="118">
        <v>43</v>
      </c>
      <c r="AJ12" s="118">
        <v>4.7</v>
      </c>
      <c r="AK12" s="118">
        <v>12.05</v>
      </c>
      <c r="AL12" s="118">
        <v>70</v>
      </c>
      <c r="AM12" s="118">
        <v>72.290000000000006</v>
      </c>
      <c r="AN12" s="118">
        <v>8</v>
      </c>
      <c r="AO12" s="118">
        <v>12.78</v>
      </c>
      <c r="AP12" s="118" t="s">
        <v>136</v>
      </c>
      <c r="AQ12" s="118">
        <v>0.33</v>
      </c>
      <c r="AT12" s="41">
        <f t="shared" si="16"/>
        <v>3508</v>
      </c>
      <c r="AU12" s="41" t="str">
        <f t="shared" si="17"/>
        <v>Kabupaten Lumajang</v>
      </c>
      <c r="AV12" s="88">
        <f t="shared" si="18"/>
        <v>4.3</v>
      </c>
      <c r="AW12" s="88">
        <f t="shared" si="19"/>
        <v>50.8</v>
      </c>
      <c r="AX12" s="88">
        <f t="shared" si="20"/>
        <v>43</v>
      </c>
      <c r="AY12" s="88">
        <f t="shared" si="21"/>
        <v>4.7</v>
      </c>
      <c r="AZ12" s="88">
        <f t="shared" si="22"/>
        <v>12.05</v>
      </c>
      <c r="BA12" s="88">
        <f t="shared" si="23"/>
        <v>70</v>
      </c>
      <c r="BB12" s="88">
        <f t="shared" si="24"/>
        <v>72.290000000000006</v>
      </c>
      <c r="BC12" s="88">
        <f t="shared" si="25"/>
        <v>8</v>
      </c>
      <c r="BD12" s="88">
        <f t="shared" si="26"/>
        <v>12.78</v>
      </c>
      <c r="BE12" s="88" t="str">
        <f t="shared" si="27"/>
        <v>n.a.</v>
      </c>
      <c r="BF12" s="88">
        <f t="shared" si="28"/>
        <v>0.33</v>
      </c>
    </row>
    <row r="13" spans="1:16218" ht="19.5" customHeight="1" x14ac:dyDescent="0.3">
      <c r="A13" s="41">
        <f t="shared" si="11"/>
        <v>3509</v>
      </c>
      <c r="B13" s="41" t="str">
        <f t="shared" si="12"/>
        <v>Kabupaten Jember</v>
      </c>
      <c r="C13" s="89">
        <f t="shared" si="0"/>
        <v>3.22</v>
      </c>
      <c r="D13" s="89" t="str">
        <f t="shared" si="13"/>
        <v>n.a.</v>
      </c>
      <c r="E13" s="89" t="str">
        <f t="shared" si="1"/>
        <v>n.a.</v>
      </c>
      <c r="F13" s="89">
        <f t="shared" si="2"/>
        <v>4.55</v>
      </c>
      <c r="G13" s="89">
        <f t="shared" si="3"/>
        <v>4.99</v>
      </c>
      <c r="H13" s="89">
        <f t="shared" si="4"/>
        <v>71.7</v>
      </c>
      <c r="I13" s="89">
        <f t="shared" si="5"/>
        <v>70.36</v>
      </c>
      <c r="J13" s="89">
        <f t="shared" si="6"/>
        <v>8.3000000000000007</v>
      </c>
      <c r="K13" s="89">
        <f t="shared" si="7"/>
        <v>13</v>
      </c>
      <c r="L13" s="89" t="str">
        <f t="shared" si="8"/>
        <v>n.a.</v>
      </c>
      <c r="M13" s="89">
        <f t="shared" si="9"/>
        <v>0.248</v>
      </c>
      <c r="P13" s="119">
        <v>3509</v>
      </c>
      <c r="Q13" s="120" t="s">
        <v>418</v>
      </c>
      <c r="R13" s="118">
        <v>3.22</v>
      </c>
      <c r="S13" s="118" t="s">
        <v>136</v>
      </c>
      <c r="T13" s="118" t="s">
        <v>136</v>
      </c>
      <c r="U13" s="118">
        <v>4.55</v>
      </c>
      <c r="V13" s="118">
        <v>4.99</v>
      </c>
      <c r="W13" s="118">
        <v>71.7</v>
      </c>
      <c r="X13" s="118">
        <v>70.36</v>
      </c>
      <c r="Y13" s="118">
        <v>8.3000000000000007</v>
      </c>
      <c r="Z13" s="118">
        <v>13</v>
      </c>
      <c r="AA13" s="118" t="s">
        <v>136</v>
      </c>
      <c r="AB13" s="118">
        <v>0.248</v>
      </c>
      <c r="AE13" s="41">
        <f t="shared" si="14"/>
        <v>3509</v>
      </c>
      <c r="AF13" s="41" t="str">
        <f t="shared" si="15"/>
        <v>Kabupaten Jember</v>
      </c>
      <c r="AG13" s="118">
        <v>3.22</v>
      </c>
      <c r="AH13" s="118" t="s">
        <v>136</v>
      </c>
      <c r="AI13" s="118" t="s">
        <v>136</v>
      </c>
      <c r="AJ13" s="118">
        <v>4.55</v>
      </c>
      <c r="AK13" s="118">
        <v>4.99</v>
      </c>
      <c r="AL13" s="118">
        <v>71.7</v>
      </c>
      <c r="AM13" s="118">
        <v>70.36</v>
      </c>
      <c r="AN13" s="118">
        <v>8.3000000000000007</v>
      </c>
      <c r="AO13" s="118">
        <v>13</v>
      </c>
      <c r="AP13" s="118" t="s">
        <v>136</v>
      </c>
      <c r="AQ13" s="118">
        <v>0.248</v>
      </c>
      <c r="AT13" s="41">
        <f t="shared" si="16"/>
        <v>3509</v>
      </c>
      <c r="AU13" s="41" t="str">
        <f t="shared" si="17"/>
        <v>Kabupaten Jember</v>
      </c>
      <c r="AV13" s="88">
        <f t="shared" si="18"/>
        <v>3.22</v>
      </c>
      <c r="AW13" s="88" t="str">
        <f t="shared" si="19"/>
        <v>n.a.</v>
      </c>
      <c r="AX13" s="88" t="str">
        <f t="shared" si="20"/>
        <v>n.a.</v>
      </c>
      <c r="AY13" s="88">
        <f t="shared" si="21"/>
        <v>4.55</v>
      </c>
      <c r="AZ13" s="88">
        <f t="shared" si="22"/>
        <v>4.99</v>
      </c>
      <c r="BA13" s="88">
        <f t="shared" si="23"/>
        <v>71.7</v>
      </c>
      <c r="BB13" s="88">
        <f t="shared" si="24"/>
        <v>70.36</v>
      </c>
      <c r="BC13" s="88">
        <f t="shared" si="25"/>
        <v>8.3000000000000007</v>
      </c>
      <c r="BD13" s="88">
        <f t="shared" si="26"/>
        <v>13</v>
      </c>
      <c r="BE13" s="88" t="str">
        <f t="shared" si="27"/>
        <v>n.a.</v>
      </c>
      <c r="BF13" s="88">
        <f t="shared" si="28"/>
        <v>0.248</v>
      </c>
    </row>
    <row r="14" spans="1:16218" ht="19.5" customHeight="1" x14ac:dyDescent="0.3">
      <c r="A14" s="41">
        <f t="shared" si="11"/>
        <v>3510</v>
      </c>
      <c r="B14" s="41" t="str">
        <f t="shared" si="12"/>
        <v>Kabupaten Banyuwangi</v>
      </c>
      <c r="C14" s="89">
        <f t="shared" si="0"/>
        <v>3.7</v>
      </c>
      <c r="D14" s="89">
        <f t="shared" si="13"/>
        <v>80.069999999999993</v>
      </c>
      <c r="E14" s="89" t="str">
        <f t="shared" si="1"/>
        <v>n.a.</v>
      </c>
      <c r="F14" s="89">
        <f t="shared" si="2"/>
        <v>10.1</v>
      </c>
      <c r="G14" s="89">
        <f t="shared" si="3"/>
        <v>6.01</v>
      </c>
      <c r="H14" s="89">
        <f t="shared" si="4"/>
        <v>76.7</v>
      </c>
      <c r="I14" s="89">
        <f t="shared" si="5"/>
        <v>70.27</v>
      </c>
      <c r="J14" s="89">
        <f t="shared" si="6"/>
        <v>10.14</v>
      </c>
      <c r="K14" s="89">
        <f t="shared" si="7"/>
        <v>12.92</v>
      </c>
      <c r="L14" s="89" t="str">
        <f t="shared" si="8"/>
        <v>n.a.</v>
      </c>
      <c r="M14" s="89">
        <f t="shared" si="9"/>
        <v>0.33200000000000002</v>
      </c>
      <c r="P14" s="119">
        <v>3510</v>
      </c>
      <c r="Q14" s="120" t="s">
        <v>419</v>
      </c>
      <c r="R14" s="118">
        <v>3.7</v>
      </c>
      <c r="S14" s="118">
        <v>80.069999999999993</v>
      </c>
      <c r="T14" s="118" t="s">
        <v>136</v>
      </c>
      <c r="U14" s="118">
        <v>10.1</v>
      </c>
      <c r="V14" s="118">
        <v>6.01</v>
      </c>
      <c r="W14" s="118">
        <v>76.7</v>
      </c>
      <c r="X14" s="118">
        <v>70.27</v>
      </c>
      <c r="Y14" s="118">
        <v>10.14</v>
      </c>
      <c r="Z14" s="118">
        <v>12.92</v>
      </c>
      <c r="AA14" s="118" t="s">
        <v>136</v>
      </c>
      <c r="AB14" s="118">
        <v>0.33200000000000002</v>
      </c>
      <c r="AE14" s="41">
        <f t="shared" si="14"/>
        <v>3510</v>
      </c>
      <c r="AF14" s="41" t="str">
        <f t="shared" si="15"/>
        <v>Kabupaten Banyuwangi</v>
      </c>
      <c r="AG14" s="118">
        <v>3.7</v>
      </c>
      <c r="AH14" s="118">
        <v>80.069999999999993</v>
      </c>
      <c r="AI14" s="118" t="s">
        <v>136</v>
      </c>
      <c r="AJ14" s="118">
        <v>10.1</v>
      </c>
      <c r="AK14" s="118">
        <v>6.01</v>
      </c>
      <c r="AL14" s="118">
        <v>76.7</v>
      </c>
      <c r="AM14" s="118">
        <v>70.27</v>
      </c>
      <c r="AN14" s="118">
        <v>10.14</v>
      </c>
      <c r="AO14" s="118">
        <v>12.92</v>
      </c>
      <c r="AP14" s="118" t="s">
        <v>136</v>
      </c>
      <c r="AQ14" s="118">
        <v>0.33200000000000002</v>
      </c>
      <c r="AT14" s="41">
        <f t="shared" si="16"/>
        <v>3510</v>
      </c>
      <c r="AU14" s="41" t="str">
        <f t="shared" si="17"/>
        <v>Kabupaten Banyuwangi</v>
      </c>
      <c r="AV14" s="88">
        <f t="shared" si="18"/>
        <v>3.7</v>
      </c>
      <c r="AW14" s="88">
        <f t="shared" si="19"/>
        <v>80.069999999999993</v>
      </c>
      <c r="AX14" s="88" t="str">
        <f t="shared" si="20"/>
        <v>n.a.</v>
      </c>
      <c r="AY14" s="88">
        <f t="shared" si="21"/>
        <v>10.1</v>
      </c>
      <c r="AZ14" s="88">
        <f t="shared" si="22"/>
        <v>6.01</v>
      </c>
      <c r="BA14" s="88">
        <f t="shared" si="23"/>
        <v>76.7</v>
      </c>
      <c r="BB14" s="88">
        <f t="shared" si="24"/>
        <v>70.27</v>
      </c>
      <c r="BC14" s="88">
        <f t="shared" si="25"/>
        <v>10.14</v>
      </c>
      <c r="BD14" s="88">
        <f t="shared" si="26"/>
        <v>12.92</v>
      </c>
      <c r="BE14" s="88" t="str">
        <f t="shared" si="27"/>
        <v>n.a.</v>
      </c>
      <c r="BF14" s="88">
        <f t="shared" si="28"/>
        <v>0.33200000000000002</v>
      </c>
    </row>
    <row r="15" spans="1:16218" ht="19.5" customHeight="1" x14ac:dyDescent="0.3">
      <c r="A15" s="41">
        <f t="shared" si="11"/>
        <v>3511</v>
      </c>
      <c r="B15" s="41" t="str">
        <f t="shared" si="12"/>
        <v>Kabupaten Bondowoso</v>
      </c>
      <c r="C15" s="89">
        <f t="shared" si="0"/>
        <v>5.8</v>
      </c>
      <c r="D15" s="89" t="str">
        <f t="shared" si="13"/>
        <v>n.a.</v>
      </c>
      <c r="E15" s="89" t="str">
        <f t="shared" si="1"/>
        <v>n.a.</v>
      </c>
      <c r="F15" s="89">
        <f t="shared" si="2"/>
        <v>10.38</v>
      </c>
      <c r="G15" s="89">
        <f t="shared" si="3"/>
        <v>3.9</v>
      </c>
      <c r="H15" s="89">
        <f t="shared" si="4"/>
        <v>81.599999999999994</v>
      </c>
      <c r="I15" s="89">
        <f t="shared" si="5"/>
        <v>73</v>
      </c>
      <c r="J15" s="89">
        <f t="shared" si="6"/>
        <v>11.2</v>
      </c>
      <c r="K15" s="89">
        <f t="shared" si="7"/>
        <v>13.01</v>
      </c>
      <c r="L15" s="89">
        <f t="shared" si="8"/>
        <v>18527</v>
      </c>
      <c r="M15" s="89">
        <f t="shared" si="9"/>
        <v>0.39900000000000002</v>
      </c>
      <c r="P15" s="119">
        <v>3511</v>
      </c>
      <c r="Q15" s="120" t="s">
        <v>420</v>
      </c>
      <c r="R15" s="118">
        <v>5.8</v>
      </c>
      <c r="S15" s="118" t="s">
        <v>136</v>
      </c>
      <c r="T15" s="118" t="s">
        <v>136</v>
      </c>
      <c r="U15" s="118">
        <v>10.38</v>
      </c>
      <c r="V15" s="118">
        <v>3.9</v>
      </c>
      <c r="W15" s="118">
        <v>81.599999999999994</v>
      </c>
      <c r="X15" s="118">
        <v>73</v>
      </c>
      <c r="Y15" s="118">
        <v>11.2</v>
      </c>
      <c r="Z15" s="118">
        <v>13.01</v>
      </c>
      <c r="AA15" s="118">
        <v>18527</v>
      </c>
      <c r="AB15" s="118">
        <v>0.39900000000000002</v>
      </c>
      <c r="AE15" s="41">
        <f t="shared" si="14"/>
        <v>3511</v>
      </c>
      <c r="AF15" s="41" t="str">
        <f t="shared" si="15"/>
        <v>Kabupaten Bondowoso</v>
      </c>
      <c r="AG15" s="118">
        <v>5.8</v>
      </c>
      <c r="AH15" s="118" t="s">
        <v>136</v>
      </c>
      <c r="AI15" s="118" t="s">
        <v>136</v>
      </c>
      <c r="AJ15" s="118">
        <v>10.38</v>
      </c>
      <c r="AK15" s="118">
        <v>3.9</v>
      </c>
      <c r="AL15" s="118">
        <v>81.599999999999994</v>
      </c>
      <c r="AM15" s="118">
        <v>73</v>
      </c>
      <c r="AN15" s="118">
        <v>11.2</v>
      </c>
      <c r="AO15" s="118">
        <v>13.01</v>
      </c>
      <c r="AP15" s="118">
        <v>18527</v>
      </c>
      <c r="AQ15" s="118">
        <v>0.39900000000000002</v>
      </c>
      <c r="AT15" s="41">
        <f t="shared" si="16"/>
        <v>3511</v>
      </c>
      <c r="AU15" s="41" t="str">
        <f t="shared" si="17"/>
        <v>Kabupaten Bondowoso</v>
      </c>
      <c r="AV15" s="88">
        <f t="shared" si="18"/>
        <v>5.8</v>
      </c>
      <c r="AW15" s="88" t="str">
        <f t="shared" si="19"/>
        <v>n.a.</v>
      </c>
      <c r="AX15" s="88" t="str">
        <f t="shared" si="20"/>
        <v>n.a.</v>
      </c>
      <c r="AY15" s="88">
        <f t="shared" si="21"/>
        <v>10.38</v>
      </c>
      <c r="AZ15" s="88">
        <f t="shared" si="22"/>
        <v>3.9</v>
      </c>
      <c r="BA15" s="88">
        <f t="shared" si="23"/>
        <v>81.599999999999994</v>
      </c>
      <c r="BB15" s="88">
        <f t="shared" si="24"/>
        <v>73</v>
      </c>
      <c r="BC15" s="88">
        <f t="shared" si="25"/>
        <v>11.2</v>
      </c>
      <c r="BD15" s="88">
        <f t="shared" si="26"/>
        <v>13.01</v>
      </c>
      <c r="BE15" s="88">
        <f t="shared" si="27"/>
        <v>18527</v>
      </c>
      <c r="BF15" s="88">
        <f t="shared" si="28"/>
        <v>0.39900000000000002</v>
      </c>
    </row>
    <row r="16" spans="1:16218" ht="19.5" customHeight="1" x14ac:dyDescent="0.3">
      <c r="A16" s="41">
        <f t="shared" si="11"/>
        <v>3512</v>
      </c>
      <c r="B16" s="41" t="str">
        <f t="shared" si="12"/>
        <v>Kabupaten Situbondo</v>
      </c>
      <c r="C16" s="89">
        <f t="shared" si="0"/>
        <v>5</v>
      </c>
      <c r="D16" s="89">
        <f t="shared" si="13"/>
        <v>30.59</v>
      </c>
      <c r="E16" s="89" t="str">
        <f t="shared" si="1"/>
        <v>n.a.</v>
      </c>
      <c r="F16" s="89">
        <f t="shared" si="2"/>
        <v>9.6999999999999993</v>
      </c>
      <c r="G16" s="89">
        <f t="shared" si="3"/>
        <v>7.9</v>
      </c>
      <c r="H16" s="89">
        <f t="shared" si="4"/>
        <v>72.569999999999993</v>
      </c>
      <c r="I16" s="89">
        <f t="shared" si="5"/>
        <v>73.09</v>
      </c>
      <c r="J16" s="89">
        <f t="shared" si="6"/>
        <v>8.6</v>
      </c>
      <c r="K16" s="89">
        <f t="shared" si="7"/>
        <v>12.54</v>
      </c>
      <c r="L16" s="89" t="str">
        <f t="shared" si="8"/>
        <v>n.a.</v>
      </c>
      <c r="M16" s="89">
        <f t="shared" si="9"/>
        <v>0.4</v>
      </c>
      <c r="P16" s="119">
        <v>3512</v>
      </c>
      <c r="Q16" s="120" t="s">
        <v>421</v>
      </c>
      <c r="R16" s="118">
        <v>5</v>
      </c>
      <c r="S16" s="118">
        <v>30.59</v>
      </c>
      <c r="T16" s="118" t="s">
        <v>136</v>
      </c>
      <c r="U16" s="118">
        <v>9.6999999999999993</v>
      </c>
      <c r="V16" s="118">
        <v>7.9</v>
      </c>
      <c r="W16" s="118">
        <v>72.569999999999993</v>
      </c>
      <c r="X16" s="118">
        <v>73.09</v>
      </c>
      <c r="Y16" s="118">
        <v>8.6</v>
      </c>
      <c r="Z16" s="118">
        <v>12.54</v>
      </c>
      <c r="AA16" s="118" t="s">
        <v>136</v>
      </c>
      <c r="AB16" s="118">
        <v>0.4</v>
      </c>
      <c r="AE16" s="41">
        <f t="shared" si="14"/>
        <v>3512</v>
      </c>
      <c r="AF16" s="41" t="str">
        <f t="shared" si="15"/>
        <v>Kabupaten Situbondo</v>
      </c>
      <c r="AG16" s="118">
        <v>5</v>
      </c>
      <c r="AH16" s="118">
        <v>30.59</v>
      </c>
      <c r="AI16" s="118" t="s">
        <v>136</v>
      </c>
      <c r="AJ16" s="118">
        <v>9.6999999999999993</v>
      </c>
      <c r="AK16" s="118">
        <v>7.9</v>
      </c>
      <c r="AL16" s="118">
        <v>72.569999999999993</v>
      </c>
      <c r="AM16" s="118">
        <v>73.09</v>
      </c>
      <c r="AN16" s="118">
        <v>8.6</v>
      </c>
      <c r="AO16" s="118">
        <v>12.54</v>
      </c>
      <c r="AP16" s="118" t="s">
        <v>136</v>
      </c>
      <c r="AQ16" s="118">
        <v>0.4</v>
      </c>
      <c r="AT16" s="41">
        <f t="shared" si="16"/>
        <v>3512</v>
      </c>
      <c r="AU16" s="41" t="str">
        <f t="shared" si="17"/>
        <v>Kabupaten Situbondo</v>
      </c>
      <c r="AV16" s="88">
        <f t="shared" si="18"/>
        <v>5</v>
      </c>
      <c r="AW16" s="88">
        <f t="shared" si="19"/>
        <v>30.59</v>
      </c>
      <c r="AX16" s="88" t="str">
        <f t="shared" si="20"/>
        <v>n.a.</v>
      </c>
      <c r="AY16" s="88">
        <f t="shared" si="21"/>
        <v>9.6999999999999993</v>
      </c>
      <c r="AZ16" s="88">
        <f t="shared" si="22"/>
        <v>7.9</v>
      </c>
      <c r="BA16" s="88">
        <f t="shared" si="23"/>
        <v>72.569999999999993</v>
      </c>
      <c r="BB16" s="88">
        <f t="shared" si="24"/>
        <v>73.09</v>
      </c>
      <c r="BC16" s="88">
        <f t="shared" si="25"/>
        <v>8.6</v>
      </c>
      <c r="BD16" s="88">
        <f t="shared" si="26"/>
        <v>12.54</v>
      </c>
      <c r="BE16" s="88" t="str">
        <f t="shared" si="27"/>
        <v>n.a.</v>
      </c>
      <c r="BF16" s="88">
        <f t="shared" si="28"/>
        <v>0.4</v>
      </c>
    </row>
    <row r="17" spans="1:58" ht="19.5" customHeight="1" x14ac:dyDescent="0.3">
      <c r="A17" s="41">
        <f t="shared" si="11"/>
        <v>3513</v>
      </c>
      <c r="B17" s="41" t="str">
        <f t="shared" si="12"/>
        <v>Kabupaten Probolinggo</v>
      </c>
      <c r="C17" s="89">
        <f t="shared" si="0"/>
        <v>4.2</v>
      </c>
      <c r="D17" s="89" t="str">
        <f t="shared" si="13"/>
        <v>n.a.</v>
      </c>
      <c r="E17" s="89">
        <f t="shared" si="1"/>
        <v>42.46</v>
      </c>
      <c r="F17" s="89">
        <f t="shared" si="2"/>
        <v>5.69</v>
      </c>
      <c r="G17" s="89">
        <f t="shared" si="3"/>
        <v>10.49</v>
      </c>
      <c r="H17" s="89">
        <f t="shared" si="4"/>
        <v>72.58</v>
      </c>
      <c r="I17" s="89">
        <f t="shared" si="5"/>
        <v>74.53</v>
      </c>
      <c r="J17" s="89">
        <f t="shared" si="6"/>
        <v>7.96</v>
      </c>
      <c r="K17" s="89">
        <f t="shared" si="7"/>
        <v>12.88</v>
      </c>
      <c r="L17" s="89" t="str">
        <f t="shared" si="8"/>
        <v>n.a.</v>
      </c>
      <c r="M17" s="89">
        <f t="shared" si="9"/>
        <v>0.35</v>
      </c>
      <c r="P17" s="119">
        <v>3513</v>
      </c>
      <c r="Q17" s="120" t="s">
        <v>422</v>
      </c>
      <c r="R17" s="118">
        <v>4.2</v>
      </c>
      <c r="S17" s="118" t="s">
        <v>136</v>
      </c>
      <c r="T17" s="118">
        <v>42.46</v>
      </c>
      <c r="U17" s="118">
        <v>5.69</v>
      </c>
      <c r="V17" s="118">
        <v>10.49</v>
      </c>
      <c r="W17" s="118">
        <v>72.58</v>
      </c>
      <c r="X17" s="118">
        <v>74.53</v>
      </c>
      <c r="Y17" s="118">
        <v>7.96</v>
      </c>
      <c r="Z17" s="118">
        <v>12.88</v>
      </c>
      <c r="AA17" s="118" t="s">
        <v>136</v>
      </c>
      <c r="AB17" s="118">
        <v>0.35</v>
      </c>
      <c r="AE17" s="41">
        <f t="shared" si="14"/>
        <v>3513</v>
      </c>
      <c r="AF17" s="41" t="str">
        <f t="shared" si="15"/>
        <v>Kabupaten Probolinggo</v>
      </c>
      <c r="AG17" s="118">
        <v>4.2</v>
      </c>
      <c r="AH17" s="118" t="s">
        <v>136</v>
      </c>
      <c r="AI17" s="118">
        <v>42.46</v>
      </c>
      <c r="AJ17" s="118">
        <v>5.69</v>
      </c>
      <c r="AK17" s="118">
        <v>10.49</v>
      </c>
      <c r="AL17" s="118">
        <v>72.58</v>
      </c>
      <c r="AM17" s="118">
        <v>74.53</v>
      </c>
      <c r="AN17" s="118">
        <v>7.96</v>
      </c>
      <c r="AO17" s="118">
        <v>12.88</v>
      </c>
      <c r="AP17" s="118" t="s">
        <v>136</v>
      </c>
      <c r="AQ17" s="118">
        <v>0.35</v>
      </c>
      <c r="AT17" s="41">
        <f t="shared" si="16"/>
        <v>3513</v>
      </c>
      <c r="AU17" s="41" t="str">
        <f t="shared" si="17"/>
        <v>Kabupaten Probolinggo</v>
      </c>
      <c r="AV17" s="88">
        <f t="shared" si="18"/>
        <v>4.2</v>
      </c>
      <c r="AW17" s="88" t="str">
        <f t="shared" si="19"/>
        <v>n.a.</v>
      </c>
      <c r="AX17" s="88">
        <f t="shared" si="20"/>
        <v>42.46</v>
      </c>
      <c r="AY17" s="88">
        <f t="shared" si="21"/>
        <v>5.69</v>
      </c>
      <c r="AZ17" s="88">
        <f t="shared" si="22"/>
        <v>10.49</v>
      </c>
      <c r="BA17" s="88">
        <f t="shared" si="23"/>
        <v>72.58</v>
      </c>
      <c r="BB17" s="88">
        <f t="shared" si="24"/>
        <v>74.53</v>
      </c>
      <c r="BC17" s="88">
        <f t="shared" si="25"/>
        <v>7.96</v>
      </c>
      <c r="BD17" s="88">
        <f t="shared" si="26"/>
        <v>12.88</v>
      </c>
      <c r="BE17" s="88" t="str">
        <f t="shared" si="27"/>
        <v>n.a.</v>
      </c>
      <c r="BF17" s="88">
        <f t="shared" si="28"/>
        <v>0.35</v>
      </c>
    </row>
    <row r="18" spans="1:58" ht="19.5" customHeight="1" x14ac:dyDescent="0.3">
      <c r="A18" s="41">
        <f t="shared" si="11"/>
        <v>3514</v>
      </c>
      <c r="B18" s="41" t="str">
        <f t="shared" si="12"/>
        <v>Kabupaten Pasuruan</v>
      </c>
      <c r="C18" s="89">
        <f t="shared" si="0"/>
        <v>5.4</v>
      </c>
      <c r="D18" s="89" t="str">
        <f t="shared" si="13"/>
        <v>n.a.</v>
      </c>
      <c r="E18" s="89" t="str">
        <f t="shared" si="1"/>
        <v>n.a.</v>
      </c>
      <c r="F18" s="89">
        <f t="shared" si="2"/>
        <v>6.24</v>
      </c>
      <c r="G18" s="89">
        <f t="shared" si="3"/>
        <v>9</v>
      </c>
      <c r="H18" s="89">
        <f t="shared" si="4"/>
        <v>73.44</v>
      </c>
      <c r="I18" s="89">
        <f t="shared" si="5"/>
        <v>75.489999999999995</v>
      </c>
      <c r="J18" s="89" t="str">
        <f t="shared" si="6"/>
        <v>n.a.</v>
      </c>
      <c r="K18" s="89">
        <f t="shared" si="7"/>
        <v>16.12</v>
      </c>
      <c r="L18" s="89">
        <f t="shared" si="8"/>
        <v>14593</v>
      </c>
      <c r="M18" s="89">
        <f t="shared" si="9"/>
        <v>0.378</v>
      </c>
      <c r="P18" s="119">
        <v>3514</v>
      </c>
      <c r="Q18" s="120" t="s">
        <v>423</v>
      </c>
      <c r="R18" s="118">
        <v>5.4</v>
      </c>
      <c r="S18" s="118" t="s">
        <v>136</v>
      </c>
      <c r="T18" s="118" t="s">
        <v>136</v>
      </c>
      <c r="U18" s="118">
        <v>6.24</v>
      </c>
      <c r="V18" s="118">
        <v>9</v>
      </c>
      <c r="W18" s="118">
        <v>73.44</v>
      </c>
      <c r="X18" s="118">
        <v>75.489999999999995</v>
      </c>
      <c r="Y18" s="118" t="s">
        <v>136</v>
      </c>
      <c r="Z18" s="118">
        <v>16.12</v>
      </c>
      <c r="AA18" s="118">
        <v>14593</v>
      </c>
      <c r="AB18" s="118">
        <v>0.378</v>
      </c>
      <c r="AE18" s="41">
        <f t="shared" si="14"/>
        <v>3514</v>
      </c>
      <c r="AF18" s="41" t="str">
        <f t="shared" si="15"/>
        <v>Kabupaten Pasuruan</v>
      </c>
      <c r="AG18" s="118">
        <v>5.4</v>
      </c>
      <c r="AH18" s="118" t="s">
        <v>136</v>
      </c>
      <c r="AI18" s="118" t="s">
        <v>136</v>
      </c>
      <c r="AJ18" s="118">
        <v>6.24</v>
      </c>
      <c r="AK18" s="118">
        <v>9</v>
      </c>
      <c r="AL18" s="118">
        <v>73.44</v>
      </c>
      <c r="AM18" s="118">
        <v>75.489999999999995</v>
      </c>
      <c r="AN18" s="118" t="s">
        <v>136</v>
      </c>
      <c r="AO18" s="118">
        <v>16.12</v>
      </c>
      <c r="AP18" s="118">
        <v>14593</v>
      </c>
      <c r="AQ18" s="118">
        <v>0.378</v>
      </c>
      <c r="AT18" s="41">
        <f t="shared" si="16"/>
        <v>3514</v>
      </c>
      <c r="AU18" s="41" t="str">
        <f t="shared" si="17"/>
        <v>Kabupaten Pasuruan</v>
      </c>
      <c r="AV18" s="88">
        <f t="shared" si="18"/>
        <v>5.4</v>
      </c>
      <c r="AW18" s="88" t="str">
        <f t="shared" si="19"/>
        <v>n.a.</v>
      </c>
      <c r="AX18" s="88" t="str">
        <f t="shared" si="20"/>
        <v>n.a.</v>
      </c>
      <c r="AY18" s="88">
        <f t="shared" si="21"/>
        <v>6.24</v>
      </c>
      <c r="AZ18" s="88">
        <f t="shared" si="22"/>
        <v>9</v>
      </c>
      <c r="BA18" s="88">
        <f t="shared" si="23"/>
        <v>73.44</v>
      </c>
      <c r="BB18" s="88">
        <f t="shared" si="24"/>
        <v>75.489999999999995</v>
      </c>
      <c r="BC18" s="88" t="str">
        <f t="shared" si="25"/>
        <v>n.a.</v>
      </c>
      <c r="BD18" s="88">
        <f t="shared" si="26"/>
        <v>16.12</v>
      </c>
      <c r="BE18" s="88">
        <f t="shared" si="27"/>
        <v>14593</v>
      </c>
      <c r="BF18" s="88">
        <f t="shared" si="28"/>
        <v>0.378</v>
      </c>
    </row>
    <row r="19" spans="1:58" ht="19.5" customHeight="1" x14ac:dyDescent="0.3">
      <c r="A19" s="41">
        <f t="shared" si="11"/>
        <v>3515</v>
      </c>
      <c r="B19" s="41" t="str">
        <f t="shared" si="12"/>
        <v>Kabupaten Sidoarjo</v>
      </c>
      <c r="C19" s="89">
        <f t="shared" si="0"/>
        <v>4.09</v>
      </c>
      <c r="D19" s="89" t="str">
        <f t="shared" si="13"/>
        <v>n.a.</v>
      </c>
      <c r="E19" s="89" t="str">
        <f t="shared" si="1"/>
        <v>n.a.</v>
      </c>
      <c r="F19" s="89">
        <f t="shared" si="2"/>
        <v>4.8099999999999996</v>
      </c>
      <c r="G19" s="89">
        <f t="shared" si="3"/>
        <v>10.76</v>
      </c>
      <c r="H19" s="89">
        <f t="shared" si="4"/>
        <v>72.58</v>
      </c>
      <c r="I19" s="89" t="str">
        <f t="shared" si="5"/>
        <v>n.a.</v>
      </c>
      <c r="J19" s="89" t="str">
        <f t="shared" si="6"/>
        <v>n.a.</v>
      </c>
      <c r="K19" s="89" t="str">
        <f t="shared" si="7"/>
        <v>n.a.</v>
      </c>
      <c r="L19" s="89" t="str">
        <f t="shared" si="8"/>
        <v>n.a.</v>
      </c>
      <c r="M19" s="89">
        <f t="shared" si="9"/>
        <v>0.36799999999999999</v>
      </c>
      <c r="P19" s="119">
        <v>3515</v>
      </c>
      <c r="Q19" s="120" t="s">
        <v>424</v>
      </c>
      <c r="R19" s="118">
        <v>4.09</v>
      </c>
      <c r="S19" s="118" t="s">
        <v>136</v>
      </c>
      <c r="T19" s="118" t="s">
        <v>136</v>
      </c>
      <c r="U19" s="118">
        <v>4.8099999999999996</v>
      </c>
      <c r="V19" s="118">
        <v>10.76</v>
      </c>
      <c r="W19" s="118">
        <v>72.58</v>
      </c>
      <c r="X19" s="118" t="s">
        <v>136</v>
      </c>
      <c r="Y19" s="118" t="s">
        <v>136</v>
      </c>
      <c r="Z19" s="118" t="s">
        <v>136</v>
      </c>
      <c r="AA19" s="118" t="s">
        <v>136</v>
      </c>
      <c r="AB19" s="118">
        <v>0.36799999999999999</v>
      </c>
      <c r="AE19" s="41">
        <f t="shared" si="14"/>
        <v>3515</v>
      </c>
      <c r="AF19" s="41" t="str">
        <f t="shared" si="15"/>
        <v>Kabupaten Sidoarjo</v>
      </c>
      <c r="AG19" s="118">
        <v>4.09</v>
      </c>
      <c r="AH19" s="118" t="s">
        <v>136</v>
      </c>
      <c r="AI19" s="118" t="s">
        <v>136</v>
      </c>
      <c r="AJ19" s="118">
        <v>4.8099999999999996</v>
      </c>
      <c r="AK19" s="118">
        <v>10.76</v>
      </c>
      <c r="AL19" s="118">
        <v>72.58</v>
      </c>
      <c r="AM19" s="118" t="s">
        <v>136</v>
      </c>
      <c r="AN19" s="118" t="s">
        <v>136</v>
      </c>
      <c r="AO19" s="118" t="s">
        <v>136</v>
      </c>
      <c r="AP19" s="118" t="s">
        <v>136</v>
      </c>
      <c r="AQ19" s="118">
        <v>0.36799999999999999</v>
      </c>
      <c r="AT19" s="41">
        <f t="shared" si="16"/>
        <v>3515</v>
      </c>
      <c r="AU19" s="41" t="str">
        <f t="shared" si="17"/>
        <v>Kabupaten Sidoarjo</v>
      </c>
      <c r="AV19" s="88">
        <f t="shared" si="18"/>
        <v>4.09</v>
      </c>
      <c r="AW19" s="88" t="str">
        <f t="shared" si="19"/>
        <v>n.a.</v>
      </c>
      <c r="AX19" s="88" t="str">
        <f t="shared" si="20"/>
        <v>n.a.</v>
      </c>
      <c r="AY19" s="88">
        <f t="shared" si="21"/>
        <v>4.8099999999999996</v>
      </c>
      <c r="AZ19" s="88">
        <f t="shared" si="22"/>
        <v>10.76</v>
      </c>
      <c r="BA19" s="88">
        <f t="shared" si="23"/>
        <v>72.58</v>
      </c>
      <c r="BB19" s="88" t="str">
        <f t="shared" si="24"/>
        <v>n.a.</v>
      </c>
      <c r="BC19" s="88" t="str">
        <f t="shared" si="25"/>
        <v>n.a.</v>
      </c>
      <c r="BD19" s="88" t="str">
        <f t="shared" si="26"/>
        <v>n.a.</v>
      </c>
      <c r="BE19" s="88" t="str">
        <f t="shared" si="27"/>
        <v>n.a.</v>
      </c>
      <c r="BF19" s="88">
        <f t="shared" si="28"/>
        <v>0.36799999999999999</v>
      </c>
    </row>
    <row r="20" spans="1:58" ht="19.5" customHeight="1" x14ac:dyDescent="0.3">
      <c r="A20" s="41">
        <f t="shared" si="11"/>
        <v>3516</v>
      </c>
      <c r="B20" s="41" t="str">
        <f t="shared" si="12"/>
        <v>Kabupaten Mojokerto</v>
      </c>
      <c r="C20" s="89">
        <f t="shared" si="0"/>
        <v>7</v>
      </c>
      <c r="D20" s="89" t="str">
        <f t="shared" si="13"/>
        <v>n.a.</v>
      </c>
      <c r="E20" s="89" t="str">
        <f t="shared" si="1"/>
        <v>n.a.</v>
      </c>
      <c r="F20" s="89">
        <f t="shared" si="2"/>
        <v>7.84</v>
      </c>
      <c r="G20" s="89">
        <f t="shared" si="3"/>
        <v>5</v>
      </c>
      <c r="H20" s="89">
        <f t="shared" si="4"/>
        <v>73.680000000000007</v>
      </c>
      <c r="I20" s="89">
        <f t="shared" si="5"/>
        <v>70.959999999999994</v>
      </c>
      <c r="J20" s="89">
        <f t="shared" si="6"/>
        <v>9.3000000000000007</v>
      </c>
      <c r="K20" s="89">
        <f t="shared" si="7"/>
        <v>15</v>
      </c>
      <c r="L20" s="89">
        <f t="shared" si="8"/>
        <v>12100</v>
      </c>
      <c r="M20" s="89">
        <f t="shared" si="9"/>
        <v>0.37</v>
      </c>
      <c r="P20" s="119">
        <v>3516</v>
      </c>
      <c r="Q20" s="120" t="s">
        <v>425</v>
      </c>
      <c r="R20" s="118">
        <v>7</v>
      </c>
      <c r="S20" s="118" t="s">
        <v>136</v>
      </c>
      <c r="T20" s="118" t="s">
        <v>136</v>
      </c>
      <c r="U20" s="118">
        <v>7.84</v>
      </c>
      <c r="V20" s="118">
        <v>5</v>
      </c>
      <c r="W20" s="118">
        <v>73.680000000000007</v>
      </c>
      <c r="X20" s="118">
        <v>70.959999999999994</v>
      </c>
      <c r="Y20" s="118">
        <v>9.3000000000000007</v>
      </c>
      <c r="Z20" s="118">
        <v>15</v>
      </c>
      <c r="AA20" s="118">
        <v>12100</v>
      </c>
      <c r="AB20" s="118">
        <v>0.37</v>
      </c>
      <c r="AE20" s="41">
        <f t="shared" si="14"/>
        <v>3516</v>
      </c>
      <c r="AF20" s="41" t="str">
        <f t="shared" si="15"/>
        <v>Kabupaten Mojokerto</v>
      </c>
      <c r="AG20" s="118">
        <v>7</v>
      </c>
      <c r="AH20" s="118" t="s">
        <v>136</v>
      </c>
      <c r="AI20" s="118" t="s">
        <v>136</v>
      </c>
      <c r="AJ20" s="118">
        <v>7.84</v>
      </c>
      <c r="AK20" s="118">
        <v>5</v>
      </c>
      <c r="AL20" s="118">
        <v>73.680000000000007</v>
      </c>
      <c r="AM20" s="118">
        <v>70.959999999999994</v>
      </c>
      <c r="AN20" s="118">
        <v>9.3000000000000007</v>
      </c>
      <c r="AO20" s="118">
        <v>15</v>
      </c>
      <c r="AP20" s="118">
        <v>12100</v>
      </c>
      <c r="AQ20" s="118">
        <v>0.37</v>
      </c>
      <c r="AT20" s="41">
        <f t="shared" si="16"/>
        <v>3516</v>
      </c>
      <c r="AU20" s="41" t="str">
        <f t="shared" si="17"/>
        <v>Kabupaten Mojokerto</v>
      </c>
      <c r="AV20" s="88">
        <f t="shared" si="18"/>
        <v>7</v>
      </c>
      <c r="AW20" s="88" t="str">
        <f t="shared" si="19"/>
        <v>n.a.</v>
      </c>
      <c r="AX20" s="88" t="str">
        <f t="shared" si="20"/>
        <v>n.a.</v>
      </c>
      <c r="AY20" s="88">
        <f t="shared" si="21"/>
        <v>7.84</v>
      </c>
      <c r="AZ20" s="88">
        <f t="shared" si="22"/>
        <v>5</v>
      </c>
      <c r="BA20" s="88">
        <f t="shared" si="23"/>
        <v>73.680000000000007</v>
      </c>
      <c r="BB20" s="88">
        <f t="shared" si="24"/>
        <v>70.959999999999994</v>
      </c>
      <c r="BC20" s="88">
        <f t="shared" si="25"/>
        <v>9.3000000000000007</v>
      </c>
      <c r="BD20" s="88">
        <f t="shared" si="26"/>
        <v>15</v>
      </c>
      <c r="BE20" s="88">
        <f t="shared" si="27"/>
        <v>12100</v>
      </c>
      <c r="BF20" s="88">
        <f t="shared" si="28"/>
        <v>0.37</v>
      </c>
    </row>
    <row r="21" spans="1:58" ht="19.5" customHeight="1" x14ac:dyDescent="0.3">
      <c r="A21" s="41">
        <f t="shared" si="11"/>
        <v>3517</v>
      </c>
      <c r="B21" s="41" t="str">
        <f t="shared" si="12"/>
        <v>Kabupaten Jombang</v>
      </c>
      <c r="C21" s="89">
        <f t="shared" si="0"/>
        <v>5.9</v>
      </c>
      <c r="D21" s="89">
        <f t="shared" si="13"/>
        <v>42</v>
      </c>
      <c r="E21" s="89">
        <f t="shared" si="1"/>
        <v>62</v>
      </c>
      <c r="F21" s="89">
        <f t="shared" si="2"/>
        <v>1.23</v>
      </c>
      <c r="G21" s="89">
        <f t="shared" si="3"/>
        <v>3.25</v>
      </c>
      <c r="H21" s="89">
        <f t="shared" si="4"/>
        <v>76.930000000000007</v>
      </c>
      <c r="I21" s="89">
        <f t="shared" si="5"/>
        <v>72.5</v>
      </c>
      <c r="J21" s="89">
        <f t="shared" si="6"/>
        <v>10.84</v>
      </c>
      <c r="K21" s="89">
        <f t="shared" si="7"/>
        <v>13.91</v>
      </c>
      <c r="L21" s="89" t="str">
        <f t="shared" si="8"/>
        <v>n.a.</v>
      </c>
      <c r="M21" s="89">
        <f t="shared" si="9"/>
        <v>0.35699999999999998</v>
      </c>
      <c r="P21" s="119">
        <v>3517</v>
      </c>
      <c r="Q21" s="120" t="s">
        <v>426</v>
      </c>
      <c r="R21" s="118">
        <v>5.9</v>
      </c>
      <c r="S21" s="118">
        <v>42</v>
      </c>
      <c r="T21" s="118">
        <v>62</v>
      </c>
      <c r="U21" s="118">
        <v>1.23</v>
      </c>
      <c r="V21" s="118">
        <v>3.25</v>
      </c>
      <c r="W21" s="118">
        <v>76.930000000000007</v>
      </c>
      <c r="X21" s="118">
        <v>72.5</v>
      </c>
      <c r="Y21" s="118">
        <v>10.84</v>
      </c>
      <c r="Z21" s="118">
        <v>13.91</v>
      </c>
      <c r="AA21" s="118" t="s">
        <v>136</v>
      </c>
      <c r="AB21" s="118">
        <v>0.35699999999999998</v>
      </c>
      <c r="AE21" s="41">
        <f t="shared" si="14"/>
        <v>3517</v>
      </c>
      <c r="AF21" s="41" t="str">
        <f t="shared" si="15"/>
        <v>Kabupaten Jombang</v>
      </c>
      <c r="AG21" s="118">
        <v>5.9</v>
      </c>
      <c r="AH21" s="118">
        <v>42</v>
      </c>
      <c r="AI21" s="118">
        <v>62</v>
      </c>
      <c r="AJ21" s="118">
        <v>1.23</v>
      </c>
      <c r="AK21" s="118">
        <v>3.25</v>
      </c>
      <c r="AL21" s="118">
        <v>76.930000000000007</v>
      </c>
      <c r="AM21" s="118">
        <v>72.5</v>
      </c>
      <c r="AN21" s="118">
        <v>10.84</v>
      </c>
      <c r="AO21" s="118">
        <v>13.91</v>
      </c>
      <c r="AP21" s="118" t="s">
        <v>136</v>
      </c>
      <c r="AQ21" s="118">
        <v>0.35699999999999998</v>
      </c>
      <c r="AT21" s="41">
        <f t="shared" si="16"/>
        <v>3517</v>
      </c>
      <c r="AU21" s="41" t="str">
        <f t="shared" si="17"/>
        <v>Kabupaten Jombang</v>
      </c>
      <c r="AV21" s="88">
        <f t="shared" si="18"/>
        <v>5.9</v>
      </c>
      <c r="AW21" s="88">
        <f t="shared" si="19"/>
        <v>42</v>
      </c>
      <c r="AX21" s="88">
        <f t="shared" si="20"/>
        <v>62</v>
      </c>
      <c r="AY21" s="88">
        <f t="shared" si="21"/>
        <v>1.23</v>
      </c>
      <c r="AZ21" s="88">
        <f t="shared" si="22"/>
        <v>3.25</v>
      </c>
      <c r="BA21" s="88">
        <f t="shared" si="23"/>
        <v>76.930000000000007</v>
      </c>
      <c r="BB21" s="88">
        <f t="shared" si="24"/>
        <v>72.5</v>
      </c>
      <c r="BC21" s="88">
        <f t="shared" si="25"/>
        <v>10.84</v>
      </c>
      <c r="BD21" s="88">
        <f t="shared" si="26"/>
        <v>13.91</v>
      </c>
      <c r="BE21" s="88" t="str">
        <f t="shared" si="27"/>
        <v>n.a.</v>
      </c>
      <c r="BF21" s="88">
        <f t="shared" si="28"/>
        <v>0.35699999999999998</v>
      </c>
    </row>
    <row r="22" spans="1:58" ht="19.5" customHeight="1" x14ac:dyDescent="0.3">
      <c r="A22" s="41">
        <f t="shared" si="11"/>
        <v>3518</v>
      </c>
      <c r="B22" s="41" t="str">
        <f t="shared" si="12"/>
        <v>Kabupaten Nganjuk</v>
      </c>
      <c r="C22" s="89">
        <f t="shared" si="0"/>
        <v>3.5</v>
      </c>
      <c r="D22" s="89" t="str">
        <f t="shared" si="13"/>
        <v>n.a.</v>
      </c>
      <c r="E22" s="89" t="str">
        <f t="shared" si="1"/>
        <v>n.a.</v>
      </c>
      <c r="F22" s="89">
        <f t="shared" si="2"/>
        <v>3.19</v>
      </c>
      <c r="G22" s="89">
        <f t="shared" si="3"/>
        <v>11.98</v>
      </c>
      <c r="H22" s="89">
        <f t="shared" si="4"/>
        <v>69.61</v>
      </c>
      <c r="I22" s="89">
        <f t="shared" si="5"/>
        <v>67.48</v>
      </c>
      <c r="J22" s="89">
        <f t="shared" si="6"/>
        <v>7.66</v>
      </c>
      <c r="K22" s="89">
        <f t="shared" si="7"/>
        <v>13.52</v>
      </c>
      <c r="L22" s="89">
        <f t="shared" si="8"/>
        <v>11603.52</v>
      </c>
      <c r="M22" s="89">
        <f t="shared" si="9"/>
        <v>0.32900000000000001</v>
      </c>
      <c r="P22" s="119">
        <v>3518</v>
      </c>
      <c r="Q22" s="120" t="s">
        <v>427</v>
      </c>
      <c r="R22" s="118">
        <v>3.5</v>
      </c>
      <c r="S22" s="118" t="s">
        <v>136</v>
      </c>
      <c r="T22" s="118" t="s">
        <v>136</v>
      </c>
      <c r="U22" s="118">
        <v>3.19</v>
      </c>
      <c r="V22" s="118">
        <v>11.98</v>
      </c>
      <c r="W22" s="118">
        <v>69.61</v>
      </c>
      <c r="X22" s="118">
        <v>67.48</v>
      </c>
      <c r="Y22" s="118">
        <v>7.66</v>
      </c>
      <c r="Z22" s="118">
        <v>13.52</v>
      </c>
      <c r="AA22" s="118">
        <v>11603.52</v>
      </c>
      <c r="AB22" s="118">
        <v>0.32900000000000001</v>
      </c>
      <c r="AE22" s="41">
        <f t="shared" si="14"/>
        <v>3518</v>
      </c>
      <c r="AF22" s="41" t="str">
        <f t="shared" si="15"/>
        <v>Kabupaten Nganjuk</v>
      </c>
      <c r="AG22" s="118">
        <v>3.5</v>
      </c>
      <c r="AH22" s="118" t="s">
        <v>136</v>
      </c>
      <c r="AI22" s="118" t="s">
        <v>136</v>
      </c>
      <c r="AJ22" s="118">
        <v>3.19</v>
      </c>
      <c r="AK22" s="118">
        <v>11.98</v>
      </c>
      <c r="AL22" s="118">
        <v>69.61</v>
      </c>
      <c r="AM22" s="118">
        <v>67.48</v>
      </c>
      <c r="AN22" s="118">
        <v>7.66</v>
      </c>
      <c r="AO22" s="118">
        <v>13.52</v>
      </c>
      <c r="AP22" s="118">
        <v>11603.52</v>
      </c>
      <c r="AQ22" s="118">
        <v>0.32900000000000001</v>
      </c>
      <c r="AT22" s="41">
        <f t="shared" si="16"/>
        <v>3518</v>
      </c>
      <c r="AU22" s="41" t="str">
        <f t="shared" si="17"/>
        <v>Kabupaten Nganjuk</v>
      </c>
      <c r="AV22" s="88">
        <f t="shared" si="18"/>
        <v>3.5</v>
      </c>
      <c r="AW22" s="88" t="str">
        <f t="shared" si="19"/>
        <v>n.a.</v>
      </c>
      <c r="AX22" s="88" t="str">
        <f t="shared" si="20"/>
        <v>n.a.</v>
      </c>
      <c r="AY22" s="88">
        <f t="shared" si="21"/>
        <v>3.19</v>
      </c>
      <c r="AZ22" s="88">
        <f t="shared" si="22"/>
        <v>11.98</v>
      </c>
      <c r="BA22" s="88">
        <f t="shared" si="23"/>
        <v>69.61</v>
      </c>
      <c r="BB22" s="88">
        <f t="shared" si="24"/>
        <v>67.48</v>
      </c>
      <c r="BC22" s="88">
        <f t="shared" si="25"/>
        <v>7.66</v>
      </c>
      <c r="BD22" s="88">
        <f t="shared" si="26"/>
        <v>13.52</v>
      </c>
      <c r="BE22" s="88">
        <f t="shared" si="27"/>
        <v>11603.52</v>
      </c>
      <c r="BF22" s="88">
        <f t="shared" si="28"/>
        <v>0.32900000000000001</v>
      </c>
    </row>
    <row r="23" spans="1:58" ht="19.5" customHeight="1" x14ac:dyDescent="0.3">
      <c r="A23" s="41">
        <f t="shared" si="11"/>
        <v>3519</v>
      </c>
      <c r="B23" s="41" t="str">
        <f t="shared" si="12"/>
        <v>Kabupaten Madiun</v>
      </c>
      <c r="C23" s="89">
        <f t="shared" si="0"/>
        <v>6.33</v>
      </c>
      <c r="D23" s="89" t="str">
        <f t="shared" si="13"/>
        <v>n.a.</v>
      </c>
      <c r="E23" s="89">
        <f t="shared" si="1"/>
        <v>23</v>
      </c>
      <c r="F23" s="89">
        <f t="shared" si="2"/>
        <v>2.5</v>
      </c>
      <c r="G23" s="89">
        <f t="shared" si="3"/>
        <v>19.350000000000001</v>
      </c>
      <c r="H23" s="89">
        <f t="shared" si="4"/>
        <v>69</v>
      </c>
      <c r="I23" s="89">
        <f t="shared" si="5"/>
        <v>68.8</v>
      </c>
      <c r="J23" s="89">
        <f t="shared" si="6"/>
        <v>8.65</v>
      </c>
      <c r="K23" s="89">
        <f t="shared" si="7"/>
        <v>14.6</v>
      </c>
      <c r="L23" s="89" t="str">
        <f t="shared" si="8"/>
        <v>n.a.</v>
      </c>
      <c r="M23" s="89">
        <f t="shared" si="9"/>
        <v>0.34</v>
      </c>
      <c r="P23" s="119">
        <v>3519</v>
      </c>
      <c r="Q23" s="120" t="s">
        <v>428</v>
      </c>
      <c r="R23" s="118">
        <v>6.33</v>
      </c>
      <c r="S23" s="118" t="s">
        <v>136</v>
      </c>
      <c r="T23" s="118">
        <v>23</v>
      </c>
      <c r="U23" s="118">
        <v>2.5</v>
      </c>
      <c r="V23" s="118">
        <v>19.350000000000001</v>
      </c>
      <c r="W23" s="118">
        <v>69</v>
      </c>
      <c r="X23" s="118">
        <v>68.8</v>
      </c>
      <c r="Y23" s="118">
        <v>8.65</v>
      </c>
      <c r="Z23" s="118">
        <v>14.6</v>
      </c>
      <c r="AA23" s="118" t="s">
        <v>136</v>
      </c>
      <c r="AB23" s="118">
        <v>0.34</v>
      </c>
      <c r="AE23" s="41">
        <f t="shared" si="14"/>
        <v>3519</v>
      </c>
      <c r="AF23" s="41" t="str">
        <f t="shared" si="15"/>
        <v>Kabupaten Madiun</v>
      </c>
      <c r="AG23" s="118">
        <v>6.33</v>
      </c>
      <c r="AH23" s="118" t="s">
        <v>136</v>
      </c>
      <c r="AI23" s="118">
        <v>23</v>
      </c>
      <c r="AJ23" s="118">
        <v>2.5</v>
      </c>
      <c r="AK23" s="118">
        <v>19.350000000000001</v>
      </c>
      <c r="AL23" s="118">
        <v>69</v>
      </c>
      <c r="AM23" s="118">
        <v>68.8</v>
      </c>
      <c r="AN23" s="118">
        <v>8.65</v>
      </c>
      <c r="AO23" s="118">
        <v>14.6</v>
      </c>
      <c r="AP23" s="118" t="s">
        <v>136</v>
      </c>
      <c r="AQ23" s="118">
        <v>0.34</v>
      </c>
      <c r="AT23" s="41">
        <f t="shared" si="16"/>
        <v>3519</v>
      </c>
      <c r="AU23" s="41" t="str">
        <f t="shared" si="17"/>
        <v>Kabupaten Madiun</v>
      </c>
      <c r="AV23" s="88">
        <f t="shared" si="18"/>
        <v>6.33</v>
      </c>
      <c r="AW23" s="88" t="str">
        <f t="shared" si="19"/>
        <v>n.a.</v>
      </c>
      <c r="AX23" s="88">
        <f t="shared" si="20"/>
        <v>23</v>
      </c>
      <c r="AY23" s="88">
        <f t="shared" si="21"/>
        <v>2.5</v>
      </c>
      <c r="AZ23" s="88">
        <f t="shared" si="22"/>
        <v>19.350000000000001</v>
      </c>
      <c r="BA23" s="88">
        <f t="shared" si="23"/>
        <v>69</v>
      </c>
      <c r="BB23" s="88">
        <f t="shared" si="24"/>
        <v>68.8</v>
      </c>
      <c r="BC23" s="88">
        <f t="shared" si="25"/>
        <v>8.65</v>
      </c>
      <c r="BD23" s="88">
        <f t="shared" si="26"/>
        <v>14.6</v>
      </c>
      <c r="BE23" s="88" t="str">
        <f t="shared" si="27"/>
        <v>n.a.</v>
      </c>
      <c r="BF23" s="88">
        <f t="shared" si="28"/>
        <v>0.34</v>
      </c>
    </row>
    <row r="24" spans="1:58" ht="19.5" customHeight="1" x14ac:dyDescent="0.3">
      <c r="A24" s="41">
        <f t="shared" si="11"/>
        <v>3520</v>
      </c>
      <c r="B24" s="41" t="str">
        <f t="shared" si="12"/>
        <v>Kabupaten Magetan</v>
      </c>
      <c r="C24" s="89">
        <f t="shared" si="0"/>
        <v>4.71</v>
      </c>
      <c r="D24" s="89" t="str">
        <f t="shared" si="13"/>
        <v>n.a.</v>
      </c>
      <c r="E24" s="89" t="str">
        <f t="shared" si="1"/>
        <v>n.a.</v>
      </c>
      <c r="F24" s="89">
        <f t="shared" si="2"/>
        <v>5.53</v>
      </c>
      <c r="G24" s="89">
        <f t="shared" si="3"/>
        <v>7.31</v>
      </c>
      <c r="H24" s="89">
        <f t="shared" si="4"/>
        <v>70.290000000000006</v>
      </c>
      <c r="I24" s="89">
        <f t="shared" si="5"/>
        <v>70.87</v>
      </c>
      <c r="J24" s="89">
        <f t="shared" si="6"/>
        <v>7.95</v>
      </c>
      <c r="K24" s="89">
        <f t="shared" si="7"/>
        <v>13.03</v>
      </c>
      <c r="L24" s="89" t="str">
        <f t="shared" si="8"/>
        <v>n.a.</v>
      </c>
      <c r="M24" s="89">
        <f t="shared" si="9"/>
        <v>0.32300000000000001</v>
      </c>
      <c r="P24" s="119">
        <v>3520</v>
      </c>
      <c r="Q24" s="120" t="s">
        <v>429</v>
      </c>
      <c r="R24" s="118">
        <v>4.71</v>
      </c>
      <c r="S24" s="118" t="s">
        <v>136</v>
      </c>
      <c r="T24" s="118" t="s">
        <v>136</v>
      </c>
      <c r="U24" s="118">
        <v>5.53</v>
      </c>
      <c r="V24" s="118">
        <v>7.31</v>
      </c>
      <c r="W24" s="118">
        <v>70.290000000000006</v>
      </c>
      <c r="X24" s="118">
        <v>70.87</v>
      </c>
      <c r="Y24" s="118">
        <v>7.95</v>
      </c>
      <c r="Z24" s="118">
        <v>13.03</v>
      </c>
      <c r="AA24" s="118" t="s">
        <v>136</v>
      </c>
      <c r="AB24" s="118">
        <v>0.32300000000000001</v>
      </c>
      <c r="AE24" s="41">
        <f t="shared" si="14"/>
        <v>3520</v>
      </c>
      <c r="AF24" s="41" t="str">
        <f t="shared" si="15"/>
        <v>Kabupaten Magetan</v>
      </c>
      <c r="AG24" s="118">
        <v>4.71</v>
      </c>
      <c r="AH24" s="118" t="s">
        <v>136</v>
      </c>
      <c r="AI24" s="118" t="s">
        <v>136</v>
      </c>
      <c r="AJ24" s="118">
        <v>5.53</v>
      </c>
      <c r="AK24" s="118">
        <v>7.31</v>
      </c>
      <c r="AL24" s="118">
        <v>70.290000000000006</v>
      </c>
      <c r="AM24" s="118">
        <v>70.87</v>
      </c>
      <c r="AN24" s="118">
        <v>7.95</v>
      </c>
      <c r="AO24" s="118">
        <v>13.03</v>
      </c>
      <c r="AP24" s="118" t="s">
        <v>136</v>
      </c>
      <c r="AQ24" s="118">
        <v>0.32300000000000001</v>
      </c>
      <c r="AT24" s="41">
        <f t="shared" si="16"/>
        <v>3520</v>
      </c>
      <c r="AU24" s="41" t="str">
        <f t="shared" si="17"/>
        <v>Kabupaten Magetan</v>
      </c>
      <c r="AV24" s="88">
        <f t="shared" si="18"/>
        <v>4.71</v>
      </c>
      <c r="AW24" s="88" t="str">
        <f t="shared" si="19"/>
        <v>n.a.</v>
      </c>
      <c r="AX24" s="88" t="str">
        <f t="shared" si="20"/>
        <v>n.a.</v>
      </c>
      <c r="AY24" s="88">
        <f t="shared" si="21"/>
        <v>5.53</v>
      </c>
      <c r="AZ24" s="88">
        <f t="shared" si="22"/>
        <v>7.31</v>
      </c>
      <c r="BA24" s="88">
        <f t="shared" si="23"/>
        <v>70.290000000000006</v>
      </c>
      <c r="BB24" s="88">
        <f t="shared" si="24"/>
        <v>70.87</v>
      </c>
      <c r="BC24" s="88">
        <f t="shared" si="25"/>
        <v>7.95</v>
      </c>
      <c r="BD24" s="88">
        <f t="shared" si="26"/>
        <v>13.03</v>
      </c>
      <c r="BE24" s="88" t="str">
        <f t="shared" si="27"/>
        <v>n.a.</v>
      </c>
      <c r="BF24" s="88">
        <f t="shared" si="28"/>
        <v>0.32300000000000001</v>
      </c>
    </row>
    <row r="25" spans="1:58" ht="19.5" customHeight="1" x14ac:dyDescent="0.3">
      <c r="A25" s="41">
        <f t="shared" si="11"/>
        <v>3521</v>
      </c>
      <c r="B25" s="41" t="str">
        <f t="shared" si="12"/>
        <v>Kabupaten Ngawi</v>
      </c>
      <c r="C25" s="89">
        <f t="shared" si="0"/>
        <v>5.5</v>
      </c>
      <c r="D25" s="89" t="str">
        <f t="shared" si="13"/>
        <v>n.a.</v>
      </c>
      <c r="E25" s="89" t="str">
        <f t="shared" si="1"/>
        <v>n.a.</v>
      </c>
      <c r="F25" s="89">
        <f t="shared" si="2"/>
        <v>4.0999999999999996</v>
      </c>
      <c r="G25" s="89">
        <f t="shared" si="3"/>
        <v>4.8</v>
      </c>
      <c r="H25" s="89">
        <f t="shared" si="4"/>
        <v>72</v>
      </c>
      <c r="I25" s="89">
        <f t="shared" si="5"/>
        <v>70</v>
      </c>
      <c r="J25" s="89">
        <f t="shared" si="6"/>
        <v>10</v>
      </c>
      <c r="K25" s="89">
        <f t="shared" si="7"/>
        <v>14.5</v>
      </c>
      <c r="L25" s="89" t="str">
        <f t="shared" si="8"/>
        <v>n.a.</v>
      </c>
      <c r="M25" s="89">
        <f t="shared" si="9"/>
        <v>0.22800000000000001</v>
      </c>
      <c r="P25" s="119">
        <v>3521</v>
      </c>
      <c r="Q25" s="120" t="s">
        <v>430</v>
      </c>
      <c r="R25" s="118">
        <v>5.5</v>
      </c>
      <c r="S25" s="118" t="s">
        <v>136</v>
      </c>
      <c r="T25" s="118" t="s">
        <v>136</v>
      </c>
      <c r="U25" s="118">
        <v>4.0999999999999996</v>
      </c>
      <c r="V25" s="118">
        <v>4.8</v>
      </c>
      <c r="W25" s="118">
        <v>72</v>
      </c>
      <c r="X25" s="118">
        <v>70</v>
      </c>
      <c r="Y25" s="118">
        <v>10</v>
      </c>
      <c r="Z25" s="118">
        <v>14.5</v>
      </c>
      <c r="AA25" s="118" t="s">
        <v>136</v>
      </c>
      <c r="AB25" s="118">
        <v>0.22800000000000001</v>
      </c>
      <c r="AE25" s="41">
        <f t="shared" si="14"/>
        <v>3521</v>
      </c>
      <c r="AF25" s="41" t="str">
        <f t="shared" si="15"/>
        <v>Kabupaten Ngawi</v>
      </c>
      <c r="AG25" s="118">
        <v>5.5</v>
      </c>
      <c r="AH25" s="118" t="s">
        <v>136</v>
      </c>
      <c r="AI25" s="118" t="s">
        <v>136</v>
      </c>
      <c r="AJ25" s="118">
        <v>4.0999999999999996</v>
      </c>
      <c r="AK25" s="118">
        <v>4.8</v>
      </c>
      <c r="AL25" s="118">
        <v>72</v>
      </c>
      <c r="AM25" s="118">
        <v>70</v>
      </c>
      <c r="AN25" s="118">
        <v>10</v>
      </c>
      <c r="AO25" s="118">
        <v>14.5</v>
      </c>
      <c r="AP25" s="118" t="s">
        <v>136</v>
      </c>
      <c r="AQ25" s="118">
        <v>0.22800000000000001</v>
      </c>
      <c r="AT25" s="41">
        <f t="shared" si="16"/>
        <v>3521</v>
      </c>
      <c r="AU25" s="41" t="str">
        <f t="shared" si="17"/>
        <v>Kabupaten Ngawi</v>
      </c>
      <c r="AV25" s="88">
        <f t="shared" si="18"/>
        <v>5.5</v>
      </c>
      <c r="AW25" s="88" t="str">
        <f t="shared" si="19"/>
        <v>n.a.</v>
      </c>
      <c r="AX25" s="88" t="str">
        <f t="shared" si="20"/>
        <v>n.a.</v>
      </c>
      <c r="AY25" s="88">
        <f t="shared" si="21"/>
        <v>4.0999999999999996</v>
      </c>
      <c r="AZ25" s="88">
        <f t="shared" si="22"/>
        <v>4.8</v>
      </c>
      <c r="BA25" s="88">
        <f t="shared" si="23"/>
        <v>72</v>
      </c>
      <c r="BB25" s="88">
        <f t="shared" si="24"/>
        <v>70</v>
      </c>
      <c r="BC25" s="88">
        <f t="shared" si="25"/>
        <v>10</v>
      </c>
      <c r="BD25" s="88">
        <f t="shared" si="26"/>
        <v>14.5</v>
      </c>
      <c r="BE25" s="88" t="str">
        <f t="shared" si="27"/>
        <v>n.a.</v>
      </c>
      <c r="BF25" s="88">
        <f t="shared" si="28"/>
        <v>0.22800000000000001</v>
      </c>
    </row>
    <row r="26" spans="1:58" ht="19.5" customHeight="1" x14ac:dyDescent="0.3">
      <c r="A26" s="41">
        <f t="shared" si="11"/>
        <v>3522</v>
      </c>
      <c r="B26" s="41" t="str">
        <f t="shared" si="12"/>
        <v>Kabupaten Bojonegoro</v>
      </c>
      <c r="C26" s="89">
        <f t="shared" si="0"/>
        <v>5.4</v>
      </c>
      <c r="D26" s="89">
        <f t="shared" si="13"/>
        <v>33.159999999999997</v>
      </c>
      <c r="E26" s="89">
        <f t="shared" si="1"/>
        <v>46.29</v>
      </c>
      <c r="F26" s="89">
        <f t="shared" si="2"/>
        <v>6.2</v>
      </c>
      <c r="G26" s="89">
        <f t="shared" si="3"/>
        <v>9</v>
      </c>
      <c r="H26" s="89">
        <f t="shared" si="4"/>
        <v>71.2</v>
      </c>
      <c r="I26" s="89">
        <f t="shared" si="5"/>
        <v>70.64</v>
      </c>
      <c r="J26" s="89">
        <f t="shared" si="6"/>
        <v>8.6999999999999993</v>
      </c>
      <c r="K26" s="89">
        <f t="shared" si="7"/>
        <v>12.94</v>
      </c>
      <c r="L26" s="89">
        <f t="shared" si="8"/>
        <v>10400.983</v>
      </c>
      <c r="M26" s="89">
        <f t="shared" si="9"/>
        <v>0.378</v>
      </c>
      <c r="P26" s="119">
        <v>3522</v>
      </c>
      <c r="Q26" s="120" t="s">
        <v>431</v>
      </c>
      <c r="R26" s="118">
        <v>5.4</v>
      </c>
      <c r="S26" s="118">
        <v>33.159999999999997</v>
      </c>
      <c r="T26" s="118">
        <v>46.29</v>
      </c>
      <c r="U26" s="118">
        <v>6.2</v>
      </c>
      <c r="V26" s="118">
        <v>9</v>
      </c>
      <c r="W26" s="118">
        <v>71.2</v>
      </c>
      <c r="X26" s="118">
        <v>70.64</v>
      </c>
      <c r="Y26" s="118">
        <v>8.6999999999999993</v>
      </c>
      <c r="Z26" s="118">
        <v>12.94</v>
      </c>
      <c r="AA26" s="118">
        <v>10400.983</v>
      </c>
      <c r="AB26" s="118">
        <v>0.378</v>
      </c>
      <c r="AE26" s="41">
        <f t="shared" si="14"/>
        <v>3522</v>
      </c>
      <c r="AF26" s="41" t="str">
        <f t="shared" si="15"/>
        <v>Kabupaten Bojonegoro</v>
      </c>
      <c r="AG26" s="118">
        <v>5.4</v>
      </c>
      <c r="AH26" s="118">
        <v>33.159999999999997</v>
      </c>
      <c r="AI26" s="118">
        <v>46.29</v>
      </c>
      <c r="AJ26" s="118">
        <v>6.2</v>
      </c>
      <c r="AK26" s="118">
        <v>9</v>
      </c>
      <c r="AL26" s="118">
        <v>71.2</v>
      </c>
      <c r="AM26" s="118">
        <v>70.64</v>
      </c>
      <c r="AN26" s="118">
        <v>8.6999999999999993</v>
      </c>
      <c r="AO26" s="118">
        <v>12.94</v>
      </c>
      <c r="AP26" s="118">
        <v>10400.983</v>
      </c>
      <c r="AQ26" s="118">
        <v>0.378</v>
      </c>
      <c r="AT26" s="41">
        <f t="shared" si="16"/>
        <v>3522</v>
      </c>
      <c r="AU26" s="41" t="str">
        <f t="shared" si="17"/>
        <v>Kabupaten Bojonegoro</v>
      </c>
      <c r="AV26" s="88">
        <f t="shared" si="18"/>
        <v>5.4</v>
      </c>
      <c r="AW26" s="88">
        <f t="shared" si="19"/>
        <v>33.159999999999997</v>
      </c>
      <c r="AX26" s="88">
        <f t="shared" si="20"/>
        <v>46.29</v>
      </c>
      <c r="AY26" s="88">
        <f t="shared" si="21"/>
        <v>6.2</v>
      </c>
      <c r="AZ26" s="88">
        <f t="shared" si="22"/>
        <v>9</v>
      </c>
      <c r="BA26" s="88">
        <f t="shared" si="23"/>
        <v>71.2</v>
      </c>
      <c r="BB26" s="88">
        <f t="shared" si="24"/>
        <v>70.64</v>
      </c>
      <c r="BC26" s="88">
        <f t="shared" si="25"/>
        <v>8.6999999999999993</v>
      </c>
      <c r="BD26" s="88">
        <f t="shared" si="26"/>
        <v>12.94</v>
      </c>
      <c r="BE26" s="88">
        <f t="shared" si="27"/>
        <v>10400.983</v>
      </c>
      <c r="BF26" s="88">
        <f t="shared" si="28"/>
        <v>0.378</v>
      </c>
    </row>
    <row r="27" spans="1:58" ht="19.5" customHeight="1" x14ac:dyDescent="0.3">
      <c r="A27" s="41">
        <f t="shared" si="11"/>
        <v>3523</v>
      </c>
      <c r="B27" s="41" t="str">
        <f t="shared" si="12"/>
        <v>Kabupaten Tuban</v>
      </c>
      <c r="C27" s="89">
        <f t="shared" si="0"/>
        <v>2.5</v>
      </c>
      <c r="D27" s="89" t="str">
        <f t="shared" si="13"/>
        <v>n.a.</v>
      </c>
      <c r="E27" s="89" t="str">
        <f t="shared" si="1"/>
        <v>n.a.</v>
      </c>
      <c r="F27" s="89">
        <f t="shared" si="2"/>
        <v>6.75</v>
      </c>
      <c r="G27" s="89">
        <f t="shared" si="3"/>
        <v>6</v>
      </c>
      <c r="H27" s="89">
        <f t="shared" si="4"/>
        <v>77.25</v>
      </c>
      <c r="I27" s="89">
        <f t="shared" si="5"/>
        <v>74.599999999999994</v>
      </c>
      <c r="J27" s="89">
        <f t="shared" si="6"/>
        <v>10.039999999999999</v>
      </c>
      <c r="K27" s="89">
        <f t="shared" si="7"/>
        <v>14.02</v>
      </c>
      <c r="L27" s="89">
        <f t="shared" si="8"/>
        <v>12028</v>
      </c>
      <c r="M27" s="89">
        <f t="shared" si="9"/>
        <v>0.313</v>
      </c>
      <c r="P27" s="119">
        <v>3523</v>
      </c>
      <c r="Q27" s="120" t="s">
        <v>432</v>
      </c>
      <c r="R27" s="118">
        <v>2.5</v>
      </c>
      <c r="S27" s="118" t="s">
        <v>136</v>
      </c>
      <c r="T27" s="118" t="s">
        <v>136</v>
      </c>
      <c r="U27" s="118">
        <v>6.75</v>
      </c>
      <c r="V27" s="118">
        <v>6</v>
      </c>
      <c r="W27" s="118">
        <v>77.25</v>
      </c>
      <c r="X27" s="118">
        <v>74.599999999999994</v>
      </c>
      <c r="Y27" s="118">
        <v>10.039999999999999</v>
      </c>
      <c r="Z27" s="118">
        <v>14.02</v>
      </c>
      <c r="AA27" s="118">
        <v>12028</v>
      </c>
      <c r="AB27" s="118">
        <v>0.313</v>
      </c>
      <c r="AE27" s="41">
        <f t="shared" si="14"/>
        <v>3523</v>
      </c>
      <c r="AF27" s="41" t="str">
        <f t="shared" si="15"/>
        <v>Kabupaten Tuban</v>
      </c>
      <c r="AG27" s="118">
        <v>2.5</v>
      </c>
      <c r="AH27" s="118" t="s">
        <v>136</v>
      </c>
      <c r="AI27" s="118" t="s">
        <v>136</v>
      </c>
      <c r="AJ27" s="118">
        <v>6.75</v>
      </c>
      <c r="AK27" s="118">
        <v>6</v>
      </c>
      <c r="AL27" s="118">
        <v>77.25</v>
      </c>
      <c r="AM27" s="118">
        <v>74.599999999999994</v>
      </c>
      <c r="AN27" s="118">
        <v>10.039999999999999</v>
      </c>
      <c r="AO27" s="118">
        <v>14.02</v>
      </c>
      <c r="AP27" s="118">
        <v>12028</v>
      </c>
      <c r="AQ27" s="118">
        <v>0.313</v>
      </c>
      <c r="AT27" s="41">
        <f t="shared" si="16"/>
        <v>3523</v>
      </c>
      <c r="AU27" s="41" t="str">
        <f t="shared" si="17"/>
        <v>Kabupaten Tuban</v>
      </c>
      <c r="AV27" s="88">
        <f t="shared" si="18"/>
        <v>2.5</v>
      </c>
      <c r="AW27" s="88" t="str">
        <f t="shared" si="19"/>
        <v>n.a.</v>
      </c>
      <c r="AX27" s="88" t="str">
        <f t="shared" si="20"/>
        <v>n.a.</v>
      </c>
      <c r="AY27" s="88">
        <f t="shared" si="21"/>
        <v>6.75</v>
      </c>
      <c r="AZ27" s="88">
        <f t="shared" si="22"/>
        <v>6</v>
      </c>
      <c r="BA27" s="88">
        <f t="shared" si="23"/>
        <v>77.25</v>
      </c>
      <c r="BB27" s="88">
        <f t="shared" si="24"/>
        <v>74.599999999999994</v>
      </c>
      <c r="BC27" s="88">
        <f t="shared" si="25"/>
        <v>10.039999999999999</v>
      </c>
      <c r="BD27" s="88">
        <f t="shared" si="26"/>
        <v>14.02</v>
      </c>
      <c r="BE27" s="88">
        <f t="shared" si="27"/>
        <v>12028</v>
      </c>
      <c r="BF27" s="88">
        <f t="shared" si="28"/>
        <v>0.313</v>
      </c>
    </row>
    <row r="28" spans="1:58" x14ac:dyDescent="0.3">
      <c r="A28" s="41">
        <f t="shared" si="11"/>
        <v>3524</v>
      </c>
      <c r="B28" s="41" t="str">
        <f t="shared" si="12"/>
        <v>Kabupaten Lamongan</v>
      </c>
      <c r="C28" s="89">
        <f t="shared" ref="C28:C42" si="29">AV28</f>
        <v>3.22</v>
      </c>
      <c r="D28" s="89" t="str">
        <f t="shared" ref="D28:D42" si="30">AW28</f>
        <v>n.a.</v>
      </c>
      <c r="E28" s="89" t="str">
        <f t="shared" ref="E28:E42" si="31">AX28</f>
        <v>n.a.</v>
      </c>
      <c r="F28" s="89">
        <f t="shared" ref="F28:F42" si="32">AY28</f>
        <v>4.55</v>
      </c>
      <c r="G28" s="89">
        <f t="shared" ref="G28:G42" si="33">AZ28</f>
        <v>4.99</v>
      </c>
      <c r="H28" s="89">
        <f t="shared" ref="H28:H42" si="34">BA28</f>
        <v>71.7</v>
      </c>
      <c r="I28" s="89">
        <f t="shared" ref="I28:I42" si="35">BB28</f>
        <v>70.36</v>
      </c>
      <c r="J28" s="89">
        <f t="shared" ref="J28:J42" si="36">BC28</f>
        <v>8.3000000000000007</v>
      </c>
      <c r="K28" s="89">
        <f t="shared" ref="K28:K42" si="37">BD28</f>
        <v>13</v>
      </c>
      <c r="L28" s="89" t="str">
        <f t="shared" ref="L28:L42" si="38">BE28</f>
        <v>n.a.</v>
      </c>
      <c r="M28" s="89">
        <f t="shared" ref="M28:M42" si="39">BF28</f>
        <v>0.248</v>
      </c>
      <c r="P28" s="119">
        <v>3524</v>
      </c>
      <c r="Q28" s="120" t="s">
        <v>433</v>
      </c>
      <c r="R28" s="118">
        <v>3.22</v>
      </c>
      <c r="S28" s="118" t="s">
        <v>136</v>
      </c>
      <c r="T28" s="118" t="s">
        <v>136</v>
      </c>
      <c r="U28" s="118">
        <v>4.55</v>
      </c>
      <c r="V28" s="118">
        <v>4.99</v>
      </c>
      <c r="W28" s="118">
        <v>71.7</v>
      </c>
      <c r="X28" s="118">
        <v>70.36</v>
      </c>
      <c r="Y28" s="118">
        <v>8.3000000000000007</v>
      </c>
      <c r="Z28" s="118">
        <v>13</v>
      </c>
      <c r="AA28" s="118" t="s">
        <v>136</v>
      </c>
      <c r="AB28" s="118">
        <v>0.248</v>
      </c>
      <c r="AE28" s="41">
        <f t="shared" si="14"/>
        <v>3524</v>
      </c>
      <c r="AF28" s="41" t="str">
        <f t="shared" si="15"/>
        <v>Kabupaten Lamongan</v>
      </c>
      <c r="AG28" s="118">
        <v>3.22</v>
      </c>
      <c r="AH28" s="118" t="s">
        <v>136</v>
      </c>
      <c r="AI28" s="118" t="s">
        <v>136</v>
      </c>
      <c r="AJ28" s="118">
        <v>4.55</v>
      </c>
      <c r="AK28" s="118">
        <v>4.99</v>
      </c>
      <c r="AL28" s="118">
        <v>71.7</v>
      </c>
      <c r="AM28" s="118">
        <v>70.36</v>
      </c>
      <c r="AN28" s="118">
        <v>8.3000000000000007</v>
      </c>
      <c r="AO28" s="118">
        <v>13</v>
      </c>
      <c r="AP28" s="118" t="s">
        <v>136</v>
      </c>
      <c r="AQ28" s="118">
        <v>0.248</v>
      </c>
      <c r="AT28" s="41">
        <f t="shared" si="16"/>
        <v>3524</v>
      </c>
      <c r="AU28" s="41" t="str">
        <f t="shared" si="17"/>
        <v>Kabupaten Lamongan</v>
      </c>
      <c r="AV28" s="88">
        <f t="shared" ref="AV28:AV42" si="40">IF(AVERAGE(SUBSTITUTE(R28,"n.a.",0),SUBSTITUTE(AG28,"n.a.",0))=0,"n.a.",AVERAGE(SUBSTITUTE(R28,"n.a.",0),SUBSTITUTE(AG28,"n.a.",0)))</f>
        <v>3.22</v>
      </c>
      <c r="AW28" s="88" t="str">
        <f t="shared" ref="AW28:AW42" si="41">IF(AVERAGE(SUBSTITUTE(S28,"n.a.",0),SUBSTITUTE(AH28,"n.a.",0))=0,"n.a.",AVERAGE(SUBSTITUTE(S28,"n.a.",0),SUBSTITUTE(AH28,"n.a.",0)))</f>
        <v>n.a.</v>
      </c>
      <c r="AX28" s="88" t="str">
        <f t="shared" ref="AX28:AX42" si="42">IF(AVERAGE(SUBSTITUTE(T28,"n.a.",0),SUBSTITUTE(AI28,"n.a.",0))=0,"n.a.",AVERAGE(SUBSTITUTE(T28,"n.a.",0),SUBSTITUTE(AI28,"n.a.",0)))</f>
        <v>n.a.</v>
      </c>
      <c r="AY28" s="88">
        <f t="shared" ref="AY28:AY42" si="43">IF(AVERAGE(SUBSTITUTE(U28,"n.a.",0),SUBSTITUTE(AJ28,"n.a.",0))=0,"n.a.",AVERAGE(SUBSTITUTE(U28,"n.a.",0),SUBSTITUTE(AJ28,"n.a.",0)))</f>
        <v>4.55</v>
      </c>
      <c r="AZ28" s="88">
        <f t="shared" ref="AZ28:AZ42" si="44">IF(AVERAGE(SUBSTITUTE(V28,"n.a.",0),SUBSTITUTE(AK28,"n.a.",0))=0,"n.a.",AVERAGE(SUBSTITUTE(V28,"n.a.",0),SUBSTITUTE(AK28,"n.a.",0)))</f>
        <v>4.99</v>
      </c>
      <c r="BA28" s="88">
        <f t="shared" ref="BA28:BA42" si="45">IF(AVERAGE(SUBSTITUTE(W28,"n.a.",0),SUBSTITUTE(AL28,"n.a.",0))=0,"n.a.",AVERAGE(SUBSTITUTE(W28,"n.a.",0),SUBSTITUTE(AL28,"n.a.",0)))</f>
        <v>71.7</v>
      </c>
      <c r="BB28" s="88">
        <f t="shared" ref="BB28:BB42" si="46">IF(AVERAGE(SUBSTITUTE(X28,"n.a.",0),SUBSTITUTE(AM28,"n.a.",0))=0,"n.a.",AVERAGE(SUBSTITUTE(X28,"n.a.",0),SUBSTITUTE(AM28,"n.a.",0)))</f>
        <v>70.36</v>
      </c>
      <c r="BC28" s="88">
        <f t="shared" ref="BC28:BC42" si="47">IF(AVERAGE(SUBSTITUTE(Y28,"n.a.",0),SUBSTITUTE(AN28,"n.a.",0))=0,"n.a.",AVERAGE(SUBSTITUTE(Y28,"n.a.",0),SUBSTITUTE(AN28,"n.a.",0)))</f>
        <v>8.3000000000000007</v>
      </c>
      <c r="BD28" s="88">
        <f t="shared" ref="BD28:BD42" si="48">IF(AVERAGE(SUBSTITUTE(Z28,"n.a.",0),SUBSTITUTE(AO28,"n.a.",0))=0,"n.a.",AVERAGE(SUBSTITUTE(Z28,"n.a.",0),SUBSTITUTE(AO28,"n.a.",0)))</f>
        <v>13</v>
      </c>
      <c r="BE28" s="88" t="str">
        <f t="shared" ref="BE28:BE42" si="49">IF(AVERAGE(SUBSTITUTE(AA28,"n.a.",0),SUBSTITUTE(AP28,"n.a.",0))=0,"n.a.",AVERAGE(SUBSTITUTE(AA28,"n.a.",0),SUBSTITUTE(AP28,"n.a.",0)))</f>
        <v>n.a.</v>
      </c>
      <c r="BF28" s="88">
        <f t="shared" ref="BF28:BF42" si="50">IF(AVERAGE(SUBSTITUTE(AB28,"n.a.",0),SUBSTITUTE(AQ28,"n.a.",0))=0,"n.a.",AVERAGE(SUBSTITUTE(AB28,"n.a.",0),SUBSTITUTE(AQ28,"n.a.",0)))</f>
        <v>0.248</v>
      </c>
    </row>
    <row r="29" spans="1:58" x14ac:dyDescent="0.3">
      <c r="A29" s="41">
        <f t="shared" si="11"/>
        <v>3525</v>
      </c>
      <c r="B29" s="41" t="str">
        <f t="shared" si="12"/>
        <v>Kabupaten Gresik</v>
      </c>
      <c r="C29" s="89">
        <f t="shared" si="29"/>
        <v>3.7</v>
      </c>
      <c r="D29" s="89">
        <f t="shared" si="30"/>
        <v>80.069999999999993</v>
      </c>
      <c r="E29" s="89" t="str">
        <f t="shared" si="31"/>
        <v>n.a.</v>
      </c>
      <c r="F29" s="89">
        <f t="shared" si="32"/>
        <v>10.1</v>
      </c>
      <c r="G29" s="89">
        <f t="shared" si="33"/>
        <v>6.01</v>
      </c>
      <c r="H29" s="89">
        <f t="shared" si="34"/>
        <v>76.7</v>
      </c>
      <c r="I29" s="89">
        <f t="shared" si="35"/>
        <v>70.27</v>
      </c>
      <c r="J29" s="89">
        <f t="shared" si="36"/>
        <v>10.14</v>
      </c>
      <c r="K29" s="89">
        <f t="shared" si="37"/>
        <v>12.92</v>
      </c>
      <c r="L29" s="89" t="str">
        <f t="shared" si="38"/>
        <v>n.a.</v>
      </c>
      <c r="M29" s="89">
        <f t="shared" si="39"/>
        <v>0.33200000000000002</v>
      </c>
      <c r="P29" s="119">
        <v>3525</v>
      </c>
      <c r="Q29" s="120" t="s">
        <v>434</v>
      </c>
      <c r="R29" s="118">
        <v>3.7</v>
      </c>
      <c r="S29" s="118">
        <v>80.069999999999993</v>
      </c>
      <c r="T29" s="118" t="s">
        <v>136</v>
      </c>
      <c r="U29" s="118">
        <v>10.1</v>
      </c>
      <c r="V29" s="118">
        <v>6.01</v>
      </c>
      <c r="W29" s="118">
        <v>76.7</v>
      </c>
      <c r="X29" s="118">
        <v>70.27</v>
      </c>
      <c r="Y29" s="118">
        <v>10.14</v>
      </c>
      <c r="Z29" s="118">
        <v>12.92</v>
      </c>
      <c r="AA29" s="118" t="s">
        <v>136</v>
      </c>
      <c r="AB29" s="118">
        <v>0.33200000000000002</v>
      </c>
      <c r="AE29" s="41">
        <f t="shared" si="14"/>
        <v>3525</v>
      </c>
      <c r="AF29" s="41" t="str">
        <f t="shared" si="15"/>
        <v>Kabupaten Gresik</v>
      </c>
      <c r="AG29" s="118">
        <v>3.7</v>
      </c>
      <c r="AH29" s="118">
        <v>80.069999999999993</v>
      </c>
      <c r="AI29" s="118" t="s">
        <v>136</v>
      </c>
      <c r="AJ29" s="118">
        <v>10.1</v>
      </c>
      <c r="AK29" s="118">
        <v>6.01</v>
      </c>
      <c r="AL29" s="118">
        <v>76.7</v>
      </c>
      <c r="AM29" s="118">
        <v>70.27</v>
      </c>
      <c r="AN29" s="118">
        <v>10.14</v>
      </c>
      <c r="AO29" s="118">
        <v>12.92</v>
      </c>
      <c r="AP29" s="118" t="s">
        <v>136</v>
      </c>
      <c r="AQ29" s="118">
        <v>0.33200000000000002</v>
      </c>
      <c r="AT29" s="41">
        <f t="shared" si="16"/>
        <v>3525</v>
      </c>
      <c r="AU29" s="41" t="str">
        <f t="shared" si="17"/>
        <v>Kabupaten Gresik</v>
      </c>
      <c r="AV29" s="88">
        <f t="shared" si="40"/>
        <v>3.7</v>
      </c>
      <c r="AW29" s="88">
        <f t="shared" si="41"/>
        <v>80.069999999999993</v>
      </c>
      <c r="AX29" s="88" t="str">
        <f t="shared" si="42"/>
        <v>n.a.</v>
      </c>
      <c r="AY29" s="88">
        <f t="shared" si="43"/>
        <v>10.1</v>
      </c>
      <c r="AZ29" s="88">
        <f t="shared" si="44"/>
        <v>6.01</v>
      </c>
      <c r="BA29" s="88">
        <f t="shared" si="45"/>
        <v>76.7</v>
      </c>
      <c r="BB29" s="88">
        <f t="shared" si="46"/>
        <v>70.27</v>
      </c>
      <c r="BC29" s="88">
        <f t="shared" si="47"/>
        <v>10.14</v>
      </c>
      <c r="BD29" s="88">
        <f t="shared" si="48"/>
        <v>12.92</v>
      </c>
      <c r="BE29" s="88" t="str">
        <f t="shared" si="49"/>
        <v>n.a.</v>
      </c>
      <c r="BF29" s="88">
        <f t="shared" si="50"/>
        <v>0.33200000000000002</v>
      </c>
    </row>
    <row r="30" spans="1:58" x14ac:dyDescent="0.3">
      <c r="A30" s="41">
        <f t="shared" si="11"/>
        <v>3526</v>
      </c>
      <c r="B30" s="41" t="str">
        <f t="shared" si="12"/>
        <v>Kabupaten Bangkalan</v>
      </c>
      <c r="C30" s="89">
        <f t="shared" si="29"/>
        <v>5.8</v>
      </c>
      <c r="D30" s="89" t="str">
        <f t="shared" si="30"/>
        <v>n.a.</v>
      </c>
      <c r="E30" s="89" t="str">
        <f t="shared" si="31"/>
        <v>n.a.</v>
      </c>
      <c r="F30" s="89">
        <f t="shared" si="32"/>
        <v>10.38</v>
      </c>
      <c r="G30" s="89">
        <f t="shared" si="33"/>
        <v>3.9</v>
      </c>
      <c r="H30" s="89">
        <f t="shared" si="34"/>
        <v>81.599999999999994</v>
      </c>
      <c r="I30" s="89">
        <f t="shared" si="35"/>
        <v>73</v>
      </c>
      <c r="J30" s="89">
        <f t="shared" si="36"/>
        <v>11.2</v>
      </c>
      <c r="K30" s="89">
        <f t="shared" si="37"/>
        <v>13.01</v>
      </c>
      <c r="L30" s="89">
        <f t="shared" si="38"/>
        <v>18527</v>
      </c>
      <c r="M30" s="89">
        <f t="shared" si="39"/>
        <v>0.39900000000000002</v>
      </c>
      <c r="P30" s="119">
        <v>3526</v>
      </c>
      <c r="Q30" s="120" t="s">
        <v>435</v>
      </c>
      <c r="R30" s="118">
        <v>5.8</v>
      </c>
      <c r="S30" s="118" t="s">
        <v>136</v>
      </c>
      <c r="T30" s="118" t="s">
        <v>136</v>
      </c>
      <c r="U30" s="118">
        <v>10.38</v>
      </c>
      <c r="V30" s="118">
        <v>3.9</v>
      </c>
      <c r="W30" s="118">
        <v>81.599999999999994</v>
      </c>
      <c r="X30" s="118">
        <v>73</v>
      </c>
      <c r="Y30" s="118">
        <v>11.2</v>
      </c>
      <c r="Z30" s="118">
        <v>13.01</v>
      </c>
      <c r="AA30" s="118">
        <v>18527</v>
      </c>
      <c r="AB30" s="118">
        <v>0.39900000000000002</v>
      </c>
      <c r="AE30" s="41">
        <f t="shared" si="14"/>
        <v>3526</v>
      </c>
      <c r="AF30" s="41" t="str">
        <f t="shared" si="15"/>
        <v>Kabupaten Bangkalan</v>
      </c>
      <c r="AG30" s="118">
        <v>5.8</v>
      </c>
      <c r="AH30" s="118" t="s">
        <v>136</v>
      </c>
      <c r="AI30" s="118" t="s">
        <v>136</v>
      </c>
      <c r="AJ30" s="118">
        <v>10.38</v>
      </c>
      <c r="AK30" s="118">
        <v>3.9</v>
      </c>
      <c r="AL30" s="118">
        <v>81.599999999999994</v>
      </c>
      <c r="AM30" s="118">
        <v>73</v>
      </c>
      <c r="AN30" s="118">
        <v>11.2</v>
      </c>
      <c r="AO30" s="118">
        <v>13.01</v>
      </c>
      <c r="AP30" s="118">
        <v>18527</v>
      </c>
      <c r="AQ30" s="118">
        <v>0.39900000000000002</v>
      </c>
      <c r="AT30" s="41">
        <f t="shared" si="16"/>
        <v>3526</v>
      </c>
      <c r="AU30" s="41" t="str">
        <f t="shared" si="17"/>
        <v>Kabupaten Bangkalan</v>
      </c>
      <c r="AV30" s="88">
        <f t="shared" si="40"/>
        <v>5.8</v>
      </c>
      <c r="AW30" s="88" t="str">
        <f t="shared" si="41"/>
        <v>n.a.</v>
      </c>
      <c r="AX30" s="88" t="str">
        <f t="shared" si="42"/>
        <v>n.a.</v>
      </c>
      <c r="AY30" s="88">
        <f t="shared" si="43"/>
        <v>10.38</v>
      </c>
      <c r="AZ30" s="88">
        <f t="shared" si="44"/>
        <v>3.9</v>
      </c>
      <c r="BA30" s="88">
        <f t="shared" si="45"/>
        <v>81.599999999999994</v>
      </c>
      <c r="BB30" s="88">
        <f t="shared" si="46"/>
        <v>73</v>
      </c>
      <c r="BC30" s="88">
        <f t="shared" si="47"/>
        <v>11.2</v>
      </c>
      <c r="BD30" s="88">
        <f t="shared" si="48"/>
        <v>13.01</v>
      </c>
      <c r="BE30" s="88">
        <f t="shared" si="49"/>
        <v>18527</v>
      </c>
      <c r="BF30" s="88">
        <f t="shared" si="50"/>
        <v>0.39900000000000002</v>
      </c>
    </row>
    <row r="31" spans="1:58" x14ac:dyDescent="0.3">
      <c r="A31" s="41">
        <f t="shared" si="11"/>
        <v>3527</v>
      </c>
      <c r="B31" s="41" t="str">
        <f t="shared" si="12"/>
        <v>Kabupaten Sampang</v>
      </c>
      <c r="C31" s="89">
        <f t="shared" si="29"/>
        <v>5</v>
      </c>
      <c r="D31" s="89">
        <f t="shared" si="30"/>
        <v>30.59</v>
      </c>
      <c r="E31" s="89" t="str">
        <f t="shared" si="31"/>
        <v>n.a.</v>
      </c>
      <c r="F31" s="89">
        <f t="shared" si="32"/>
        <v>9.6999999999999993</v>
      </c>
      <c r="G31" s="89">
        <f t="shared" si="33"/>
        <v>7.9</v>
      </c>
      <c r="H31" s="89">
        <f t="shared" si="34"/>
        <v>72.569999999999993</v>
      </c>
      <c r="I31" s="89">
        <f t="shared" si="35"/>
        <v>73.09</v>
      </c>
      <c r="J31" s="89">
        <f t="shared" si="36"/>
        <v>8.6</v>
      </c>
      <c r="K31" s="89">
        <f t="shared" si="37"/>
        <v>12.54</v>
      </c>
      <c r="L31" s="89" t="str">
        <f t="shared" si="38"/>
        <v>n.a.</v>
      </c>
      <c r="M31" s="89">
        <f t="shared" si="39"/>
        <v>0.4</v>
      </c>
      <c r="P31" s="119">
        <v>3527</v>
      </c>
      <c r="Q31" s="120" t="s">
        <v>436</v>
      </c>
      <c r="R31" s="118">
        <v>5</v>
      </c>
      <c r="S31" s="118">
        <v>30.59</v>
      </c>
      <c r="T31" s="118" t="s">
        <v>136</v>
      </c>
      <c r="U31" s="118">
        <v>9.6999999999999993</v>
      </c>
      <c r="V31" s="118">
        <v>7.9</v>
      </c>
      <c r="W31" s="118">
        <v>72.569999999999993</v>
      </c>
      <c r="X31" s="118">
        <v>73.09</v>
      </c>
      <c r="Y31" s="118">
        <v>8.6</v>
      </c>
      <c r="Z31" s="118">
        <v>12.54</v>
      </c>
      <c r="AA31" s="118" t="s">
        <v>136</v>
      </c>
      <c r="AB31" s="118">
        <v>0.4</v>
      </c>
      <c r="AE31" s="41">
        <f t="shared" si="14"/>
        <v>3527</v>
      </c>
      <c r="AF31" s="41" t="str">
        <f t="shared" si="15"/>
        <v>Kabupaten Sampang</v>
      </c>
      <c r="AG31" s="118">
        <v>5</v>
      </c>
      <c r="AH31" s="118">
        <v>30.59</v>
      </c>
      <c r="AI31" s="118" t="s">
        <v>136</v>
      </c>
      <c r="AJ31" s="118">
        <v>9.6999999999999993</v>
      </c>
      <c r="AK31" s="118">
        <v>7.9</v>
      </c>
      <c r="AL31" s="118">
        <v>72.569999999999993</v>
      </c>
      <c r="AM31" s="118">
        <v>73.09</v>
      </c>
      <c r="AN31" s="118">
        <v>8.6</v>
      </c>
      <c r="AO31" s="118">
        <v>12.54</v>
      </c>
      <c r="AP31" s="118" t="s">
        <v>136</v>
      </c>
      <c r="AQ31" s="118">
        <v>0.4</v>
      </c>
      <c r="AT31" s="41">
        <f t="shared" si="16"/>
        <v>3527</v>
      </c>
      <c r="AU31" s="41" t="str">
        <f t="shared" si="17"/>
        <v>Kabupaten Sampang</v>
      </c>
      <c r="AV31" s="88">
        <f t="shared" si="40"/>
        <v>5</v>
      </c>
      <c r="AW31" s="88">
        <f t="shared" si="41"/>
        <v>30.59</v>
      </c>
      <c r="AX31" s="88" t="str">
        <f t="shared" si="42"/>
        <v>n.a.</v>
      </c>
      <c r="AY31" s="88">
        <f t="shared" si="43"/>
        <v>9.6999999999999993</v>
      </c>
      <c r="AZ31" s="88">
        <f t="shared" si="44"/>
        <v>7.9</v>
      </c>
      <c r="BA31" s="88">
        <f t="shared" si="45"/>
        <v>72.569999999999993</v>
      </c>
      <c r="BB31" s="88">
        <f t="shared" si="46"/>
        <v>73.09</v>
      </c>
      <c r="BC31" s="88">
        <f t="shared" si="47"/>
        <v>8.6</v>
      </c>
      <c r="BD31" s="88">
        <f t="shared" si="48"/>
        <v>12.54</v>
      </c>
      <c r="BE31" s="88" t="str">
        <f t="shared" si="49"/>
        <v>n.a.</v>
      </c>
      <c r="BF31" s="88">
        <f t="shared" si="50"/>
        <v>0.4</v>
      </c>
    </row>
    <row r="32" spans="1:58" x14ac:dyDescent="0.3">
      <c r="A32" s="41">
        <f t="shared" si="11"/>
        <v>3528</v>
      </c>
      <c r="B32" s="41" t="str">
        <f t="shared" si="12"/>
        <v>Kabupaten Pamekasan</v>
      </c>
      <c r="C32" s="89">
        <f t="shared" si="29"/>
        <v>4.2</v>
      </c>
      <c r="D32" s="89" t="str">
        <f t="shared" si="30"/>
        <v>n.a.</v>
      </c>
      <c r="E32" s="89">
        <f t="shared" si="31"/>
        <v>42.46</v>
      </c>
      <c r="F32" s="89">
        <f t="shared" si="32"/>
        <v>5.69</v>
      </c>
      <c r="G32" s="89">
        <f t="shared" si="33"/>
        <v>10.49</v>
      </c>
      <c r="H32" s="89">
        <f t="shared" si="34"/>
        <v>72.58</v>
      </c>
      <c r="I32" s="89">
        <f t="shared" si="35"/>
        <v>74.53</v>
      </c>
      <c r="J32" s="89">
        <f t="shared" si="36"/>
        <v>7.96</v>
      </c>
      <c r="K32" s="89">
        <f t="shared" si="37"/>
        <v>12.88</v>
      </c>
      <c r="L32" s="89" t="str">
        <f t="shared" si="38"/>
        <v>n.a.</v>
      </c>
      <c r="M32" s="89">
        <f t="shared" si="39"/>
        <v>0.35</v>
      </c>
      <c r="P32" s="119">
        <v>3528</v>
      </c>
      <c r="Q32" s="120" t="s">
        <v>437</v>
      </c>
      <c r="R32" s="118">
        <v>4.2</v>
      </c>
      <c r="S32" s="118" t="s">
        <v>136</v>
      </c>
      <c r="T32" s="118">
        <v>42.46</v>
      </c>
      <c r="U32" s="118">
        <v>5.69</v>
      </c>
      <c r="V32" s="118">
        <v>10.49</v>
      </c>
      <c r="W32" s="118">
        <v>72.58</v>
      </c>
      <c r="X32" s="118">
        <v>74.53</v>
      </c>
      <c r="Y32" s="118">
        <v>7.96</v>
      </c>
      <c r="Z32" s="118">
        <v>12.88</v>
      </c>
      <c r="AA32" s="118" t="s">
        <v>136</v>
      </c>
      <c r="AB32" s="118">
        <v>0.35</v>
      </c>
      <c r="AE32" s="41">
        <f t="shared" si="14"/>
        <v>3528</v>
      </c>
      <c r="AF32" s="41" t="str">
        <f t="shared" si="15"/>
        <v>Kabupaten Pamekasan</v>
      </c>
      <c r="AG32" s="118">
        <v>4.2</v>
      </c>
      <c r="AH32" s="118" t="s">
        <v>136</v>
      </c>
      <c r="AI32" s="118">
        <v>42.46</v>
      </c>
      <c r="AJ32" s="118">
        <v>5.69</v>
      </c>
      <c r="AK32" s="118">
        <v>10.49</v>
      </c>
      <c r="AL32" s="118">
        <v>72.58</v>
      </c>
      <c r="AM32" s="118">
        <v>74.53</v>
      </c>
      <c r="AN32" s="118">
        <v>7.96</v>
      </c>
      <c r="AO32" s="118">
        <v>12.88</v>
      </c>
      <c r="AP32" s="118" t="s">
        <v>136</v>
      </c>
      <c r="AQ32" s="118">
        <v>0.35</v>
      </c>
      <c r="AT32" s="41">
        <f t="shared" si="16"/>
        <v>3528</v>
      </c>
      <c r="AU32" s="41" t="str">
        <f t="shared" si="17"/>
        <v>Kabupaten Pamekasan</v>
      </c>
      <c r="AV32" s="88">
        <f t="shared" si="40"/>
        <v>4.2</v>
      </c>
      <c r="AW32" s="88" t="str">
        <f t="shared" si="41"/>
        <v>n.a.</v>
      </c>
      <c r="AX32" s="88">
        <f t="shared" si="42"/>
        <v>42.46</v>
      </c>
      <c r="AY32" s="88">
        <f t="shared" si="43"/>
        <v>5.69</v>
      </c>
      <c r="AZ32" s="88">
        <f t="shared" si="44"/>
        <v>10.49</v>
      </c>
      <c r="BA32" s="88">
        <f t="shared" si="45"/>
        <v>72.58</v>
      </c>
      <c r="BB32" s="88">
        <f t="shared" si="46"/>
        <v>74.53</v>
      </c>
      <c r="BC32" s="88">
        <f t="shared" si="47"/>
        <v>7.96</v>
      </c>
      <c r="BD32" s="88">
        <f t="shared" si="48"/>
        <v>12.88</v>
      </c>
      <c r="BE32" s="88" t="str">
        <f t="shared" si="49"/>
        <v>n.a.</v>
      </c>
      <c r="BF32" s="88">
        <f t="shared" si="50"/>
        <v>0.35</v>
      </c>
    </row>
    <row r="33" spans="1:58" x14ac:dyDescent="0.3">
      <c r="A33" s="41">
        <f t="shared" si="11"/>
        <v>3529</v>
      </c>
      <c r="B33" s="41" t="str">
        <f t="shared" si="12"/>
        <v>Kabupaten Sumenep</v>
      </c>
      <c r="C33" s="89">
        <f t="shared" si="29"/>
        <v>5.4</v>
      </c>
      <c r="D33" s="89" t="str">
        <f t="shared" si="30"/>
        <v>n.a.</v>
      </c>
      <c r="E33" s="89" t="str">
        <f t="shared" si="31"/>
        <v>n.a.</v>
      </c>
      <c r="F33" s="89">
        <f t="shared" si="32"/>
        <v>6.24</v>
      </c>
      <c r="G33" s="89">
        <f t="shared" si="33"/>
        <v>9</v>
      </c>
      <c r="H33" s="89">
        <f t="shared" si="34"/>
        <v>73.44</v>
      </c>
      <c r="I33" s="89">
        <f t="shared" si="35"/>
        <v>75.489999999999995</v>
      </c>
      <c r="J33" s="89" t="str">
        <f t="shared" si="36"/>
        <v>n.a.</v>
      </c>
      <c r="K33" s="89">
        <f t="shared" si="37"/>
        <v>16.12</v>
      </c>
      <c r="L33" s="89">
        <f t="shared" si="38"/>
        <v>14593</v>
      </c>
      <c r="M33" s="89">
        <f t="shared" si="39"/>
        <v>0.378</v>
      </c>
      <c r="P33" s="119">
        <v>3529</v>
      </c>
      <c r="Q33" s="120" t="s">
        <v>438</v>
      </c>
      <c r="R33" s="118">
        <v>5.4</v>
      </c>
      <c r="S33" s="118" t="s">
        <v>136</v>
      </c>
      <c r="T33" s="118" t="s">
        <v>136</v>
      </c>
      <c r="U33" s="118">
        <v>6.24</v>
      </c>
      <c r="V33" s="118">
        <v>9</v>
      </c>
      <c r="W33" s="118">
        <v>73.44</v>
      </c>
      <c r="X33" s="118">
        <v>75.489999999999995</v>
      </c>
      <c r="Y33" s="118" t="s">
        <v>136</v>
      </c>
      <c r="Z33" s="118">
        <v>16.12</v>
      </c>
      <c r="AA33" s="118">
        <v>14593</v>
      </c>
      <c r="AB33" s="118">
        <v>0.378</v>
      </c>
      <c r="AE33" s="41">
        <f t="shared" si="14"/>
        <v>3529</v>
      </c>
      <c r="AF33" s="41" t="str">
        <f t="shared" si="15"/>
        <v>Kabupaten Sumenep</v>
      </c>
      <c r="AG33" s="118">
        <v>5.4</v>
      </c>
      <c r="AH33" s="118" t="s">
        <v>136</v>
      </c>
      <c r="AI33" s="118" t="s">
        <v>136</v>
      </c>
      <c r="AJ33" s="118">
        <v>6.24</v>
      </c>
      <c r="AK33" s="118">
        <v>9</v>
      </c>
      <c r="AL33" s="118">
        <v>73.44</v>
      </c>
      <c r="AM33" s="118">
        <v>75.489999999999995</v>
      </c>
      <c r="AN33" s="118" t="s">
        <v>136</v>
      </c>
      <c r="AO33" s="118">
        <v>16.12</v>
      </c>
      <c r="AP33" s="118">
        <v>14593</v>
      </c>
      <c r="AQ33" s="118">
        <v>0.378</v>
      </c>
      <c r="AT33" s="41">
        <f t="shared" si="16"/>
        <v>3529</v>
      </c>
      <c r="AU33" s="41" t="str">
        <f t="shared" si="17"/>
        <v>Kabupaten Sumenep</v>
      </c>
      <c r="AV33" s="88">
        <f t="shared" si="40"/>
        <v>5.4</v>
      </c>
      <c r="AW33" s="88" t="str">
        <f t="shared" si="41"/>
        <v>n.a.</v>
      </c>
      <c r="AX33" s="88" t="str">
        <f t="shared" si="42"/>
        <v>n.a.</v>
      </c>
      <c r="AY33" s="88">
        <f t="shared" si="43"/>
        <v>6.24</v>
      </c>
      <c r="AZ33" s="88">
        <f t="shared" si="44"/>
        <v>9</v>
      </c>
      <c r="BA33" s="88">
        <f t="shared" si="45"/>
        <v>73.44</v>
      </c>
      <c r="BB33" s="88">
        <f t="shared" si="46"/>
        <v>75.489999999999995</v>
      </c>
      <c r="BC33" s="88" t="str">
        <f t="shared" si="47"/>
        <v>n.a.</v>
      </c>
      <c r="BD33" s="88">
        <f t="shared" si="48"/>
        <v>16.12</v>
      </c>
      <c r="BE33" s="88">
        <f t="shared" si="49"/>
        <v>14593</v>
      </c>
      <c r="BF33" s="88">
        <f t="shared" si="50"/>
        <v>0.378</v>
      </c>
    </row>
    <row r="34" spans="1:58" x14ac:dyDescent="0.3">
      <c r="A34" s="41">
        <f t="shared" si="11"/>
        <v>3571</v>
      </c>
      <c r="B34" s="41" t="str">
        <f t="shared" si="12"/>
        <v>Kota Kediri</v>
      </c>
      <c r="C34" s="89">
        <f t="shared" si="29"/>
        <v>4.09</v>
      </c>
      <c r="D34" s="89" t="str">
        <f t="shared" si="30"/>
        <v>n.a.</v>
      </c>
      <c r="E34" s="89" t="str">
        <f t="shared" si="31"/>
        <v>n.a.</v>
      </c>
      <c r="F34" s="89">
        <f t="shared" si="32"/>
        <v>4.8099999999999996</v>
      </c>
      <c r="G34" s="89">
        <f t="shared" si="33"/>
        <v>10.76</v>
      </c>
      <c r="H34" s="89">
        <f t="shared" si="34"/>
        <v>72.58</v>
      </c>
      <c r="I34" s="89" t="str">
        <f t="shared" si="35"/>
        <v>n.a.</v>
      </c>
      <c r="J34" s="89" t="str">
        <f t="shared" si="36"/>
        <v>n.a.</v>
      </c>
      <c r="K34" s="89" t="str">
        <f t="shared" si="37"/>
        <v>n.a.</v>
      </c>
      <c r="L34" s="89" t="str">
        <f t="shared" si="38"/>
        <v>n.a.</v>
      </c>
      <c r="M34" s="89">
        <f t="shared" si="39"/>
        <v>0.36799999999999999</v>
      </c>
      <c r="P34" s="119">
        <v>3571</v>
      </c>
      <c r="Q34" s="120" t="s">
        <v>439</v>
      </c>
      <c r="R34" s="118">
        <v>4.09</v>
      </c>
      <c r="S34" s="118" t="s">
        <v>136</v>
      </c>
      <c r="T34" s="118" t="s">
        <v>136</v>
      </c>
      <c r="U34" s="118">
        <v>4.8099999999999996</v>
      </c>
      <c r="V34" s="118">
        <v>10.76</v>
      </c>
      <c r="W34" s="118">
        <v>72.58</v>
      </c>
      <c r="X34" s="118" t="s">
        <v>136</v>
      </c>
      <c r="Y34" s="118" t="s">
        <v>136</v>
      </c>
      <c r="Z34" s="118" t="s">
        <v>136</v>
      </c>
      <c r="AA34" s="118" t="s">
        <v>136</v>
      </c>
      <c r="AB34" s="118">
        <v>0.36799999999999999</v>
      </c>
      <c r="AE34" s="41">
        <f t="shared" si="14"/>
        <v>3571</v>
      </c>
      <c r="AF34" s="41" t="str">
        <f t="shared" si="15"/>
        <v>Kota Kediri</v>
      </c>
      <c r="AG34" s="118">
        <v>4.09</v>
      </c>
      <c r="AH34" s="118" t="s">
        <v>136</v>
      </c>
      <c r="AI34" s="118" t="s">
        <v>136</v>
      </c>
      <c r="AJ34" s="118">
        <v>4.8099999999999996</v>
      </c>
      <c r="AK34" s="118">
        <v>10.76</v>
      </c>
      <c r="AL34" s="118">
        <v>72.58</v>
      </c>
      <c r="AM34" s="118" t="s">
        <v>136</v>
      </c>
      <c r="AN34" s="118" t="s">
        <v>136</v>
      </c>
      <c r="AO34" s="118" t="s">
        <v>136</v>
      </c>
      <c r="AP34" s="118" t="s">
        <v>136</v>
      </c>
      <c r="AQ34" s="118">
        <v>0.36799999999999999</v>
      </c>
      <c r="AT34" s="41">
        <f t="shared" si="16"/>
        <v>3571</v>
      </c>
      <c r="AU34" s="41" t="str">
        <f t="shared" si="17"/>
        <v>Kota Kediri</v>
      </c>
      <c r="AV34" s="88">
        <f t="shared" si="40"/>
        <v>4.09</v>
      </c>
      <c r="AW34" s="88" t="str">
        <f t="shared" si="41"/>
        <v>n.a.</v>
      </c>
      <c r="AX34" s="88" t="str">
        <f t="shared" si="42"/>
        <v>n.a.</v>
      </c>
      <c r="AY34" s="88">
        <f t="shared" si="43"/>
        <v>4.8099999999999996</v>
      </c>
      <c r="AZ34" s="88">
        <f t="shared" si="44"/>
        <v>10.76</v>
      </c>
      <c r="BA34" s="88">
        <f t="shared" si="45"/>
        <v>72.58</v>
      </c>
      <c r="BB34" s="88" t="str">
        <f t="shared" si="46"/>
        <v>n.a.</v>
      </c>
      <c r="BC34" s="88" t="str">
        <f t="shared" si="47"/>
        <v>n.a.</v>
      </c>
      <c r="BD34" s="88" t="str">
        <f t="shared" si="48"/>
        <v>n.a.</v>
      </c>
      <c r="BE34" s="88" t="str">
        <f t="shared" si="49"/>
        <v>n.a.</v>
      </c>
      <c r="BF34" s="88">
        <f t="shared" si="50"/>
        <v>0.36799999999999999</v>
      </c>
    </row>
    <row r="35" spans="1:58" x14ac:dyDescent="0.3">
      <c r="A35" s="41">
        <f t="shared" si="11"/>
        <v>3572</v>
      </c>
      <c r="B35" s="41" t="str">
        <f t="shared" si="12"/>
        <v>Kota Blitar</v>
      </c>
      <c r="C35" s="89">
        <f t="shared" si="29"/>
        <v>7</v>
      </c>
      <c r="D35" s="89" t="str">
        <f t="shared" si="30"/>
        <v>n.a.</v>
      </c>
      <c r="E35" s="89" t="str">
        <f t="shared" si="31"/>
        <v>n.a.</v>
      </c>
      <c r="F35" s="89">
        <f t="shared" si="32"/>
        <v>7.84</v>
      </c>
      <c r="G35" s="89">
        <f t="shared" si="33"/>
        <v>5</v>
      </c>
      <c r="H35" s="89">
        <f t="shared" si="34"/>
        <v>73.680000000000007</v>
      </c>
      <c r="I35" s="89">
        <f t="shared" si="35"/>
        <v>70.959999999999994</v>
      </c>
      <c r="J35" s="89">
        <f t="shared" si="36"/>
        <v>9.3000000000000007</v>
      </c>
      <c r="K35" s="89">
        <f t="shared" si="37"/>
        <v>15</v>
      </c>
      <c r="L35" s="89">
        <f t="shared" si="38"/>
        <v>12100</v>
      </c>
      <c r="M35" s="89">
        <f t="shared" si="39"/>
        <v>0.37</v>
      </c>
      <c r="P35" s="119">
        <v>3572</v>
      </c>
      <c r="Q35" s="120" t="s">
        <v>440</v>
      </c>
      <c r="R35" s="118">
        <v>7</v>
      </c>
      <c r="S35" s="118" t="s">
        <v>136</v>
      </c>
      <c r="T35" s="118" t="s">
        <v>136</v>
      </c>
      <c r="U35" s="118">
        <v>7.84</v>
      </c>
      <c r="V35" s="118">
        <v>5</v>
      </c>
      <c r="W35" s="118">
        <v>73.680000000000007</v>
      </c>
      <c r="X35" s="118">
        <v>70.959999999999994</v>
      </c>
      <c r="Y35" s="118">
        <v>9.3000000000000007</v>
      </c>
      <c r="Z35" s="118">
        <v>15</v>
      </c>
      <c r="AA35" s="118">
        <v>12100</v>
      </c>
      <c r="AB35" s="118">
        <v>0.37</v>
      </c>
      <c r="AE35" s="41">
        <f t="shared" si="14"/>
        <v>3572</v>
      </c>
      <c r="AF35" s="41" t="str">
        <f t="shared" si="15"/>
        <v>Kota Blitar</v>
      </c>
      <c r="AG35" s="118">
        <v>7</v>
      </c>
      <c r="AH35" s="118" t="s">
        <v>136</v>
      </c>
      <c r="AI35" s="118" t="s">
        <v>136</v>
      </c>
      <c r="AJ35" s="118">
        <v>7.84</v>
      </c>
      <c r="AK35" s="118">
        <v>5</v>
      </c>
      <c r="AL35" s="118">
        <v>73.680000000000007</v>
      </c>
      <c r="AM35" s="118">
        <v>70.959999999999994</v>
      </c>
      <c r="AN35" s="118">
        <v>9.3000000000000007</v>
      </c>
      <c r="AO35" s="118">
        <v>15</v>
      </c>
      <c r="AP35" s="118">
        <v>12100</v>
      </c>
      <c r="AQ35" s="118">
        <v>0.37</v>
      </c>
      <c r="AT35" s="41">
        <f t="shared" si="16"/>
        <v>3572</v>
      </c>
      <c r="AU35" s="41" t="str">
        <f t="shared" si="17"/>
        <v>Kota Blitar</v>
      </c>
      <c r="AV35" s="88">
        <f t="shared" si="40"/>
        <v>7</v>
      </c>
      <c r="AW35" s="88" t="str">
        <f t="shared" si="41"/>
        <v>n.a.</v>
      </c>
      <c r="AX35" s="88" t="str">
        <f t="shared" si="42"/>
        <v>n.a.</v>
      </c>
      <c r="AY35" s="88">
        <f t="shared" si="43"/>
        <v>7.84</v>
      </c>
      <c r="AZ35" s="88">
        <f t="shared" si="44"/>
        <v>5</v>
      </c>
      <c r="BA35" s="88">
        <f t="shared" si="45"/>
        <v>73.680000000000007</v>
      </c>
      <c r="BB35" s="88">
        <f t="shared" si="46"/>
        <v>70.959999999999994</v>
      </c>
      <c r="BC35" s="88">
        <f t="shared" si="47"/>
        <v>9.3000000000000007</v>
      </c>
      <c r="BD35" s="88">
        <f t="shared" si="48"/>
        <v>15</v>
      </c>
      <c r="BE35" s="88">
        <f t="shared" si="49"/>
        <v>12100</v>
      </c>
      <c r="BF35" s="88">
        <f t="shared" si="50"/>
        <v>0.37</v>
      </c>
    </row>
    <row r="36" spans="1:58" x14ac:dyDescent="0.3">
      <c r="A36" s="41">
        <f t="shared" si="11"/>
        <v>3573</v>
      </c>
      <c r="B36" s="41" t="str">
        <f t="shared" si="12"/>
        <v>Kota Malang</v>
      </c>
      <c r="C36" s="89">
        <f t="shared" si="29"/>
        <v>5.9</v>
      </c>
      <c r="D36" s="89">
        <f t="shared" si="30"/>
        <v>42</v>
      </c>
      <c r="E36" s="89">
        <f t="shared" si="31"/>
        <v>62</v>
      </c>
      <c r="F36" s="89">
        <f t="shared" si="32"/>
        <v>1.23</v>
      </c>
      <c r="G36" s="89">
        <f t="shared" si="33"/>
        <v>3.25</v>
      </c>
      <c r="H36" s="89">
        <f t="shared" si="34"/>
        <v>76.930000000000007</v>
      </c>
      <c r="I36" s="89">
        <f t="shared" si="35"/>
        <v>72.5</v>
      </c>
      <c r="J36" s="89">
        <f t="shared" si="36"/>
        <v>10.84</v>
      </c>
      <c r="K36" s="89">
        <f t="shared" si="37"/>
        <v>13.91</v>
      </c>
      <c r="L36" s="89" t="str">
        <f t="shared" si="38"/>
        <v>n.a.</v>
      </c>
      <c r="M36" s="89">
        <f t="shared" si="39"/>
        <v>0.35699999999999998</v>
      </c>
      <c r="P36" s="119">
        <v>3573</v>
      </c>
      <c r="Q36" s="120" t="s">
        <v>441</v>
      </c>
      <c r="R36" s="118">
        <v>5.9</v>
      </c>
      <c r="S36" s="118">
        <v>42</v>
      </c>
      <c r="T36" s="118">
        <v>62</v>
      </c>
      <c r="U36" s="118">
        <v>1.23</v>
      </c>
      <c r="V36" s="118">
        <v>3.25</v>
      </c>
      <c r="W36" s="118">
        <v>76.930000000000007</v>
      </c>
      <c r="X36" s="118">
        <v>72.5</v>
      </c>
      <c r="Y36" s="118">
        <v>10.84</v>
      </c>
      <c r="Z36" s="118">
        <v>13.91</v>
      </c>
      <c r="AA36" s="118" t="s">
        <v>136</v>
      </c>
      <c r="AB36" s="118">
        <v>0.35699999999999998</v>
      </c>
      <c r="AE36" s="41">
        <f t="shared" si="14"/>
        <v>3573</v>
      </c>
      <c r="AF36" s="41" t="str">
        <f t="shared" si="15"/>
        <v>Kota Malang</v>
      </c>
      <c r="AG36" s="118">
        <v>5.9</v>
      </c>
      <c r="AH36" s="118">
        <v>42</v>
      </c>
      <c r="AI36" s="118">
        <v>62</v>
      </c>
      <c r="AJ36" s="118">
        <v>1.23</v>
      </c>
      <c r="AK36" s="118">
        <v>3.25</v>
      </c>
      <c r="AL36" s="118">
        <v>76.930000000000007</v>
      </c>
      <c r="AM36" s="118">
        <v>72.5</v>
      </c>
      <c r="AN36" s="118">
        <v>10.84</v>
      </c>
      <c r="AO36" s="118">
        <v>13.91</v>
      </c>
      <c r="AP36" s="118" t="s">
        <v>136</v>
      </c>
      <c r="AQ36" s="118">
        <v>0.35699999999999998</v>
      </c>
      <c r="AT36" s="41">
        <f t="shared" si="16"/>
        <v>3573</v>
      </c>
      <c r="AU36" s="41" t="str">
        <f t="shared" si="17"/>
        <v>Kota Malang</v>
      </c>
      <c r="AV36" s="88">
        <f t="shared" si="40"/>
        <v>5.9</v>
      </c>
      <c r="AW36" s="88">
        <f t="shared" si="41"/>
        <v>42</v>
      </c>
      <c r="AX36" s="88">
        <f t="shared" si="42"/>
        <v>62</v>
      </c>
      <c r="AY36" s="88">
        <f t="shared" si="43"/>
        <v>1.23</v>
      </c>
      <c r="AZ36" s="88">
        <f t="shared" si="44"/>
        <v>3.25</v>
      </c>
      <c r="BA36" s="88">
        <f t="shared" si="45"/>
        <v>76.930000000000007</v>
      </c>
      <c r="BB36" s="88">
        <f t="shared" si="46"/>
        <v>72.5</v>
      </c>
      <c r="BC36" s="88">
        <f t="shared" si="47"/>
        <v>10.84</v>
      </c>
      <c r="BD36" s="88">
        <f t="shared" si="48"/>
        <v>13.91</v>
      </c>
      <c r="BE36" s="88" t="str">
        <f t="shared" si="49"/>
        <v>n.a.</v>
      </c>
      <c r="BF36" s="88">
        <f t="shared" si="50"/>
        <v>0.35699999999999998</v>
      </c>
    </row>
    <row r="37" spans="1:58" x14ac:dyDescent="0.3">
      <c r="A37" s="41">
        <f t="shared" si="11"/>
        <v>3574</v>
      </c>
      <c r="B37" s="41" t="str">
        <f t="shared" si="12"/>
        <v>Kota Probolinggo</v>
      </c>
      <c r="C37" s="89">
        <f t="shared" si="29"/>
        <v>3.5</v>
      </c>
      <c r="D37" s="89" t="str">
        <f t="shared" si="30"/>
        <v>n.a.</v>
      </c>
      <c r="E37" s="89" t="str">
        <f t="shared" si="31"/>
        <v>n.a.</v>
      </c>
      <c r="F37" s="89">
        <f t="shared" si="32"/>
        <v>3.19</v>
      </c>
      <c r="G37" s="89">
        <f t="shared" si="33"/>
        <v>11.98</v>
      </c>
      <c r="H37" s="89">
        <f t="shared" si="34"/>
        <v>69.61</v>
      </c>
      <c r="I37" s="89">
        <f t="shared" si="35"/>
        <v>67.48</v>
      </c>
      <c r="J37" s="89">
        <f t="shared" si="36"/>
        <v>7.66</v>
      </c>
      <c r="K37" s="89">
        <f t="shared" si="37"/>
        <v>13.52</v>
      </c>
      <c r="L37" s="89">
        <f t="shared" si="38"/>
        <v>11603.52</v>
      </c>
      <c r="M37" s="89">
        <f t="shared" si="39"/>
        <v>0.32900000000000001</v>
      </c>
      <c r="P37" s="119">
        <v>3574</v>
      </c>
      <c r="Q37" s="120" t="s">
        <v>442</v>
      </c>
      <c r="R37" s="118">
        <v>3.5</v>
      </c>
      <c r="S37" s="118" t="s">
        <v>136</v>
      </c>
      <c r="T37" s="118" t="s">
        <v>136</v>
      </c>
      <c r="U37" s="118">
        <v>3.19</v>
      </c>
      <c r="V37" s="118">
        <v>11.98</v>
      </c>
      <c r="W37" s="118">
        <v>69.61</v>
      </c>
      <c r="X37" s="118">
        <v>67.48</v>
      </c>
      <c r="Y37" s="118">
        <v>7.66</v>
      </c>
      <c r="Z37" s="118">
        <v>13.52</v>
      </c>
      <c r="AA37" s="118">
        <v>11603.52</v>
      </c>
      <c r="AB37" s="118">
        <v>0.32900000000000001</v>
      </c>
      <c r="AE37" s="41">
        <f t="shared" si="14"/>
        <v>3574</v>
      </c>
      <c r="AF37" s="41" t="str">
        <f t="shared" si="15"/>
        <v>Kota Probolinggo</v>
      </c>
      <c r="AG37" s="118">
        <v>3.5</v>
      </c>
      <c r="AH37" s="118" t="s">
        <v>136</v>
      </c>
      <c r="AI37" s="118" t="s">
        <v>136</v>
      </c>
      <c r="AJ37" s="118">
        <v>3.19</v>
      </c>
      <c r="AK37" s="118">
        <v>11.98</v>
      </c>
      <c r="AL37" s="118">
        <v>69.61</v>
      </c>
      <c r="AM37" s="118">
        <v>67.48</v>
      </c>
      <c r="AN37" s="118">
        <v>7.66</v>
      </c>
      <c r="AO37" s="118">
        <v>13.52</v>
      </c>
      <c r="AP37" s="118">
        <v>11603.52</v>
      </c>
      <c r="AQ37" s="118">
        <v>0.32900000000000001</v>
      </c>
      <c r="AT37" s="41">
        <f t="shared" si="16"/>
        <v>3574</v>
      </c>
      <c r="AU37" s="41" t="str">
        <f t="shared" si="17"/>
        <v>Kota Probolinggo</v>
      </c>
      <c r="AV37" s="88">
        <f t="shared" si="40"/>
        <v>3.5</v>
      </c>
      <c r="AW37" s="88" t="str">
        <f t="shared" si="41"/>
        <v>n.a.</v>
      </c>
      <c r="AX37" s="88" t="str">
        <f t="shared" si="42"/>
        <v>n.a.</v>
      </c>
      <c r="AY37" s="88">
        <f t="shared" si="43"/>
        <v>3.19</v>
      </c>
      <c r="AZ37" s="88">
        <f t="shared" si="44"/>
        <v>11.98</v>
      </c>
      <c r="BA37" s="88">
        <f t="shared" si="45"/>
        <v>69.61</v>
      </c>
      <c r="BB37" s="88">
        <f t="shared" si="46"/>
        <v>67.48</v>
      </c>
      <c r="BC37" s="88">
        <f t="shared" si="47"/>
        <v>7.66</v>
      </c>
      <c r="BD37" s="88">
        <f t="shared" si="48"/>
        <v>13.52</v>
      </c>
      <c r="BE37" s="88">
        <f t="shared" si="49"/>
        <v>11603.52</v>
      </c>
      <c r="BF37" s="88">
        <f t="shared" si="50"/>
        <v>0.32900000000000001</v>
      </c>
    </row>
    <row r="38" spans="1:58" x14ac:dyDescent="0.3">
      <c r="A38" s="41">
        <f t="shared" si="11"/>
        <v>3575</v>
      </c>
      <c r="B38" s="41" t="str">
        <f t="shared" si="12"/>
        <v>Kota Pasuruan</v>
      </c>
      <c r="C38" s="89">
        <f t="shared" si="29"/>
        <v>6.33</v>
      </c>
      <c r="D38" s="89" t="str">
        <f t="shared" si="30"/>
        <v>n.a.</v>
      </c>
      <c r="E38" s="89">
        <f t="shared" si="31"/>
        <v>23</v>
      </c>
      <c r="F38" s="89">
        <f t="shared" si="32"/>
        <v>2.5</v>
      </c>
      <c r="G38" s="89">
        <f t="shared" si="33"/>
        <v>19.350000000000001</v>
      </c>
      <c r="H38" s="89">
        <f t="shared" si="34"/>
        <v>69</v>
      </c>
      <c r="I38" s="89">
        <f t="shared" si="35"/>
        <v>68.8</v>
      </c>
      <c r="J38" s="89">
        <f t="shared" si="36"/>
        <v>8.65</v>
      </c>
      <c r="K38" s="89">
        <f t="shared" si="37"/>
        <v>14.6</v>
      </c>
      <c r="L38" s="89" t="str">
        <f t="shared" si="38"/>
        <v>n.a.</v>
      </c>
      <c r="M38" s="89">
        <f t="shared" si="39"/>
        <v>0.34</v>
      </c>
      <c r="P38" s="119">
        <v>3575</v>
      </c>
      <c r="Q38" s="120" t="s">
        <v>443</v>
      </c>
      <c r="R38" s="118">
        <v>6.33</v>
      </c>
      <c r="S38" s="118" t="s">
        <v>136</v>
      </c>
      <c r="T38" s="118">
        <v>23</v>
      </c>
      <c r="U38" s="118">
        <v>2.5</v>
      </c>
      <c r="V38" s="118">
        <v>19.350000000000001</v>
      </c>
      <c r="W38" s="118">
        <v>69</v>
      </c>
      <c r="X38" s="118">
        <v>68.8</v>
      </c>
      <c r="Y38" s="118">
        <v>8.65</v>
      </c>
      <c r="Z38" s="118">
        <v>14.6</v>
      </c>
      <c r="AA38" s="118" t="s">
        <v>136</v>
      </c>
      <c r="AB38" s="118">
        <v>0.34</v>
      </c>
      <c r="AE38" s="41">
        <f t="shared" si="14"/>
        <v>3575</v>
      </c>
      <c r="AF38" s="41" t="str">
        <f t="shared" si="15"/>
        <v>Kota Pasuruan</v>
      </c>
      <c r="AG38" s="118">
        <v>6.33</v>
      </c>
      <c r="AH38" s="118" t="s">
        <v>136</v>
      </c>
      <c r="AI38" s="118">
        <v>23</v>
      </c>
      <c r="AJ38" s="118">
        <v>2.5</v>
      </c>
      <c r="AK38" s="118">
        <v>19.350000000000001</v>
      </c>
      <c r="AL38" s="118">
        <v>69</v>
      </c>
      <c r="AM38" s="118">
        <v>68.8</v>
      </c>
      <c r="AN38" s="118">
        <v>8.65</v>
      </c>
      <c r="AO38" s="118">
        <v>14.6</v>
      </c>
      <c r="AP38" s="118" t="s">
        <v>136</v>
      </c>
      <c r="AQ38" s="118">
        <v>0.34</v>
      </c>
      <c r="AT38" s="41">
        <f t="shared" si="16"/>
        <v>3575</v>
      </c>
      <c r="AU38" s="41" t="str">
        <f t="shared" si="17"/>
        <v>Kota Pasuruan</v>
      </c>
      <c r="AV38" s="88">
        <f t="shared" si="40"/>
        <v>6.33</v>
      </c>
      <c r="AW38" s="88" t="str">
        <f t="shared" si="41"/>
        <v>n.a.</v>
      </c>
      <c r="AX38" s="88">
        <f t="shared" si="42"/>
        <v>23</v>
      </c>
      <c r="AY38" s="88">
        <f t="shared" si="43"/>
        <v>2.5</v>
      </c>
      <c r="AZ38" s="88">
        <f t="shared" si="44"/>
        <v>19.350000000000001</v>
      </c>
      <c r="BA38" s="88">
        <f t="shared" si="45"/>
        <v>69</v>
      </c>
      <c r="BB38" s="88">
        <f t="shared" si="46"/>
        <v>68.8</v>
      </c>
      <c r="BC38" s="88">
        <f t="shared" si="47"/>
        <v>8.65</v>
      </c>
      <c r="BD38" s="88">
        <f t="shared" si="48"/>
        <v>14.6</v>
      </c>
      <c r="BE38" s="88" t="str">
        <f t="shared" si="49"/>
        <v>n.a.</v>
      </c>
      <c r="BF38" s="88">
        <f t="shared" si="50"/>
        <v>0.34</v>
      </c>
    </row>
    <row r="39" spans="1:58" x14ac:dyDescent="0.3">
      <c r="A39" s="41">
        <f t="shared" si="11"/>
        <v>3576</v>
      </c>
      <c r="B39" s="41" t="str">
        <f t="shared" si="12"/>
        <v>Kota Mojokerto</v>
      </c>
      <c r="C39" s="89">
        <f t="shared" si="29"/>
        <v>4.71</v>
      </c>
      <c r="D39" s="89" t="str">
        <f t="shared" si="30"/>
        <v>n.a.</v>
      </c>
      <c r="E39" s="89" t="str">
        <f t="shared" si="31"/>
        <v>n.a.</v>
      </c>
      <c r="F39" s="89">
        <f t="shared" si="32"/>
        <v>5.53</v>
      </c>
      <c r="G39" s="89">
        <f t="shared" si="33"/>
        <v>7.31</v>
      </c>
      <c r="H39" s="89">
        <f t="shared" si="34"/>
        <v>70.290000000000006</v>
      </c>
      <c r="I39" s="89">
        <f t="shared" si="35"/>
        <v>70.87</v>
      </c>
      <c r="J39" s="89">
        <f t="shared" si="36"/>
        <v>7.95</v>
      </c>
      <c r="K39" s="89">
        <f t="shared" si="37"/>
        <v>13.03</v>
      </c>
      <c r="L39" s="89" t="str">
        <f t="shared" si="38"/>
        <v>n.a.</v>
      </c>
      <c r="M39" s="89">
        <f t="shared" si="39"/>
        <v>0.32300000000000001</v>
      </c>
      <c r="P39" s="119">
        <v>3576</v>
      </c>
      <c r="Q39" s="120" t="s">
        <v>444</v>
      </c>
      <c r="R39" s="118">
        <v>4.71</v>
      </c>
      <c r="S39" s="118" t="s">
        <v>136</v>
      </c>
      <c r="T39" s="118" t="s">
        <v>136</v>
      </c>
      <c r="U39" s="118">
        <v>5.53</v>
      </c>
      <c r="V39" s="118">
        <v>7.31</v>
      </c>
      <c r="W39" s="118">
        <v>70.290000000000006</v>
      </c>
      <c r="X39" s="118">
        <v>70.87</v>
      </c>
      <c r="Y39" s="118">
        <v>7.95</v>
      </c>
      <c r="Z39" s="118">
        <v>13.03</v>
      </c>
      <c r="AA39" s="118" t="s">
        <v>136</v>
      </c>
      <c r="AB39" s="118">
        <v>0.32300000000000001</v>
      </c>
      <c r="AE39" s="41">
        <f t="shared" si="14"/>
        <v>3576</v>
      </c>
      <c r="AF39" s="41" t="str">
        <f t="shared" si="15"/>
        <v>Kota Mojokerto</v>
      </c>
      <c r="AG39" s="118">
        <v>4.71</v>
      </c>
      <c r="AH39" s="118" t="s">
        <v>136</v>
      </c>
      <c r="AI39" s="118" t="s">
        <v>136</v>
      </c>
      <c r="AJ39" s="118">
        <v>5.53</v>
      </c>
      <c r="AK39" s="118">
        <v>7.31</v>
      </c>
      <c r="AL39" s="118">
        <v>70.290000000000006</v>
      </c>
      <c r="AM39" s="118">
        <v>70.87</v>
      </c>
      <c r="AN39" s="118">
        <v>7.95</v>
      </c>
      <c r="AO39" s="118">
        <v>13.03</v>
      </c>
      <c r="AP39" s="118" t="s">
        <v>136</v>
      </c>
      <c r="AQ39" s="118">
        <v>0.32300000000000001</v>
      </c>
      <c r="AT39" s="41">
        <f t="shared" si="16"/>
        <v>3576</v>
      </c>
      <c r="AU39" s="41" t="str">
        <f t="shared" si="17"/>
        <v>Kota Mojokerto</v>
      </c>
      <c r="AV39" s="88">
        <f t="shared" si="40"/>
        <v>4.71</v>
      </c>
      <c r="AW39" s="88" t="str">
        <f t="shared" si="41"/>
        <v>n.a.</v>
      </c>
      <c r="AX39" s="88" t="str">
        <f t="shared" si="42"/>
        <v>n.a.</v>
      </c>
      <c r="AY39" s="88">
        <f t="shared" si="43"/>
        <v>5.53</v>
      </c>
      <c r="AZ39" s="88">
        <f t="shared" si="44"/>
        <v>7.31</v>
      </c>
      <c r="BA39" s="88">
        <f t="shared" si="45"/>
        <v>70.290000000000006</v>
      </c>
      <c r="BB39" s="88">
        <f t="shared" si="46"/>
        <v>70.87</v>
      </c>
      <c r="BC39" s="88">
        <f t="shared" si="47"/>
        <v>7.95</v>
      </c>
      <c r="BD39" s="88">
        <f t="shared" si="48"/>
        <v>13.03</v>
      </c>
      <c r="BE39" s="88" t="str">
        <f t="shared" si="49"/>
        <v>n.a.</v>
      </c>
      <c r="BF39" s="88">
        <f t="shared" si="50"/>
        <v>0.32300000000000001</v>
      </c>
    </row>
    <row r="40" spans="1:58" x14ac:dyDescent="0.3">
      <c r="A40" s="41">
        <f t="shared" si="11"/>
        <v>3577</v>
      </c>
      <c r="B40" s="41" t="str">
        <f t="shared" si="12"/>
        <v>Kota Madiun</v>
      </c>
      <c r="C40" s="89">
        <f t="shared" si="29"/>
        <v>5.5</v>
      </c>
      <c r="D40" s="89" t="str">
        <f t="shared" si="30"/>
        <v>n.a.</v>
      </c>
      <c r="E40" s="89" t="str">
        <f t="shared" si="31"/>
        <v>n.a.</v>
      </c>
      <c r="F40" s="89">
        <f t="shared" si="32"/>
        <v>4.0999999999999996</v>
      </c>
      <c r="G40" s="89">
        <f t="shared" si="33"/>
        <v>4.8</v>
      </c>
      <c r="H40" s="89">
        <f t="shared" si="34"/>
        <v>72</v>
      </c>
      <c r="I40" s="89">
        <f t="shared" si="35"/>
        <v>70</v>
      </c>
      <c r="J40" s="89">
        <f t="shared" si="36"/>
        <v>10</v>
      </c>
      <c r="K40" s="89">
        <f t="shared" si="37"/>
        <v>14.5</v>
      </c>
      <c r="L40" s="89" t="str">
        <f t="shared" si="38"/>
        <v>n.a.</v>
      </c>
      <c r="M40" s="89">
        <f t="shared" si="39"/>
        <v>0.22800000000000001</v>
      </c>
      <c r="P40" s="119">
        <v>3577</v>
      </c>
      <c r="Q40" s="120" t="s">
        <v>445</v>
      </c>
      <c r="R40" s="118">
        <v>5.5</v>
      </c>
      <c r="S40" s="118" t="s">
        <v>136</v>
      </c>
      <c r="T40" s="118" t="s">
        <v>136</v>
      </c>
      <c r="U40" s="118">
        <v>4.0999999999999996</v>
      </c>
      <c r="V40" s="118">
        <v>4.8</v>
      </c>
      <c r="W40" s="118">
        <v>72</v>
      </c>
      <c r="X40" s="118">
        <v>70</v>
      </c>
      <c r="Y40" s="118">
        <v>10</v>
      </c>
      <c r="Z40" s="118">
        <v>14.5</v>
      </c>
      <c r="AA40" s="118" t="s">
        <v>136</v>
      </c>
      <c r="AB40" s="118">
        <v>0.22800000000000001</v>
      </c>
      <c r="AE40" s="41">
        <f t="shared" si="14"/>
        <v>3577</v>
      </c>
      <c r="AF40" s="41" t="str">
        <f t="shared" si="15"/>
        <v>Kota Madiun</v>
      </c>
      <c r="AG40" s="118">
        <v>5.5</v>
      </c>
      <c r="AH40" s="118" t="s">
        <v>136</v>
      </c>
      <c r="AI40" s="118" t="s">
        <v>136</v>
      </c>
      <c r="AJ40" s="118">
        <v>4.0999999999999996</v>
      </c>
      <c r="AK40" s="118">
        <v>4.8</v>
      </c>
      <c r="AL40" s="118">
        <v>72</v>
      </c>
      <c r="AM40" s="118">
        <v>70</v>
      </c>
      <c r="AN40" s="118">
        <v>10</v>
      </c>
      <c r="AO40" s="118">
        <v>14.5</v>
      </c>
      <c r="AP40" s="118" t="s">
        <v>136</v>
      </c>
      <c r="AQ40" s="118">
        <v>0.22800000000000001</v>
      </c>
      <c r="AT40" s="41">
        <f t="shared" si="16"/>
        <v>3577</v>
      </c>
      <c r="AU40" s="41" t="str">
        <f t="shared" si="17"/>
        <v>Kota Madiun</v>
      </c>
      <c r="AV40" s="88">
        <f t="shared" si="40"/>
        <v>5.5</v>
      </c>
      <c r="AW40" s="88" t="str">
        <f t="shared" si="41"/>
        <v>n.a.</v>
      </c>
      <c r="AX40" s="88" t="str">
        <f t="shared" si="42"/>
        <v>n.a.</v>
      </c>
      <c r="AY40" s="88">
        <f t="shared" si="43"/>
        <v>4.0999999999999996</v>
      </c>
      <c r="AZ40" s="88">
        <f t="shared" si="44"/>
        <v>4.8</v>
      </c>
      <c r="BA40" s="88">
        <f t="shared" si="45"/>
        <v>72</v>
      </c>
      <c r="BB40" s="88">
        <f t="shared" si="46"/>
        <v>70</v>
      </c>
      <c r="BC40" s="88">
        <f t="shared" si="47"/>
        <v>10</v>
      </c>
      <c r="BD40" s="88">
        <f t="shared" si="48"/>
        <v>14.5</v>
      </c>
      <c r="BE40" s="88" t="str">
        <f t="shared" si="49"/>
        <v>n.a.</v>
      </c>
      <c r="BF40" s="88">
        <f t="shared" si="50"/>
        <v>0.22800000000000001</v>
      </c>
    </row>
    <row r="41" spans="1:58" x14ac:dyDescent="0.3">
      <c r="A41" s="41">
        <f t="shared" si="11"/>
        <v>3578</v>
      </c>
      <c r="B41" s="41" t="str">
        <f t="shared" si="12"/>
        <v>Kota Surabaya</v>
      </c>
      <c r="C41" s="89">
        <f t="shared" si="29"/>
        <v>5.4</v>
      </c>
      <c r="D41" s="89">
        <f t="shared" si="30"/>
        <v>33.159999999999997</v>
      </c>
      <c r="E41" s="89">
        <f t="shared" si="31"/>
        <v>46.29</v>
      </c>
      <c r="F41" s="89">
        <f t="shared" si="32"/>
        <v>6.2</v>
      </c>
      <c r="G41" s="89">
        <f t="shared" si="33"/>
        <v>9</v>
      </c>
      <c r="H41" s="89">
        <f t="shared" si="34"/>
        <v>71.2</v>
      </c>
      <c r="I41" s="89">
        <f t="shared" si="35"/>
        <v>70.64</v>
      </c>
      <c r="J41" s="89">
        <f t="shared" si="36"/>
        <v>8.6999999999999993</v>
      </c>
      <c r="K41" s="89">
        <f t="shared" si="37"/>
        <v>12.94</v>
      </c>
      <c r="L41" s="89">
        <f t="shared" si="38"/>
        <v>10400.983</v>
      </c>
      <c r="M41" s="89">
        <f t="shared" si="39"/>
        <v>0.378</v>
      </c>
      <c r="P41" s="119">
        <v>3578</v>
      </c>
      <c r="Q41" s="120" t="s">
        <v>446</v>
      </c>
      <c r="R41" s="118">
        <v>5.4</v>
      </c>
      <c r="S41" s="118">
        <v>33.159999999999997</v>
      </c>
      <c r="T41" s="118">
        <v>46.29</v>
      </c>
      <c r="U41" s="118">
        <v>6.2</v>
      </c>
      <c r="V41" s="118">
        <v>9</v>
      </c>
      <c r="W41" s="118">
        <v>71.2</v>
      </c>
      <c r="X41" s="118">
        <v>70.64</v>
      </c>
      <c r="Y41" s="118">
        <v>8.6999999999999993</v>
      </c>
      <c r="Z41" s="118">
        <v>12.94</v>
      </c>
      <c r="AA41" s="118">
        <v>10400.983</v>
      </c>
      <c r="AB41" s="118">
        <v>0.378</v>
      </c>
      <c r="AE41" s="41">
        <f t="shared" si="14"/>
        <v>3578</v>
      </c>
      <c r="AF41" s="41" t="str">
        <f t="shared" si="15"/>
        <v>Kota Surabaya</v>
      </c>
      <c r="AG41" s="118">
        <v>5.4</v>
      </c>
      <c r="AH41" s="118">
        <v>33.159999999999997</v>
      </c>
      <c r="AI41" s="118">
        <v>46.29</v>
      </c>
      <c r="AJ41" s="118">
        <v>6.2</v>
      </c>
      <c r="AK41" s="118">
        <v>9</v>
      </c>
      <c r="AL41" s="118">
        <v>71.2</v>
      </c>
      <c r="AM41" s="118">
        <v>70.64</v>
      </c>
      <c r="AN41" s="118">
        <v>8.6999999999999993</v>
      </c>
      <c r="AO41" s="118">
        <v>12.94</v>
      </c>
      <c r="AP41" s="118">
        <v>10400.983</v>
      </c>
      <c r="AQ41" s="118">
        <v>0.378</v>
      </c>
      <c r="AT41" s="41">
        <f t="shared" si="16"/>
        <v>3578</v>
      </c>
      <c r="AU41" s="41" t="str">
        <f t="shared" si="17"/>
        <v>Kota Surabaya</v>
      </c>
      <c r="AV41" s="88">
        <f t="shared" si="40"/>
        <v>5.4</v>
      </c>
      <c r="AW41" s="88">
        <f t="shared" si="41"/>
        <v>33.159999999999997</v>
      </c>
      <c r="AX41" s="88">
        <f t="shared" si="42"/>
        <v>46.29</v>
      </c>
      <c r="AY41" s="88">
        <f t="shared" si="43"/>
        <v>6.2</v>
      </c>
      <c r="AZ41" s="88">
        <f t="shared" si="44"/>
        <v>9</v>
      </c>
      <c r="BA41" s="88">
        <f t="shared" si="45"/>
        <v>71.2</v>
      </c>
      <c r="BB41" s="88">
        <f t="shared" si="46"/>
        <v>70.64</v>
      </c>
      <c r="BC41" s="88">
        <f t="shared" si="47"/>
        <v>8.6999999999999993</v>
      </c>
      <c r="BD41" s="88">
        <f t="shared" si="48"/>
        <v>12.94</v>
      </c>
      <c r="BE41" s="88">
        <f t="shared" si="49"/>
        <v>10400.983</v>
      </c>
      <c r="BF41" s="88">
        <f t="shared" si="50"/>
        <v>0.378</v>
      </c>
    </row>
    <row r="42" spans="1:58" x14ac:dyDescent="0.3">
      <c r="A42" s="41">
        <f t="shared" si="11"/>
        <v>3579</v>
      </c>
      <c r="B42" s="41" t="str">
        <f t="shared" si="12"/>
        <v>Kota Batu</v>
      </c>
      <c r="C42" s="89">
        <f t="shared" si="29"/>
        <v>2.5</v>
      </c>
      <c r="D42" s="89" t="str">
        <f t="shared" si="30"/>
        <v>n.a.</v>
      </c>
      <c r="E42" s="89" t="str">
        <f t="shared" si="31"/>
        <v>n.a.</v>
      </c>
      <c r="F42" s="89">
        <f t="shared" si="32"/>
        <v>6.75</v>
      </c>
      <c r="G42" s="89">
        <f t="shared" si="33"/>
        <v>6</v>
      </c>
      <c r="H42" s="89">
        <f t="shared" si="34"/>
        <v>77.25</v>
      </c>
      <c r="I42" s="89">
        <f t="shared" si="35"/>
        <v>74.599999999999994</v>
      </c>
      <c r="J42" s="89">
        <f t="shared" si="36"/>
        <v>10.039999999999999</v>
      </c>
      <c r="K42" s="89">
        <f t="shared" si="37"/>
        <v>14.02</v>
      </c>
      <c r="L42" s="89">
        <f t="shared" si="38"/>
        <v>12028</v>
      </c>
      <c r="M42" s="89">
        <f t="shared" si="39"/>
        <v>0.313</v>
      </c>
      <c r="P42" s="119">
        <v>3579</v>
      </c>
      <c r="Q42" s="120" t="s">
        <v>447</v>
      </c>
      <c r="R42" s="118">
        <v>2.5</v>
      </c>
      <c r="S42" s="118" t="s">
        <v>136</v>
      </c>
      <c r="T42" s="118" t="s">
        <v>136</v>
      </c>
      <c r="U42" s="118">
        <v>6.75</v>
      </c>
      <c r="V42" s="118">
        <v>6</v>
      </c>
      <c r="W42" s="118">
        <v>77.25</v>
      </c>
      <c r="X42" s="118">
        <v>74.599999999999994</v>
      </c>
      <c r="Y42" s="118">
        <v>10.039999999999999</v>
      </c>
      <c r="Z42" s="118">
        <v>14.02</v>
      </c>
      <c r="AA42" s="118">
        <v>12028</v>
      </c>
      <c r="AB42" s="118">
        <v>0.313</v>
      </c>
      <c r="AE42" s="41">
        <f t="shared" si="14"/>
        <v>3579</v>
      </c>
      <c r="AF42" s="41" t="str">
        <f t="shared" si="15"/>
        <v>Kota Batu</v>
      </c>
      <c r="AG42" s="118">
        <v>2.5</v>
      </c>
      <c r="AH42" s="118" t="s">
        <v>136</v>
      </c>
      <c r="AI42" s="118" t="s">
        <v>136</v>
      </c>
      <c r="AJ42" s="118">
        <v>6.75</v>
      </c>
      <c r="AK42" s="118">
        <v>6</v>
      </c>
      <c r="AL42" s="118">
        <v>77.25</v>
      </c>
      <c r="AM42" s="118">
        <v>74.599999999999994</v>
      </c>
      <c r="AN42" s="118">
        <v>10.039999999999999</v>
      </c>
      <c r="AO42" s="118">
        <v>14.02</v>
      </c>
      <c r="AP42" s="118">
        <v>12028</v>
      </c>
      <c r="AQ42" s="118">
        <v>0.313</v>
      </c>
      <c r="AT42" s="41">
        <f t="shared" si="16"/>
        <v>3579</v>
      </c>
      <c r="AU42" s="41" t="str">
        <f t="shared" si="17"/>
        <v>Kota Batu</v>
      </c>
      <c r="AV42" s="88">
        <f t="shared" si="40"/>
        <v>2.5</v>
      </c>
      <c r="AW42" s="88" t="str">
        <f t="shared" si="41"/>
        <v>n.a.</v>
      </c>
      <c r="AX42" s="88" t="str">
        <f t="shared" si="42"/>
        <v>n.a.</v>
      </c>
      <c r="AY42" s="88">
        <f t="shared" si="43"/>
        <v>6.75</v>
      </c>
      <c r="AZ42" s="88">
        <f t="shared" si="44"/>
        <v>6</v>
      </c>
      <c r="BA42" s="88">
        <f t="shared" si="45"/>
        <v>77.25</v>
      </c>
      <c r="BB42" s="88">
        <f t="shared" si="46"/>
        <v>74.599999999999994</v>
      </c>
      <c r="BC42" s="88">
        <f t="shared" si="47"/>
        <v>10.039999999999999</v>
      </c>
      <c r="BD42" s="88">
        <f t="shared" si="48"/>
        <v>14.02</v>
      </c>
      <c r="BE42" s="88">
        <f t="shared" si="49"/>
        <v>12028</v>
      </c>
      <c r="BF42" s="88">
        <f t="shared" si="50"/>
        <v>0.313</v>
      </c>
    </row>
    <row r="43" spans="1:58" x14ac:dyDescent="0.3">
      <c r="D43" s="8"/>
      <c r="E43" s="8"/>
    </row>
    <row r="44" spans="1:58" x14ac:dyDescent="0.3">
      <c r="D44" s="8"/>
      <c r="E44" s="8"/>
    </row>
    <row r="45" spans="1:58" x14ac:dyDescent="0.3">
      <c r="D45" s="8"/>
      <c r="E45" s="8"/>
    </row>
    <row r="46" spans="1:58" x14ac:dyDescent="0.3">
      <c r="D46" s="8"/>
      <c r="E46" s="8"/>
    </row>
    <row r="47" spans="1:58" x14ac:dyDescent="0.3">
      <c r="D47" s="8"/>
      <c r="E47" s="8"/>
    </row>
    <row r="48" spans="1:58" ht="97.8" customHeight="1" x14ac:dyDescent="0.3">
      <c r="A48" s="133" t="s">
        <v>711</v>
      </c>
      <c r="B48" s="133"/>
      <c r="D48" s="134"/>
      <c r="E48" s="134"/>
      <c r="P48" s="137" t="s">
        <v>748</v>
      </c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spans="1:4" x14ac:dyDescent="0.3">
      <c r="A49" s="66" t="s">
        <v>147</v>
      </c>
      <c r="B49" s="66" t="s">
        <v>148</v>
      </c>
    </row>
    <row r="50" spans="1:4" x14ac:dyDescent="0.3">
      <c r="A50" s="8">
        <v>3526</v>
      </c>
      <c r="B50" s="8" t="s">
        <v>435</v>
      </c>
      <c r="C50" s="23"/>
      <c r="D50" s="8"/>
    </row>
    <row r="51" spans="1:4" x14ac:dyDescent="0.3">
      <c r="A51" s="8">
        <v>3510</v>
      </c>
      <c r="B51" s="8" t="s">
        <v>419</v>
      </c>
      <c r="C51" s="23"/>
      <c r="D51" s="8"/>
    </row>
    <row r="52" spans="1:4" x14ac:dyDescent="0.3">
      <c r="A52" s="8">
        <v>3505</v>
      </c>
      <c r="B52" s="8" t="s">
        <v>414</v>
      </c>
      <c r="C52" s="23"/>
      <c r="D52" s="8"/>
    </row>
    <row r="53" spans="1:4" x14ac:dyDescent="0.3">
      <c r="A53" s="8">
        <v>3522</v>
      </c>
      <c r="B53" s="8" t="s">
        <v>431</v>
      </c>
      <c r="C53" s="23"/>
      <c r="D53" s="8"/>
    </row>
    <row r="54" spans="1:4" x14ac:dyDescent="0.3">
      <c r="A54" s="8">
        <v>3511</v>
      </c>
      <c r="B54" s="8" t="s">
        <v>420</v>
      </c>
      <c r="C54" s="23"/>
      <c r="D54" s="8"/>
    </row>
    <row r="55" spans="1:4" x14ac:dyDescent="0.3">
      <c r="A55" s="8">
        <v>3525</v>
      </c>
      <c r="B55" s="8" t="s">
        <v>434</v>
      </c>
      <c r="C55" s="23"/>
      <c r="D55" s="8"/>
    </row>
    <row r="56" spans="1:4" x14ac:dyDescent="0.3">
      <c r="A56" s="8">
        <v>3509</v>
      </c>
      <c r="B56" s="8" t="s">
        <v>418</v>
      </c>
      <c r="C56" s="23"/>
      <c r="D56" s="8"/>
    </row>
    <row r="57" spans="1:4" x14ac:dyDescent="0.3">
      <c r="A57" s="8">
        <v>3517</v>
      </c>
      <c r="B57" s="8" t="s">
        <v>426</v>
      </c>
      <c r="C57" s="23"/>
      <c r="D57" s="8"/>
    </row>
    <row r="58" spans="1:4" x14ac:dyDescent="0.3">
      <c r="A58" s="8">
        <v>3506</v>
      </c>
      <c r="B58" s="8" t="s">
        <v>415</v>
      </c>
      <c r="C58" s="23"/>
      <c r="D58" s="8"/>
    </row>
    <row r="59" spans="1:4" x14ac:dyDescent="0.3">
      <c r="A59" s="8">
        <v>3524</v>
      </c>
      <c r="B59" s="8" t="s">
        <v>433</v>
      </c>
      <c r="C59" s="23"/>
      <c r="D59" s="8"/>
    </row>
    <row r="60" spans="1:4" x14ac:dyDescent="0.3">
      <c r="A60" s="8">
        <v>3508</v>
      </c>
      <c r="B60" s="8" t="s">
        <v>417</v>
      </c>
      <c r="C60" s="23"/>
      <c r="D60" s="8"/>
    </row>
    <row r="61" spans="1:4" x14ac:dyDescent="0.3">
      <c r="A61" s="8">
        <v>3519</v>
      </c>
      <c r="B61" s="8" t="s">
        <v>428</v>
      </c>
      <c r="C61" s="23"/>
      <c r="D61" s="8"/>
    </row>
    <row r="62" spans="1:4" x14ac:dyDescent="0.3">
      <c r="A62" s="8">
        <v>3520</v>
      </c>
      <c r="B62" s="8" t="s">
        <v>429</v>
      </c>
      <c r="C62" s="23"/>
      <c r="D62" s="8"/>
    </row>
    <row r="63" spans="1:4" x14ac:dyDescent="0.3">
      <c r="A63" s="8">
        <v>3507</v>
      </c>
      <c r="B63" s="8" t="s">
        <v>416</v>
      </c>
      <c r="C63" s="23"/>
      <c r="D63" s="8"/>
    </row>
    <row r="64" spans="1:4" x14ac:dyDescent="0.3">
      <c r="A64" s="8">
        <v>3516</v>
      </c>
      <c r="B64" s="8" t="s">
        <v>425</v>
      </c>
      <c r="C64" s="23"/>
      <c r="D64" s="8"/>
    </row>
    <row r="65" spans="1:4" x14ac:dyDescent="0.3">
      <c r="A65" s="8">
        <v>3518</v>
      </c>
      <c r="B65" s="8" t="s">
        <v>427</v>
      </c>
      <c r="C65" s="23"/>
      <c r="D65" s="8"/>
    </row>
    <row r="66" spans="1:4" x14ac:dyDescent="0.3">
      <c r="A66" s="8">
        <v>3521</v>
      </c>
      <c r="B66" s="8" t="s">
        <v>430</v>
      </c>
      <c r="C66" s="23"/>
      <c r="D66" s="8"/>
    </row>
    <row r="67" spans="1:4" x14ac:dyDescent="0.3">
      <c r="A67" s="8">
        <v>3501</v>
      </c>
      <c r="B67" s="8" t="s">
        <v>410</v>
      </c>
      <c r="C67" s="23"/>
      <c r="D67" s="8"/>
    </row>
    <row r="68" spans="1:4" x14ac:dyDescent="0.3">
      <c r="A68" s="8">
        <v>3528</v>
      </c>
      <c r="B68" s="8" t="s">
        <v>437</v>
      </c>
      <c r="C68" s="23"/>
      <c r="D68" s="8"/>
    </row>
    <row r="69" spans="1:4" x14ac:dyDescent="0.3">
      <c r="A69" s="8">
        <v>3514</v>
      </c>
      <c r="B69" s="8" t="s">
        <v>423</v>
      </c>
      <c r="C69" s="23"/>
      <c r="D69" s="8"/>
    </row>
    <row r="70" spans="1:4" x14ac:dyDescent="0.3">
      <c r="A70" s="8">
        <v>3502</v>
      </c>
      <c r="B70" s="8" t="s">
        <v>411</v>
      </c>
      <c r="C70" s="23"/>
      <c r="D70" s="8"/>
    </row>
    <row r="71" spans="1:4" x14ac:dyDescent="0.3">
      <c r="A71" s="8">
        <v>3513</v>
      </c>
      <c r="B71" s="8" t="s">
        <v>422</v>
      </c>
      <c r="C71" s="23"/>
      <c r="D71" s="8"/>
    </row>
    <row r="72" spans="1:4" x14ac:dyDescent="0.3">
      <c r="A72" s="8">
        <v>3527</v>
      </c>
      <c r="B72" s="8" t="s">
        <v>436</v>
      </c>
      <c r="C72" s="23"/>
      <c r="D72" s="8"/>
    </row>
    <row r="73" spans="1:4" x14ac:dyDescent="0.3">
      <c r="A73" s="8">
        <v>3515</v>
      </c>
      <c r="B73" s="8" t="s">
        <v>424</v>
      </c>
    </row>
    <row r="74" spans="1:4" x14ac:dyDescent="0.3">
      <c r="A74" s="8">
        <v>3512</v>
      </c>
      <c r="B74" s="8" t="s">
        <v>421</v>
      </c>
    </row>
    <row r="75" spans="1:4" x14ac:dyDescent="0.3">
      <c r="A75" s="8">
        <v>3529</v>
      </c>
      <c r="B75" s="8" t="s">
        <v>438</v>
      </c>
    </row>
    <row r="76" spans="1:4" x14ac:dyDescent="0.3">
      <c r="A76" s="8">
        <v>3503</v>
      </c>
      <c r="B76" s="8" t="s">
        <v>412</v>
      </c>
    </row>
    <row r="77" spans="1:4" x14ac:dyDescent="0.3">
      <c r="A77" s="8">
        <v>3523</v>
      </c>
      <c r="B77" s="8" t="s">
        <v>432</v>
      </c>
    </row>
    <row r="78" spans="1:4" x14ac:dyDescent="0.3">
      <c r="A78" s="8">
        <v>3504</v>
      </c>
      <c r="B78" s="8" t="s">
        <v>413</v>
      </c>
    </row>
    <row r="79" spans="1:4" x14ac:dyDescent="0.3">
      <c r="A79" s="8">
        <v>3579</v>
      </c>
      <c r="B79" s="8" t="s">
        <v>447</v>
      </c>
    </row>
    <row r="80" spans="1:4" x14ac:dyDescent="0.3">
      <c r="A80" s="8">
        <v>3572</v>
      </c>
      <c r="B80" s="8" t="s">
        <v>440</v>
      </c>
    </row>
    <row r="81" spans="1:2" x14ac:dyDescent="0.3">
      <c r="A81" s="8">
        <v>3571</v>
      </c>
      <c r="B81" s="8" t="s">
        <v>439</v>
      </c>
    </row>
    <row r="82" spans="1:2" x14ac:dyDescent="0.3">
      <c r="A82" s="8">
        <v>3577</v>
      </c>
      <c r="B82" s="8" t="s">
        <v>445</v>
      </c>
    </row>
    <row r="83" spans="1:2" x14ac:dyDescent="0.3">
      <c r="A83" s="8">
        <v>3573</v>
      </c>
      <c r="B83" s="8" t="s">
        <v>441</v>
      </c>
    </row>
    <row r="84" spans="1:2" x14ac:dyDescent="0.3">
      <c r="A84" s="8">
        <v>3576</v>
      </c>
      <c r="B84" s="8" t="s">
        <v>444</v>
      </c>
    </row>
    <row r="85" spans="1:2" x14ac:dyDescent="0.3">
      <c r="A85" s="8">
        <v>3575</v>
      </c>
      <c r="B85" s="8" t="s">
        <v>443</v>
      </c>
    </row>
    <row r="86" spans="1:2" x14ac:dyDescent="0.3">
      <c r="A86" s="8">
        <v>3574</v>
      </c>
      <c r="B86" s="8" t="s">
        <v>442</v>
      </c>
    </row>
    <row r="87" spans="1:2" x14ac:dyDescent="0.3">
      <c r="A87" s="8">
        <v>3578</v>
      </c>
      <c r="B87" s="8" t="s">
        <v>446</v>
      </c>
    </row>
    <row r="7719" spans="5:5" x14ac:dyDescent="0.3">
      <c r="E7719" s="30">
        <v>92870</v>
      </c>
    </row>
    <row r="7743" spans="5:5" x14ac:dyDescent="0.3">
      <c r="E7743" s="30">
        <v>120635</v>
      </c>
    </row>
    <row r="7777" spans="5:5" x14ac:dyDescent="0.3">
      <c r="E7777" s="30">
        <v>58136</v>
      </c>
    </row>
    <row r="7797" spans="5:5" x14ac:dyDescent="0.3">
      <c r="E7797" s="30">
        <v>86806</v>
      </c>
    </row>
    <row r="7810" spans="5:5" x14ac:dyDescent="0.3">
      <c r="E7810" s="30">
        <v>44855</v>
      </c>
    </row>
    <row r="7822" spans="5:5" x14ac:dyDescent="0.3">
      <c r="E7822" s="30">
        <v>85796</v>
      </c>
    </row>
    <row r="7840" spans="5:5" x14ac:dyDescent="0.3">
      <c r="E7840" s="30">
        <v>21925</v>
      </c>
    </row>
    <row r="7851" spans="5:5" x14ac:dyDescent="0.3">
      <c r="E7851" s="30">
        <v>100360</v>
      </c>
    </row>
    <row r="7867" spans="5:5" x14ac:dyDescent="0.3">
      <c r="E7867" s="30">
        <v>9742</v>
      </c>
    </row>
    <row r="7875" spans="5:5" x14ac:dyDescent="0.3">
      <c r="E7875" s="30">
        <v>3638</v>
      </c>
    </row>
    <row r="7883" spans="5:5" x14ac:dyDescent="0.3">
      <c r="E7883" s="30">
        <v>0</v>
      </c>
    </row>
    <row r="7890" spans="5:5" x14ac:dyDescent="0.3">
      <c r="E7890" s="30">
        <v>438835</v>
      </c>
    </row>
    <row r="7918" spans="5:5" x14ac:dyDescent="0.3">
      <c r="E7918" s="30">
        <v>343696</v>
      </c>
    </row>
    <row r="7954" spans="5:5" x14ac:dyDescent="0.3">
      <c r="E7954" s="30">
        <v>9589</v>
      </c>
    </row>
    <row r="7960" spans="5:5" x14ac:dyDescent="0.3">
      <c r="E7960" s="30">
        <v>324000</v>
      </c>
    </row>
    <row r="7999" spans="5:5" x14ac:dyDescent="0.3">
      <c r="E7999" s="30">
        <v>159721</v>
      </c>
    </row>
    <row r="8008" spans="5:5" x14ac:dyDescent="0.3">
      <c r="E8008" s="30">
        <v>7845</v>
      </c>
    </row>
    <row r="8018" spans="5:5" x14ac:dyDescent="0.3">
      <c r="E8018" s="30">
        <v>36584</v>
      </c>
    </row>
    <row r="8029" spans="5:5" x14ac:dyDescent="0.3">
      <c r="E8029" s="30">
        <v>45300</v>
      </c>
    </row>
    <row r="8052" spans="5:5" x14ac:dyDescent="0.3">
      <c r="E8052" s="30">
        <v>51056</v>
      </c>
    </row>
    <row r="8067" spans="5:5" x14ac:dyDescent="0.3">
      <c r="E8067" s="30">
        <v>29025</v>
      </c>
    </row>
    <row r="8082" spans="5:5" x14ac:dyDescent="0.3">
      <c r="E8082" s="30">
        <v>33355</v>
      </c>
    </row>
    <row r="8096" spans="5:5" x14ac:dyDescent="0.3">
      <c r="E8096" s="30">
        <v>27064</v>
      </c>
    </row>
    <row r="8107" spans="5:5" x14ac:dyDescent="0.3">
      <c r="E8107" s="30">
        <v>5379</v>
      </c>
    </row>
    <row r="8113" spans="5:5" x14ac:dyDescent="0.3">
      <c r="E8113" s="30">
        <v>26286</v>
      </c>
    </row>
    <row r="8129" spans="5:5" x14ac:dyDescent="0.3">
      <c r="E8129" s="30">
        <v>25532</v>
      </c>
    </row>
    <row r="8143" spans="5:5" x14ac:dyDescent="0.3">
      <c r="E8143" s="30">
        <v>68257</v>
      </c>
    </row>
    <row r="8168" spans="5:5" x14ac:dyDescent="0.3">
      <c r="E8168" s="30">
        <v>24826</v>
      </c>
    </row>
    <row r="8186" spans="5:5" x14ac:dyDescent="0.3">
      <c r="E8186" s="30">
        <v>9622</v>
      </c>
    </row>
    <row r="8193" spans="5:5" x14ac:dyDescent="0.3">
      <c r="E8193" s="30">
        <v>15308</v>
      </c>
    </row>
    <row r="8200" spans="5:5" x14ac:dyDescent="0.3">
      <c r="E8200" s="30">
        <v>21701</v>
      </c>
    </row>
    <row r="8212" spans="5:5" x14ac:dyDescent="0.3">
      <c r="E8212" s="30">
        <v>17467</v>
      </c>
    </row>
    <row r="8223" spans="5:5" x14ac:dyDescent="0.3">
      <c r="E8223" s="30">
        <v>12478</v>
      </c>
    </row>
    <row r="8237" spans="5:5" x14ac:dyDescent="0.3">
      <c r="E8237" s="30">
        <v>26124</v>
      </c>
    </row>
    <row r="8267" spans="5:5" x14ac:dyDescent="0.3">
      <c r="E8267" s="30">
        <v>2383813</v>
      </c>
    </row>
  </sheetData>
  <mergeCells count="11">
    <mergeCell ref="AG4:AQ4"/>
    <mergeCell ref="AV4:BF4"/>
    <mergeCell ref="A48:B48"/>
    <mergeCell ref="D48:E48"/>
    <mergeCell ref="A1:M1"/>
    <mergeCell ref="P48:AB48"/>
    <mergeCell ref="R4:AB4"/>
    <mergeCell ref="C4:M4"/>
    <mergeCell ref="P1:AB1"/>
    <mergeCell ref="AE1:AQ1"/>
    <mergeCell ref="AT1:BF1"/>
  </mergeCells>
  <pageMargins left="0.7" right="0.7" top="0.75" bottom="0.75" header="0.3" footer="0.3"/>
  <pageSetup paperSize="9" orientation="portrait" r:id="rId1"/>
  <ignoredErrors>
    <ignoredError sqref="AV5:BF27 C5:M27 B4 A5:B42 AE5:AF42 AT5:AU42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BY57"/>
  <sheetViews>
    <sheetView showGridLines="0" tabSelected="1" topLeftCell="BK1" zoomScale="79" zoomScaleNormal="80" workbookViewId="0">
      <selection activeCell="BS10" sqref="BS10"/>
    </sheetView>
  </sheetViews>
  <sheetFormatPr defaultColWidth="9.109375" defaultRowHeight="14.4" x14ac:dyDescent="0.3"/>
  <cols>
    <col min="1" max="1" width="7.44140625" style="45" customWidth="1"/>
    <col min="2" max="2" width="36.109375" style="45" customWidth="1"/>
    <col min="3" max="3" width="21.6640625" style="45" customWidth="1"/>
    <col min="4" max="4" width="18.109375" style="45" customWidth="1"/>
    <col min="5" max="5" width="13.5546875" style="45" customWidth="1"/>
    <col min="6" max="6" width="18.6640625" style="45" customWidth="1"/>
    <col min="7" max="7" width="7.44140625" style="45" customWidth="1"/>
    <col min="8" max="8" width="28.5546875" style="45" bestFit="1" customWidth="1"/>
    <col min="9" max="9" width="20" style="45" customWidth="1"/>
    <col min="10" max="10" width="20.21875" style="45" customWidth="1"/>
    <col min="11" max="11" width="14" style="45" customWidth="1"/>
    <col min="12" max="12" width="20.33203125" style="45" customWidth="1"/>
    <col min="13" max="13" width="24.33203125" style="45" customWidth="1"/>
    <col min="14" max="14" width="21.88671875" style="45" customWidth="1"/>
    <col min="15" max="15" width="7.44140625" style="45" customWidth="1"/>
    <col min="16" max="16" width="28.5546875" style="45" bestFit="1" customWidth="1"/>
    <col min="17" max="17" width="19.77734375" style="45" customWidth="1"/>
    <col min="18" max="18" width="19.109375" style="45" customWidth="1"/>
    <col min="19" max="19" width="12.33203125" style="45" customWidth="1"/>
    <col min="20" max="20" width="14.33203125" style="45" customWidth="1"/>
    <col min="21" max="21" width="14.88671875" style="45" customWidth="1"/>
    <col min="22" max="22" width="7.44140625" style="45" customWidth="1"/>
    <col min="23" max="23" width="28.5546875" style="45" bestFit="1" customWidth="1"/>
    <col min="24" max="24" width="18.88671875" style="45" customWidth="1"/>
    <col min="25" max="25" width="20.77734375" style="45" customWidth="1"/>
    <col min="26" max="26" width="11.88671875" style="45" customWidth="1"/>
    <col min="27" max="27" width="11.6640625" style="45" customWidth="1"/>
    <col min="28" max="28" width="19" style="45" customWidth="1"/>
    <col min="29" max="29" width="10.109375" style="45" customWidth="1"/>
    <col min="30" max="30" width="28.5546875" style="45" bestFit="1" customWidth="1"/>
    <col min="31" max="32" width="20.109375" style="45" customWidth="1"/>
    <col min="33" max="33" width="12" style="45" customWidth="1"/>
    <col min="34" max="34" width="21.33203125" style="45" customWidth="1"/>
    <col min="35" max="36" width="7.44140625" style="45" customWidth="1"/>
    <col min="37" max="37" width="28.5546875" style="45" bestFit="1" customWidth="1"/>
    <col min="38" max="38" width="17.88671875" style="45" customWidth="1"/>
    <col min="39" max="39" width="21.5546875" style="45" customWidth="1"/>
    <col min="40" max="41" width="14.33203125" style="45" customWidth="1"/>
    <col min="42" max="42" width="11.33203125" style="45" customWidth="1"/>
    <col min="43" max="43" width="28.5546875" style="45" bestFit="1" customWidth="1"/>
    <col min="44" max="44" width="21.21875" style="45" customWidth="1"/>
    <col min="45" max="45" width="19.6640625" style="45" customWidth="1"/>
    <col min="46" max="47" width="14.88671875" style="45" customWidth="1"/>
    <col min="48" max="48" width="9.109375" style="45"/>
    <col min="49" max="49" width="28.5546875" style="45" bestFit="1" customWidth="1"/>
    <col min="50" max="50" width="18.33203125" style="45" customWidth="1"/>
    <col min="51" max="51" width="21.33203125" style="45" customWidth="1"/>
    <col min="52" max="53" width="15.6640625" style="45" customWidth="1"/>
    <col min="54" max="54" width="12.88671875" style="45" customWidth="1"/>
    <col min="55" max="55" width="28.5546875" style="45" bestFit="1" customWidth="1"/>
    <col min="56" max="56" width="20.44140625" style="45" customWidth="1"/>
    <col min="57" max="57" width="21.77734375" style="45" customWidth="1"/>
    <col min="58" max="59" width="14" style="45" customWidth="1"/>
    <col min="60" max="60" width="10.33203125" style="45" customWidth="1"/>
    <col min="61" max="61" width="28.5546875" style="45" bestFit="1" customWidth="1"/>
    <col min="62" max="62" width="19.33203125" style="45" customWidth="1"/>
    <col min="63" max="63" width="21.44140625" style="45" customWidth="1"/>
    <col min="64" max="65" width="15.44140625" style="45" customWidth="1"/>
    <col min="66" max="66" width="12.33203125" style="45" customWidth="1"/>
    <col min="67" max="67" width="28.5546875" style="45" bestFit="1" customWidth="1"/>
    <col min="68" max="68" width="18.6640625" style="45" customWidth="1"/>
    <col min="69" max="69" width="21.5546875" style="45" customWidth="1"/>
    <col min="70" max="70" width="12.33203125" style="45" customWidth="1"/>
    <col min="71" max="71" width="13.6640625" style="45" customWidth="1"/>
    <col min="72" max="72" width="15.6640625" style="45" customWidth="1"/>
    <col min="73" max="16384" width="9.109375" style="45"/>
  </cols>
  <sheetData>
    <row r="2" spans="1:77" ht="28.5" customHeight="1" x14ac:dyDescent="0.3">
      <c r="A2" s="42"/>
      <c r="B2" s="142" t="s">
        <v>22</v>
      </c>
      <c r="C2" s="142"/>
      <c r="D2" s="142"/>
      <c r="E2" s="142"/>
      <c r="F2" s="43"/>
      <c r="G2" s="42"/>
      <c r="H2" s="142" t="s">
        <v>31</v>
      </c>
      <c r="I2" s="142"/>
      <c r="J2" s="142"/>
      <c r="K2" s="142"/>
      <c r="L2" s="142"/>
      <c r="M2" s="142"/>
      <c r="N2" s="43"/>
      <c r="O2" s="42"/>
      <c r="P2" s="143" t="s">
        <v>24</v>
      </c>
      <c r="Q2" s="143"/>
      <c r="R2" s="143"/>
      <c r="S2" s="143"/>
      <c r="T2" s="143"/>
      <c r="U2" s="42"/>
      <c r="V2" s="42"/>
      <c r="W2" s="143" t="s">
        <v>25</v>
      </c>
      <c r="X2" s="143"/>
      <c r="Y2" s="143"/>
      <c r="Z2" s="143"/>
      <c r="AA2" s="143"/>
      <c r="AB2" s="44"/>
      <c r="AC2" s="42"/>
      <c r="AD2" s="143" t="s">
        <v>26</v>
      </c>
      <c r="AE2" s="143"/>
      <c r="AF2" s="143"/>
      <c r="AG2" s="143"/>
      <c r="AH2" s="44"/>
      <c r="AI2" s="42"/>
      <c r="AJ2" s="42"/>
      <c r="AK2" s="142" t="s">
        <v>20</v>
      </c>
      <c r="AL2" s="142"/>
      <c r="AM2" s="142"/>
      <c r="AN2" s="142"/>
      <c r="AO2" s="43"/>
      <c r="AQ2" s="142" t="s">
        <v>27</v>
      </c>
      <c r="AR2" s="142"/>
      <c r="AS2" s="142"/>
      <c r="AT2" s="142"/>
      <c r="AU2" s="43"/>
      <c r="AW2" s="142" t="s">
        <v>28</v>
      </c>
      <c r="AX2" s="142"/>
      <c r="AY2" s="142"/>
      <c r="AZ2" s="142"/>
      <c r="BA2" s="43"/>
      <c r="BC2" s="142" t="s">
        <v>29</v>
      </c>
      <c r="BD2" s="142"/>
      <c r="BE2" s="142"/>
      <c r="BF2" s="142"/>
      <c r="BG2" s="43"/>
      <c r="BI2" s="142" t="s">
        <v>39</v>
      </c>
      <c r="BJ2" s="142"/>
      <c r="BK2" s="142"/>
      <c r="BL2" s="142"/>
      <c r="BM2" s="43"/>
      <c r="BO2" s="143" t="s">
        <v>30</v>
      </c>
      <c r="BP2" s="143"/>
      <c r="BQ2" s="143"/>
      <c r="BR2" s="143"/>
      <c r="BS2" s="143"/>
      <c r="BT2" s="44"/>
    </row>
    <row r="3" spans="1:77" hidden="1" x14ac:dyDescent="0.3">
      <c r="P3" s="45" t="s">
        <v>24</v>
      </c>
    </row>
    <row r="4" spans="1:77" ht="28.8" hidden="1" x14ac:dyDescent="0.3">
      <c r="D4" s="46"/>
      <c r="E4" s="47"/>
      <c r="F4" s="47"/>
      <c r="G4" s="46"/>
      <c r="H4" s="46"/>
      <c r="I4" s="47"/>
      <c r="J4" s="46"/>
      <c r="K4" s="46"/>
      <c r="L4" s="46"/>
      <c r="M4" s="47"/>
      <c r="N4" s="47"/>
      <c r="O4" s="47"/>
      <c r="P4" s="46" t="s">
        <v>24</v>
      </c>
      <c r="Q4" s="47"/>
      <c r="R4" s="46"/>
      <c r="S4" s="46"/>
      <c r="T4" s="47"/>
      <c r="U4" s="46"/>
      <c r="V4" s="46"/>
      <c r="W4" s="46"/>
      <c r="X4" s="47"/>
      <c r="Y4" s="46"/>
      <c r="Z4" s="46"/>
      <c r="AA4" s="47"/>
      <c r="AB4" s="47"/>
      <c r="AC4" s="46"/>
      <c r="AD4" s="46"/>
      <c r="AE4" s="47"/>
      <c r="AF4" s="46"/>
      <c r="AG4" s="46"/>
      <c r="AH4" s="47"/>
      <c r="AI4" s="46"/>
      <c r="AJ4" s="46"/>
      <c r="AK4" s="46"/>
      <c r="AL4" s="47"/>
      <c r="AM4" s="46"/>
      <c r="AN4" s="47"/>
      <c r="AO4" s="47"/>
      <c r="AP4" s="46"/>
      <c r="AQ4" s="46"/>
      <c r="AR4" s="47"/>
      <c r="AS4" s="46"/>
      <c r="AT4" s="46"/>
      <c r="AU4" s="46"/>
      <c r="AV4" s="46"/>
      <c r="AW4" s="46"/>
      <c r="AX4" s="47"/>
      <c r="AY4" s="46"/>
      <c r="AZ4" s="46"/>
      <c r="BA4" s="46"/>
      <c r="BB4" s="46"/>
      <c r="BC4" s="46"/>
      <c r="BD4" s="47"/>
      <c r="BE4" s="46"/>
      <c r="BF4" s="46"/>
      <c r="BG4" s="46"/>
      <c r="BH4" s="46"/>
      <c r="BI4" s="46"/>
      <c r="BJ4" s="47"/>
      <c r="BK4" s="46"/>
      <c r="BL4" s="46"/>
      <c r="BM4" s="46"/>
      <c r="BN4" s="46"/>
      <c r="BO4" s="46"/>
      <c r="BP4" s="47"/>
      <c r="BQ4" s="46"/>
      <c r="BR4" s="46"/>
      <c r="BS4" s="47"/>
      <c r="BT4" s="47"/>
      <c r="BU4" s="46"/>
      <c r="BV4" s="46"/>
      <c r="BW4" s="46"/>
      <c r="BX4" s="46"/>
      <c r="BY4" s="46"/>
    </row>
    <row r="5" spans="1:77" ht="28.8" hidden="1" x14ac:dyDescent="0.3">
      <c r="D5" s="46"/>
      <c r="E5" s="47"/>
      <c r="F5" s="48"/>
      <c r="G5" s="46"/>
      <c r="H5" s="46"/>
      <c r="I5" s="47"/>
      <c r="J5" s="46"/>
      <c r="K5" s="46"/>
      <c r="L5" s="46"/>
      <c r="M5" s="47"/>
      <c r="N5" s="48"/>
      <c r="O5" s="47"/>
      <c r="P5" s="46" t="s">
        <v>24</v>
      </c>
      <c r="Q5" s="47"/>
      <c r="R5" s="46"/>
      <c r="S5" s="46"/>
      <c r="T5" s="47"/>
      <c r="U5" s="48"/>
      <c r="V5" s="48"/>
      <c r="W5" s="46"/>
      <c r="X5" s="47"/>
      <c r="Y5" s="46"/>
      <c r="Z5" s="46"/>
      <c r="AA5" s="47"/>
      <c r="AB5" s="47"/>
      <c r="AC5" s="48"/>
      <c r="AD5" s="46"/>
      <c r="AE5" s="47"/>
      <c r="AF5" s="46"/>
      <c r="AG5" s="46"/>
      <c r="AH5" s="47"/>
      <c r="AI5" s="48"/>
      <c r="AJ5" s="48"/>
      <c r="AK5" s="46"/>
      <c r="AL5" s="47"/>
      <c r="AM5" s="46"/>
      <c r="AN5" s="47"/>
      <c r="AO5" s="47"/>
      <c r="AP5" s="48"/>
      <c r="AQ5" s="46"/>
      <c r="AR5" s="47"/>
      <c r="AS5" s="46"/>
      <c r="AT5" s="46"/>
      <c r="AU5" s="46"/>
      <c r="AV5" s="48"/>
      <c r="AW5" s="46"/>
      <c r="AX5" s="47"/>
      <c r="AY5" s="46"/>
      <c r="AZ5" s="46"/>
      <c r="BA5" s="46"/>
      <c r="BB5" s="48"/>
      <c r="BC5" s="46"/>
      <c r="BD5" s="47"/>
      <c r="BE5" s="46"/>
      <c r="BF5" s="46"/>
      <c r="BG5" s="46"/>
      <c r="BH5" s="48"/>
      <c r="BI5" s="46"/>
      <c r="BJ5" s="47"/>
      <c r="BK5" s="46"/>
      <c r="BL5" s="46"/>
      <c r="BM5" s="46"/>
      <c r="BN5" s="48"/>
      <c r="BO5" s="46"/>
      <c r="BP5" s="47"/>
      <c r="BQ5" s="46"/>
      <c r="BR5" s="46"/>
      <c r="BS5" s="47"/>
      <c r="BT5" s="47"/>
      <c r="BU5" s="46"/>
      <c r="BV5" s="46"/>
      <c r="BW5" s="46"/>
      <c r="BX5" s="46"/>
      <c r="BY5" s="46"/>
    </row>
    <row r="6" spans="1:77" ht="28.8" hidden="1" x14ac:dyDescent="0.3">
      <c r="D6" s="46"/>
      <c r="E6" s="47"/>
      <c r="F6" s="49"/>
      <c r="G6" s="46"/>
      <c r="H6" s="46"/>
      <c r="I6" s="47"/>
      <c r="J6" s="46"/>
      <c r="K6" s="46"/>
      <c r="L6" s="46"/>
      <c r="M6" s="47"/>
      <c r="N6" s="49"/>
      <c r="O6" s="47"/>
      <c r="P6" s="46" t="s">
        <v>24</v>
      </c>
      <c r="Q6" s="47"/>
      <c r="R6" s="46"/>
      <c r="S6" s="46"/>
      <c r="T6" s="47"/>
      <c r="U6" s="49"/>
      <c r="V6" s="49"/>
      <c r="W6" s="46"/>
      <c r="X6" s="47"/>
      <c r="Y6" s="46"/>
      <c r="Z6" s="46"/>
      <c r="AA6" s="47"/>
      <c r="AB6" s="47"/>
      <c r="AC6" s="49"/>
      <c r="AD6" s="46"/>
      <c r="AE6" s="47"/>
      <c r="AF6" s="46"/>
      <c r="AG6" s="46"/>
      <c r="AH6" s="47"/>
      <c r="AI6" s="49"/>
      <c r="AJ6" s="49"/>
      <c r="AK6" s="46"/>
      <c r="AL6" s="47"/>
      <c r="AM6" s="46"/>
      <c r="AN6" s="47"/>
      <c r="AO6" s="47"/>
      <c r="AP6" s="49"/>
      <c r="AQ6" s="46"/>
      <c r="AR6" s="47"/>
      <c r="AS6" s="46"/>
      <c r="AT6" s="46"/>
      <c r="AU6" s="46"/>
      <c r="AV6" s="49"/>
      <c r="AW6" s="46"/>
      <c r="AX6" s="47"/>
      <c r="AY6" s="46"/>
      <c r="AZ6" s="46"/>
      <c r="BA6" s="46"/>
      <c r="BB6" s="49"/>
      <c r="BC6" s="46"/>
      <c r="BD6" s="47"/>
      <c r="BE6" s="46"/>
      <c r="BF6" s="46"/>
      <c r="BG6" s="46"/>
      <c r="BH6" s="49"/>
      <c r="BI6" s="46"/>
      <c r="BJ6" s="47"/>
      <c r="BK6" s="46"/>
      <c r="BL6" s="46"/>
      <c r="BM6" s="46"/>
      <c r="BN6" s="49"/>
      <c r="BO6" s="46"/>
      <c r="BP6" s="47"/>
      <c r="BQ6" s="46"/>
      <c r="BR6" s="46"/>
      <c r="BS6" s="47"/>
      <c r="BT6" s="47"/>
      <c r="BU6" s="46"/>
      <c r="BV6" s="46"/>
      <c r="BW6" s="46"/>
      <c r="BX6" s="46"/>
      <c r="BY6" s="46"/>
    </row>
    <row r="7" spans="1:77" ht="15" hidden="1" customHeight="1" x14ac:dyDescent="0.3">
      <c r="D7" s="46"/>
      <c r="E7" s="47"/>
      <c r="F7" s="49"/>
      <c r="G7" s="46"/>
      <c r="H7" s="46"/>
      <c r="I7" s="47"/>
      <c r="J7" s="46"/>
      <c r="K7" s="46"/>
      <c r="L7" s="46"/>
      <c r="M7" s="47"/>
      <c r="N7" s="49"/>
      <c r="O7" s="47"/>
      <c r="P7" s="46" t="s">
        <v>24</v>
      </c>
      <c r="Q7" s="47"/>
      <c r="R7" s="46"/>
      <c r="S7" s="46"/>
      <c r="T7" s="47"/>
      <c r="U7" s="49"/>
      <c r="V7" s="49"/>
      <c r="W7" s="46"/>
      <c r="X7" s="47"/>
      <c r="Y7" s="46"/>
      <c r="Z7" s="46"/>
      <c r="AA7" s="47"/>
      <c r="AB7" s="47"/>
      <c r="AC7" s="49"/>
      <c r="AD7" s="46"/>
      <c r="AE7" s="47"/>
      <c r="AF7" s="46"/>
      <c r="AG7" s="46"/>
      <c r="AH7" s="47"/>
      <c r="AI7" s="49"/>
      <c r="AJ7" s="49"/>
      <c r="AK7" s="46"/>
      <c r="AL7" s="47"/>
      <c r="AM7" s="46"/>
      <c r="AN7" s="47"/>
      <c r="AO7" s="47"/>
      <c r="AP7" s="49"/>
      <c r="AQ7" s="46"/>
      <c r="AR7" s="47"/>
      <c r="AS7" s="46"/>
      <c r="AT7" s="46"/>
      <c r="AU7" s="46"/>
      <c r="AV7" s="49"/>
      <c r="AW7" s="46"/>
      <c r="AX7" s="47"/>
      <c r="AY7" s="46"/>
      <c r="AZ7" s="46"/>
      <c r="BA7" s="46"/>
      <c r="BB7" s="49"/>
      <c r="BC7" s="46"/>
      <c r="BD7" s="47"/>
      <c r="BE7" s="46"/>
      <c r="BF7" s="46"/>
      <c r="BG7" s="46"/>
      <c r="BH7" s="49"/>
      <c r="BI7" s="46"/>
      <c r="BJ7" s="47"/>
      <c r="BK7" s="46"/>
      <c r="BL7" s="46"/>
      <c r="BM7" s="46"/>
      <c r="BN7" s="49"/>
      <c r="BO7" s="46"/>
      <c r="BP7" s="47"/>
      <c r="BQ7" s="46"/>
      <c r="BR7" s="46"/>
      <c r="BS7" s="47"/>
      <c r="BT7" s="47"/>
      <c r="BU7" s="46"/>
      <c r="BV7" s="46"/>
      <c r="BW7" s="46"/>
      <c r="BX7" s="46"/>
      <c r="BY7" s="46"/>
    </row>
    <row r="8" spans="1:77" x14ac:dyDescent="0.3">
      <c r="D8" s="46"/>
      <c r="E8" s="47"/>
      <c r="F8" s="49"/>
      <c r="G8" s="46"/>
      <c r="H8" s="46"/>
      <c r="I8" s="47"/>
      <c r="J8" s="46"/>
      <c r="K8" s="46"/>
      <c r="L8" s="46"/>
      <c r="M8" s="47"/>
      <c r="N8" s="49"/>
      <c r="O8" s="47"/>
      <c r="P8" s="46"/>
      <c r="Q8" s="47"/>
      <c r="R8" s="46"/>
      <c r="S8" s="46"/>
      <c r="T8" s="47"/>
      <c r="U8" s="49"/>
      <c r="V8" s="49"/>
      <c r="W8" s="46"/>
      <c r="X8" s="47"/>
      <c r="Y8" s="46"/>
      <c r="Z8" s="46"/>
      <c r="AA8" s="47"/>
      <c r="AB8" s="47"/>
      <c r="AC8" s="49"/>
      <c r="AD8" s="46"/>
      <c r="AE8" s="47"/>
      <c r="AF8" s="46"/>
      <c r="AG8" s="46"/>
      <c r="AH8" s="47"/>
      <c r="AI8" s="49"/>
      <c r="AJ8" s="49"/>
      <c r="AK8" s="46"/>
      <c r="AL8" s="47"/>
      <c r="AM8" s="46"/>
      <c r="AN8" s="47"/>
      <c r="AO8" s="47"/>
      <c r="AP8" s="49"/>
      <c r="AQ8" s="46"/>
      <c r="AR8" s="47"/>
      <c r="AS8" s="46"/>
      <c r="AT8" s="46"/>
      <c r="AU8" s="46"/>
      <c r="AV8" s="49"/>
      <c r="AW8" s="46"/>
      <c r="AX8" s="47"/>
      <c r="AY8" s="46"/>
      <c r="AZ8" s="46"/>
      <c r="BA8" s="46"/>
      <c r="BB8" s="49"/>
      <c r="BC8" s="46"/>
      <c r="BD8" s="47"/>
      <c r="BE8" s="46"/>
      <c r="BF8" s="46"/>
      <c r="BG8" s="46"/>
      <c r="BH8" s="49"/>
      <c r="BI8" s="46"/>
      <c r="BJ8" s="47"/>
      <c r="BK8" s="46"/>
      <c r="BL8" s="46"/>
      <c r="BM8" s="46"/>
      <c r="BN8" s="49"/>
      <c r="BO8" s="46"/>
      <c r="BP8" s="47"/>
      <c r="BQ8" s="46"/>
      <c r="BR8" s="46"/>
      <c r="BS8" s="47"/>
      <c r="BT8" s="47"/>
      <c r="BU8" s="46"/>
      <c r="BV8" s="46"/>
      <c r="BW8" s="46"/>
      <c r="BX8" s="46"/>
      <c r="BY8" s="46"/>
    </row>
    <row r="9" spans="1:77" ht="43.2" customHeight="1" x14ac:dyDescent="0.3">
      <c r="C9" s="144" t="s">
        <v>718</v>
      </c>
      <c r="D9" s="144"/>
      <c r="I9" s="144" t="s">
        <v>718</v>
      </c>
      <c r="J9" s="144"/>
      <c r="Q9" s="144" t="s">
        <v>718</v>
      </c>
      <c r="R9" s="144"/>
      <c r="X9" s="144" t="s">
        <v>718</v>
      </c>
      <c r="Y9" s="144"/>
      <c r="AE9" s="144" t="s">
        <v>718</v>
      </c>
      <c r="AF9" s="144"/>
      <c r="AL9" s="144" t="s">
        <v>718</v>
      </c>
      <c r="AM9" s="144"/>
      <c r="AR9" s="144" t="s">
        <v>718</v>
      </c>
      <c r="AS9" s="144"/>
      <c r="AX9" s="144" t="s">
        <v>718</v>
      </c>
      <c r="AY9" s="144"/>
      <c r="BD9" s="144" t="s">
        <v>718</v>
      </c>
      <c r="BE9" s="144"/>
      <c r="BJ9" s="144" t="s">
        <v>718</v>
      </c>
      <c r="BK9" s="144"/>
      <c r="BP9" s="144" t="s">
        <v>718</v>
      </c>
      <c r="BQ9" s="144"/>
    </row>
    <row r="10" spans="1:77" s="50" customFormat="1" ht="109.5" customHeight="1" x14ac:dyDescent="0.3">
      <c r="A10" s="50" t="s">
        <v>32</v>
      </c>
      <c r="B10" s="50" t="s">
        <v>146</v>
      </c>
      <c r="C10" s="98" t="s">
        <v>133</v>
      </c>
      <c r="D10" s="98" t="s">
        <v>42</v>
      </c>
      <c r="E10" s="51" t="s">
        <v>52</v>
      </c>
      <c r="F10" s="51" t="s">
        <v>3</v>
      </c>
      <c r="H10" s="50" t="s">
        <v>146</v>
      </c>
      <c r="I10" s="98" t="s">
        <v>131</v>
      </c>
      <c r="J10" s="98" t="s">
        <v>132</v>
      </c>
      <c r="K10" s="51" t="s">
        <v>54</v>
      </c>
      <c r="L10" s="51" t="s">
        <v>77</v>
      </c>
      <c r="M10" s="51" t="s">
        <v>55</v>
      </c>
      <c r="N10" s="51" t="s">
        <v>3</v>
      </c>
      <c r="O10" s="52"/>
      <c r="P10" s="50" t="s">
        <v>146</v>
      </c>
      <c r="Q10" s="98" t="s">
        <v>43</v>
      </c>
      <c r="R10" s="98" t="s">
        <v>93</v>
      </c>
      <c r="S10" s="51" t="s">
        <v>21</v>
      </c>
      <c r="T10" s="51" t="s">
        <v>56</v>
      </c>
      <c r="U10" s="51" t="s">
        <v>3</v>
      </c>
      <c r="W10" s="50" t="s">
        <v>146</v>
      </c>
      <c r="X10" s="98" t="s">
        <v>125</v>
      </c>
      <c r="Y10" s="98" t="s">
        <v>126</v>
      </c>
      <c r="Z10" s="51" t="s">
        <v>21</v>
      </c>
      <c r="AA10" s="51" t="s">
        <v>56</v>
      </c>
      <c r="AB10" s="51" t="s">
        <v>3</v>
      </c>
      <c r="AD10" s="50" t="s">
        <v>146</v>
      </c>
      <c r="AE10" s="98" t="s">
        <v>127</v>
      </c>
      <c r="AF10" s="98" t="s">
        <v>128</v>
      </c>
      <c r="AG10" s="51" t="s">
        <v>21</v>
      </c>
      <c r="AH10" s="51" t="s">
        <v>3</v>
      </c>
      <c r="AK10" s="50" t="s">
        <v>146</v>
      </c>
      <c r="AL10" s="98" t="s">
        <v>44</v>
      </c>
      <c r="AM10" s="98" t="s">
        <v>94</v>
      </c>
      <c r="AN10" s="51" t="s">
        <v>56</v>
      </c>
      <c r="AO10" s="51" t="s">
        <v>3</v>
      </c>
      <c r="AQ10" s="50" t="s">
        <v>146</v>
      </c>
      <c r="AR10" s="98" t="s">
        <v>45</v>
      </c>
      <c r="AS10" s="98" t="s">
        <v>98</v>
      </c>
      <c r="AT10" s="51" t="s">
        <v>23</v>
      </c>
      <c r="AU10" s="51" t="s">
        <v>3</v>
      </c>
      <c r="AW10" s="50" t="s">
        <v>146</v>
      </c>
      <c r="AX10" s="98" t="s">
        <v>46</v>
      </c>
      <c r="AY10" s="98" t="s">
        <v>97</v>
      </c>
      <c r="AZ10" s="51" t="s">
        <v>23</v>
      </c>
      <c r="BA10" s="51" t="s">
        <v>3</v>
      </c>
      <c r="BC10" s="50" t="s">
        <v>146</v>
      </c>
      <c r="BD10" s="98" t="s">
        <v>47</v>
      </c>
      <c r="BE10" s="98" t="s">
        <v>96</v>
      </c>
      <c r="BF10" s="51" t="s">
        <v>23</v>
      </c>
      <c r="BG10" s="51" t="s">
        <v>3</v>
      </c>
      <c r="BI10" s="50" t="s">
        <v>146</v>
      </c>
      <c r="BJ10" s="98" t="s">
        <v>48</v>
      </c>
      <c r="BK10" s="98" t="s">
        <v>95</v>
      </c>
      <c r="BL10" s="51" t="s">
        <v>23</v>
      </c>
      <c r="BM10" s="51" t="s">
        <v>3</v>
      </c>
      <c r="BO10" s="50" t="s">
        <v>146</v>
      </c>
      <c r="BP10" s="98" t="s">
        <v>129</v>
      </c>
      <c r="BQ10" s="98" t="s">
        <v>130</v>
      </c>
      <c r="BR10" s="51" t="s">
        <v>21</v>
      </c>
      <c r="BS10" s="51" t="s">
        <v>56</v>
      </c>
      <c r="BT10" s="51" t="s">
        <v>3</v>
      </c>
      <c r="BU10" s="50" t="s">
        <v>138</v>
      </c>
    </row>
    <row r="11" spans="1:77" x14ac:dyDescent="0.3">
      <c r="A11" s="77">
        <v>1000</v>
      </c>
      <c r="B11" s="67" t="s">
        <v>4</v>
      </c>
      <c r="C11" s="82">
        <v>3.7</v>
      </c>
      <c r="D11" s="80">
        <v>5.31</v>
      </c>
      <c r="E11" s="77"/>
      <c r="F11" s="77"/>
      <c r="H11" s="67" t="s">
        <v>4</v>
      </c>
      <c r="I11" s="80">
        <v>42.463890151313997</v>
      </c>
      <c r="J11" s="80">
        <v>71.030850000000001</v>
      </c>
      <c r="K11" s="81">
        <f t="shared" ref="K11:K12" si="0">S11/D11</f>
        <v>-0.10169491525423731</v>
      </c>
      <c r="L11" s="81">
        <f t="shared" ref="L11:L12" si="1">Z11/D11</f>
        <v>-3.3898305084745714E-2</v>
      </c>
      <c r="M11" s="81">
        <f t="shared" ref="M11:M12" si="2">BR11/D11</f>
        <v>0</v>
      </c>
      <c r="N11" s="77"/>
      <c r="P11" s="67" t="s">
        <v>4</v>
      </c>
      <c r="Q11" s="103">
        <v>5.86</v>
      </c>
      <c r="R11" s="103">
        <v>5.32</v>
      </c>
      <c r="S11" s="72">
        <f>R11-Q11</f>
        <v>-0.54</v>
      </c>
      <c r="T11" s="79"/>
      <c r="U11" s="77"/>
      <c r="W11" s="67" t="s">
        <v>4</v>
      </c>
      <c r="X11" s="78">
        <v>9.5399999999999991</v>
      </c>
      <c r="Y11" s="78">
        <v>9.36</v>
      </c>
      <c r="Z11" s="72">
        <f t="shared" ref="Z11" si="3">Y11-X11</f>
        <v>-0.17999999999999972</v>
      </c>
      <c r="AA11" s="79"/>
      <c r="AB11" s="77"/>
      <c r="AD11" s="67" t="s">
        <v>4</v>
      </c>
      <c r="AE11" s="76">
        <v>1.59</v>
      </c>
      <c r="AF11" s="76">
        <v>1.53</v>
      </c>
      <c r="AG11" s="72">
        <f>AF11-AE11</f>
        <v>-6.0000000000000053E-2</v>
      </c>
      <c r="AH11" s="77"/>
      <c r="AK11" s="67" t="s">
        <v>4</v>
      </c>
      <c r="AL11" s="74">
        <v>73.77</v>
      </c>
      <c r="AM11" s="74">
        <v>74.39</v>
      </c>
      <c r="AN11" s="75"/>
      <c r="AO11" s="75"/>
      <c r="AQ11" s="67" t="s">
        <v>4</v>
      </c>
      <c r="AR11" s="73">
        <v>73.7</v>
      </c>
      <c r="AS11" s="73">
        <v>73.930000000000007</v>
      </c>
      <c r="AT11" s="72">
        <f t="shared" ref="AT11:AT19" si="4">((AS11/AR11)-1)*100</f>
        <v>0.31207598371778555</v>
      </c>
      <c r="AU11" s="72"/>
      <c r="AW11" s="67" t="s">
        <v>4</v>
      </c>
      <c r="AX11" s="73">
        <v>8.69</v>
      </c>
      <c r="AY11" s="73">
        <v>8.77</v>
      </c>
      <c r="AZ11" s="72">
        <f>((AY11/AX11)-1)*100</f>
        <v>0.9205983889528202</v>
      </c>
      <c r="BA11" s="72"/>
      <c r="BC11" s="67" t="s">
        <v>4</v>
      </c>
      <c r="BD11" s="71">
        <v>13.1</v>
      </c>
      <c r="BE11" s="71">
        <v>13.15</v>
      </c>
      <c r="BF11" s="72">
        <f>((BE11/BD11)-1)*100</f>
        <v>0.38167938931297218</v>
      </c>
      <c r="BG11" s="72"/>
      <c r="BI11" s="67" t="s">
        <v>4</v>
      </c>
      <c r="BJ11" s="71">
        <v>11479</v>
      </c>
      <c r="BK11" s="71">
        <v>11899</v>
      </c>
      <c r="BL11" s="72">
        <f t="shared" ref="BL11:BL19" si="5">((BK11/BJ11)-1)*100</f>
        <v>3.6588553009843983</v>
      </c>
      <c r="BM11" s="72"/>
      <c r="BO11" s="67" t="s">
        <v>4</v>
      </c>
      <c r="BP11" s="68">
        <v>0.38400000000000001</v>
      </c>
      <c r="BQ11" s="68">
        <v>0.38400000000000001</v>
      </c>
      <c r="BR11" s="69">
        <f t="shared" ref="BR11" si="6">BQ11-BP11</f>
        <v>0</v>
      </c>
      <c r="BS11" s="70"/>
      <c r="BT11" s="70"/>
    </row>
    <row r="12" spans="1:77" x14ac:dyDescent="0.3">
      <c r="A12" s="45">
        <v>3501</v>
      </c>
      <c r="B12" s="53" t="s">
        <v>410</v>
      </c>
      <c r="C12" s="99">
        <v>2.85</v>
      </c>
      <c r="D12" s="99">
        <v>3.62</v>
      </c>
      <c r="E12" s="58">
        <f t="shared" ref="E12:E49" si="7">AVERAGE($D$12:$D$49)</f>
        <v>3.7973684210526319</v>
      </c>
      <c r="F12" s="54" t="s">
        <v>36</v>
      </c>
      <c r="H12" s="53" t="str">
        <f>$B12</f>
        <v>Kabupaten Pacitan</v>
      </c>
      <c r="I12" s="100">
        <v>18.004253584905658</v>
      </c>
      <c r="J12" s="100">
        <v>27.934000000000001</v>
      </c>
      <c r="K12" s="59">
        <f t="shared" si="0"/>
        <v>-4.017795340993386E-2</v>
      </c>
      <c r="L12" s="59">
        <f t="shared" si="1"/>
        <v>-0.12430939226519316</v>
      </c>
      <c r="M12" s="59">
        <f t="shared" si="2"/>
        <v>0</v>
      </c>
      <c r="N12" s="54" t="s">
        <v>36</v>
      </c>
      <c r="O12" s="54"/>
      <c r="P12" s="53" t="str">
        <f>$B12</f>
        <v>Kabupaten Pacitan</v>
      </c>
      <c r="Q12" s="101">
        <v>5.9954441913439602</v>
      </c>
      <c r="R12" s="102">
        <v>5.85</v>
      </c>
      <c r="S12" s="58">
        <f>R12-Q12</f>
        <v>-0.14544419134396058</v>
      </c>
      <c r="T12" s="58">
        <f t="shared" ref="T12:T49" si="8">AVERAGE($R$12:$R$49)</f>
        <v>5.6460526315789465</v>
      </c>
      <c r="U12" s="54" t="s">
        <v>37</v>
      </c>
      <c r="W12" s="53" t="str">
        <f>$B12</f>
        <v>Kabupaten Pacitan</v>
      </c>
      <c r="X12" s="102">
        <v>18.37</v>
      </c>
      <c r="Y12" s="102">
        <v>17.920000000000002</v>
      </c>
      <c r="Z12" s="58">
        <f>Y12-X12</f>
        <v>-0.44999999999999929</v>
      </c>
      <c r="AA12" s="58">
        <f t="shared" ref="AA12:AA49" si="9">AVERAGE($Y$12:$Y$49)</f>
        <v>14.365526315789474</v>
      </c>
      <c r="AB12" s="54" t="s">
        <v>37</v>
      </c>
      <c r="AD12" s="53" t="str">
        <f>$B12</f>
        <v>Kabupaten Pacitan</v>
      </c>
      <c r="AE12" s="102">
        <v>2.73</v>
      </c>
      <c r="AF12" s="102">
        <v>3.26</v>
      </c>
      <c r="AG12" s="58">
        <f>AF12-AE12</f>
        <v>0.5299999999999998</v>
      </c>
      <c r="AH12" s="54" t="s">
        <v>37</v>
      </c>
      <c r="AK12" s="53" t="str">
        <f>$B12</f>
        <v>Kabupaten Pacitan</v>
      </c>
      <c r="AL12" s="104">
        <v>69.17</v>
      </c>
      <c r="AM12" s="104">
        <v>69.98</v>
      </c>
      <c r="AN12" s="58">
        <f t="shared" ref="AN12:AN49" si="10">AVERAGE($AM$12:$AM$49)</f>
        <v>75.932368421052644</v>
      </c>
      <c r="AO12" s="58" t="s">
        <v>37</v>
      </c>
      <c r="AQ12" s="53" t="str">
        <f>$B12</f>
        <v>Kabupaten Pacitan</v>
      </c>
      <c r="AR12" s="105">
        <v>69.44</v>
      </c>
      <c r="AS12" s="105">
        <v>69.569999999999993</v>
      </c>
      <c r="AT12" s="58">
        <f>((AS12/AR12)-1)*100</f>
        <v>0.18721198156681496</v>
      </c>
      <c r="AU12" s="58" t="s">
        <v>37</v>
      </c>
      <c r="AW12" s="53" t="str">
        <f>$B12</f>
        <v>Kabupaten Pacitan</v>
      </c>
      <c r="AX12" s="105">
        <v>9.73</v>
      </c>
      <c r="AY12" s="105">
        <v>9.81</v>
      </c>
      <c r="AZ12" s="58">
        <f t="shared" ref="AZ12:AZ19" si="11">((AY12/AX12)-1)*100</f>
        <v>0.82219938335046372</v>
      </c>
      <c r="BA12" s="58" t="s">
        <v>37</v>
      </c>
      <c r="BC12" s="53" t="str">
        <f>$B12</f>
        <v>Kabupaten Pacitan</v>
      </c>
      <c r="BD12" s="102">
        <v>14.08</v>
      </c>
      <c r="BE12" s="102">
        <v>14.28</v>
      </c>
      <c r="BF12" s="58">
        <f t="shared" ref="BF12:BF19" si="12">((BE12/BD12)-1)*100</f>
        <v>1.4204545454545414</v>
      </c>
      <c r="BG12" s="58" t="s">
        <v>37</v>
      </c>
      <c r="BI12" s="53" t="str">
        <f>$B12</f>
        <v>Kabupaten Pacitan</v>
      </c>
      <c r="BJ12" s="102">
        <v>7371</v>
      </c>
      <c r="BK12" s="102">
        <v>7686</v>
      </c>
      <c r="BL12" s="58">
        <f t="shared" si="5"/>
        <v>4.2735042735042805</v>
      </c>
      <c r="BM12" s="58" t="s">
        <v>37</v>
      </c>
      <c r="BO12" s="53" t="str">
        <f>$B12</f>
        <v>Kabupaten Pacitan</v>
      </c>
      <c r="BP12" s="106">
        <v>0.27880253770843266</v>
      </c>
      <c r="BQ12" s="106">
        <v>0.27880253770843266</v>
      </c>
      <c r="BR12" s="122">
        <f>BQ12-BP12</f>
        <v>0</v>
      </c>
      <c r="BS12" s="60">
        <f t="shared" ref="BS12:BS49" si="13">AVERAGE($BQ$12:$BQ$49)</f>
        <v>0.29461679027783694</v>
      </c>
      <c r="BT12" s="60" t="s">
        <v>699</v>
      </c>
    </row>
    <row r="13" spans="1:77" x14ac:dyDescent="0.3">
      <c r="A13" s="45">
        <v>3502</v>
      </c>
      <c r="B13" s="53" t="s">
        <v>411</v>
      </c>
      <c r="C13" s="99">
        <v>3.9</v>
      </c>
      <c r="D13" s="99">
        <v>3.61</v>
      </c>
      <c r="E13" s="58">
        <f t="shared" si="7"/>
        <v>3.7973684210526319</v>
      </c>
      <c r="F13" s="55" t="s">
        <v>36</v>
      </c>
      <c r="H13" s="53" t="str">
        <f t="shared" ref="H13:H49" si="14">$B13</f>
        <v>Kabupaten Ponorogo</v>
      </c>
      <c r="I13" s="100">
        <v>14.10893264075067</v>
      </c>
      <c r="J13" s="100">
        <v>22.818999999999999</v>
      </c>
      <c r="K13" s="59">
        <f t="shared" ref="K13:K20" si="15">S13/D13</f>
        <v>-1.0094166956684317E-2</v>
      </c>
      <c r="L13" s="59">
        <f t="shared" ref="L13:L20" si="16">Z13/D13</f>
        <v>-8.3102493074795388E-3</v>
      </c>
      <c r="M13" s="59">
        <f t="shared" ref="M13:M20" si="17">BR13/D13</f>
        <v>0</v>
      </c>
      <c r="N13" s="55" t="s">
        <v>36</v>
      </c>
      <c r="O13" s="55"/>
      <c r="P13" s="53" t="str">
        <f t="shared" ref="P13:P49" si="18">$B13</f>
        <v>Kabupaten Ponorogo</v>
      </c>
      <c r="Q13" s="101">
        <v>6.8764399427136302</v>
      </c>
      <c r="R13" s="102">
        <v>6.84</v>
      </c>
      <c r="S13" s="124">
        <f t="shared" ref="S13:S20" si="19">R13-Q13</f>
        <v>-3.643994271363038E-2</v>
      </c>
      <c r="T13" s="58">
        <f t="shared" si="8"/>
        <v>5.6460526315789465</v>
      </c>
      <c r="U13" s="55" t="s">
        <v>37</v>
      </c>
      <c r="W13" s="53" t="str">
        <f t="shared" ref="W13:W49" si="20">$B13</f>
        <v>Kabupaten Ponorogo</v>
      </c>
      <c r="X13" s="102">
        <v>19.18</v>
      </c>
      <c r="Y13" s="102">
        <v>19.149999999999999</v>
      </c>
      <c r="Z13" s="124">
        <f t="shared" ref="Z13:Z20" si="21">Y13-X13</f>
        <v>-3.0000000000001137E-2</v>
      </c>
      <c r="AA13" s="58">
        <f t="shared" si="9"/>
        <v>14.365526315789474</v>
      </c>
      <c r="AB13" s="55" t="s">
        <v>37</v>
      </c>
      <c r="AD13" s="53" t="str">
        <f t="shared" ref="AD13:AD49" si="22">$B13</f>
        <v>Kabupaten Ponorogo</v>
      </c>
      <c r="AE13" s="102">
        <v>3.18</v>
      </c>
      <c r="AF13" s="102">
        <v>2.99</v>
      </c>
      <c r="AG13" s="124">
        <f t="shared" ref="AG13:AG20" si="23">AF13-AE13</f>
        <v>-0.18999999999999995</v>
      </c>
      <c r="AH13" s="55" t="s">
        <v>37</v>
      </c>
      <c r="AK13" s="53" t="str">
        <f t="shared" ref="AK13:AK49" si="24">$B13</f>
        <v>Kabupaten Ponorogo</v>
      </c>
      <c r="AL13" s="104">
        <v>70.61</v>
      </c>
      <c r="AM13" s="104">
        <v>71.14</v>
      </c>
      <c r="AN13" s="58">
        <f t="shared" si="10"/>
        <v>75.932368421052644</v>
      </c>
      <c r="AO13" s="58" t="s">
        <v>37</v>
      </c>
      <c r="AQ13" s="53" t="str">
        <f t="shared" ref="AQ13:AQ49" si="25">$B13</f>
        <v>Kabupaten Ponorogo</v>
      </c>
      <c r="AR13" s="105">
        <v>69.72</v>
      </c>
      <c r="AS13" s="105">
        <v>69.849999999999994</v>
      </c>
      <c r="AT13" s="124">
        <f t="shared" si="4"/>
        <v>0.18646012621914565</v>
      </c>
      <c r="AU13" s="124" t="s">
        <v>37</v>
      </c>
      <c r="AW13" s="53" t="str">
        <f t="shared" ref="AW13:AW49" si="26">$B13</f>
        <v>Kabupaten Ponorogo</v>
      </c>
      <c r="AX13" s="105">
        <v>8.69</v>
      </c>
      <c r="AY13" s="105">
        <v>8.6999999999999993</v>
      </c>
      <c r="AZ13" s="124">
        <f t="shared" si="11"/>
        <v>0.11507479861909697</v>
      </c>
      <c r="BA13" s="124" t="s">
        <v>37</v>
      </c>
      <c r="BC13" s="53" t="str">
        <f t="shared" ref="BC13:BC49" si="27">$B13</f>
        <v>Kabupaten Ponorogo</v>
      </c>
      <c r="BD13" s="102">
        <v>14.34</v>
      </c>
      <c r="BE13" s="102">
        <v>14.35</v>
      </c>
      <c r="BF13" s="124">
        <f t="shared" si="12"/>
        <v>6.9735006973492553E-2</v>
      </c>
      <c r="BG13" s="124" t="s">
        <v>37</v>
      </c>
      <c r="BI13" s="53" t="str">
        <f t="shared" ref="BI13:BI49" si="28">$B13</f>
        <v>Kabupaten Ponorogo</v>
      </c>
      <c r="BJ13" s="102">
        <v>8994</v>
      </c>
      <c r="BK13" s="102">
        <v>9374</v>
      </c>
      <c r="BL13" s="124">
        <f t="shared" si="5"/>
        <v>4.2250389148321021</v>
      </c>
      <c r="BM13" s="124" t="s">
        <v>37</v>
      </c>
      <c r="BO13" s="53" t="str">
        <f t="shared" ref="BO13:BO49" si="29">$B13</f>
        <v>Kabupaten Ponorogo</v>
      </c>
      <c r="BP13" s="106">
        <v>0.29624432130185852</v>
      </c>
      <c r="BQ13" s="106">
        <v>0.29624432130185852</v>
      </c>
      <c r="BR13" s="123">
        <f t="shared" ref="BR13:BR20" si="30">BQ13-BP13</f>
        <v>0</v>
      </c>
      <c r="BS13" s="60">
        <f t="shared" si="13"/>
        <v>0.29461679027783694</v>
      </c>
      <c r="BT13" s="60" t="s">
        <v>699</v>
      </c>
    </row>
    <row r="14" spans="1:77" x14ac:dyDescent="0.3">
      <c r="A14" s="45">
        <v>3503</v>
      </c>
      <c r="B14" s="53" t="s">
        <v>412</v>
      </c>
      <c r="C14" s="99">
        <v>2.46</v>
      </c>
      <c r="D14" s="99">
        <v>3.11</v>
      </c>
      <c r="E14" s="58">
        <f t="shared" si="7"/>
        <v>3.7973684210526319</v>
      </c>
      <c r="F14" s="55" t="s">
        <v>36</v>
      </c>
      <c r="H14" s="53" t="str">
        <f t="shared" si="14"/>
        <v>Kabupaten Trenggalek</v>
      </c>
      <c r="I14" s="100">
        <v>18.875698304029871</v>
      </c>
      <c r="J14" s="100">
        <v>27.073</v>
      </c>
      <c r="K14" s="59">
        <f t="shared" si="15"/>
        <v>-2.8946351556761805E-2</v>
      </c>
      <c r="L14" s="59">
        <f t="shared" si="16"/>
        <v>-0.10610932475884247</v>
      </c>
      <c r="M14" s="59">
        <f t="shared" si="17"/>
        <v>0</v>
      </c>
      <c r="N14" s="55" t="s">
        <v>36</v>
      </c>
      <c r="O14" s="55"/>
      <c r="P14" s="53" t="str">
        <f t="shared" si="18"/>
        <v>Kabupaten Trenggalek</v>
      </c>
      <c r="Q14" s="101">
        <v>4.8200231533415296</v>
      </c>
      <c r="R14" s="102">
        <v>4.7300000000000004</v>
      </c>
      <c r="S14" s="124">
        <f t="shared" si="19"/>
        <v>-9.0023153341529216E-2</v>
      </c>
      <c r="T14" s="58">
        <f t="shared" si="8"/>
        <v>5.6460526315789465</v>
      </c>
      <c r="U14" s="54" t="s">
        <v>37</v>
      </c>
      <c r="W14" s="53" t="str">
        <f t="shared" si="20"/>
        <v>Kabupaten Trenggalek</v>
      </c>
      <c r="X14" s="102">
        <v>12.43</v>
      </c>
      <c r="Y14" s="102">
        <v>12.1</v>
      </c>
      <c r="Z14" s="124">
        <f t="shared" si="21"/>
        <v>-0.33000000000000007</v>
      </c>
      <c r="AA14" s="58">
        <f t="shared" si="9"/>
        <v>14.365526315789474</v>
      </c>
      <c r="AB14" s="54" t="s">
        <v>37</v>
      </c>
      <c r="AD14" s="53" t="str">
        <f t="shared" si="22"/>
        <v>Kabupaten Trenggalek</v>
      </c>
      <c r="AE14" s="102">
        <v>1.31</v>
      </c>
      <c r="AF14" s="102">
        <v>1.85</v>
      </c>
      <c r="AG14" s="124">
        <f t="shared" si="23"/>
        <v>0.54</v>
      </c>
      <c r="AH14" s="54" t="s">
        <v>37</v>
      </c>
      <c r="AK14" s="53" t="str">
        <f t="shared" si="24"/>
        <v>Kabupaten Trenggalek</v>
      </c>
      <c r="AL14" s="104">
        <v>70.56</v>
      </c>
      <c r="AM14" s="104">
        <v>71.14</v>
      </c>
      <c r="AN14" s="58">
        <f t="shared" si="10"/>
        <v>75.932368421052644</v>
      </c>
      <c r="AO14" s="58" t="s">
        <v>37</v>
      </c>
      <c r="AQ14" s="53" t="str">
        <f t="shared" si="25"/>
        <v>Kabupaten Trenggalek</v>
      </c>
      <c r="AR14" s="105">
        <v>70.150000000000006</v>
      </c>
      <c r="AS14" s="105">
        <v>70.33</v>
      </c>
      <c r="AT14" s="124">
        <f t="shared" si="4"/>
        <v>0.25659301496792075</v>
      </c>
      <c r="AU14" s="58" t="s">
        <v>37</v>
      </c>
      <c r="AW14" s="53" t="str">
        <f t="shared" si="26"/>
        <v>Kabupaten Trenggalek</v>
      </c>
      <c r="AX14" s="105">
        <v>8.89</v>
      </c>
      <c r="AY14" s="105">
        <v>8.91</v>
      </c>
      <c r="AZ14" s="124">
        <f t="shared" si="11"/>
        <v>0.22497187851517886</v>
      </c>
      <c r="BA14" s="58" t="s">
        <v>37</v>
      </c>
      <c r="BC14" s="53" t="str">
        <f t="shared" si="27"/>
        <v>Kabupaten Trenggalek</v>
      </c>
      <c r="BD14" s="102">
        <v>14.69</v>
      </c>
      <c r="BE14" s="102">
        <v>14.7</v>
      </c>
      <c r="BF14" s="124">
        <f t="shared" si="12"/>
        <v>6.8073519400946303E-2</v>
      </c>
      <c r="BG14" s="58" t="s">
        <v>37</v>
      </c>
      <c r="BI14" s="53" t="str">
        <f t="shared" si="28"/>
        <v>Kabupaten Trenggalek</v>
      </c>
      <c r="BJ14" s="102">
        <v>8353</v>
      </c>
      <c r="BK14" s="102">
        <v>8712</v>
      </c>
      <c r="BL14" s="124">
        <f t="shared" si="5"/>
        <v>4.2978570573446673</v>
      </c>
      <c r="BM14" s="58" t="s">
        <v>37</v>
      </c>
      <c r="BO14" s="53" t="str">
        <f t="shared" si="29"/>
        <v>Kabupaten Trenggalek</v>
      </c>
      <c r="BP14" s="106">
        <v>0.25700288180449016</v>
      </c>
      <c r="BQ14" s="106">
        <v>0.25700288180449016</v>
      </c>
      <c r="BR14" s="123">
        <f t="shared" si="30"/>
        <v>0</v>
      </c>
      <c r="BS14" s="60">
        <f t="shared" si="13"/>
        <v>0.29461679027783694</v>
      </c>
      <c r="BT14" s="60" t="s">
        <v>699</v>
      </c>
    </row>
    <row r="15" spans="1:77" x14ac:dyDescent="0.3">
      <c r="A15" s="45">
        <v>3504</v>
      </c>
      <c r="B15" s="53" t="s">
        <v>413</v>
      </c>
      <c r="C15" s="99">
        <v>1.48</v>
      </c>
      <c r="D15" s="99">
        <v>2.78</v>
      </c>
      <c r="E15" s="58">
        <f t="shared" si="7"/>
        <v>3.7973684210526319</v>
      </c>
      <c r="F15" s="55" t="s">
        <v>36</v>
      </c>
      <c r="H15" s="53" t="str">
        <f t="shared" si="14"/>
        <v>Kabupaten Tulungagung</v>
      </c>
      <c r="I15" s="100">
        <v>15.69710629514964</v>
      </c>
      <c r="J15" s="100">
        <v>25.463999999999999</v>
      </c>
      <c r="K15" s="59">
        <f t="shared" si="15"/>
        <v>-3.183294072706426E-2</v>
      </c>
      <c r="L15" s="59">
        <f t="shared" si="16"/>
        <v>-0.13669064748201468</v>
      </c>
      <c r="M15" s="59">
        <f t="shared" si="17"/>
        <v>0</v>
      </c>
      <c r="N15" s="55" t="s">
        <v>36</v>
      </c>
      <c r="O15" s="55"/>
      <c r="P15" s="53" t="str">
        <f t="shared" si="18"/>
        <v>Kabupaten Tulungagung</v>
      </c>
      <c r="Q15" s="101">
        <v>5.0884955752212386</v>
      </c>
      <c r="R15" s="102">
        <v>5</v>
      </c>
      <c r="S15" s="124">
        <f t="shared" si="19"/>
        <v>-8.8495575221238632E-2</v>
      </c>
      <c r="T15" s="58">
        <f t="shared" si="8"/>
        <v>5.6460526315789465</v>
      </c>
      <c r="U15" s="55" t="s">
        <v>37</v>
      </c>
      <c r="W15" s="53" t="str">
        <f t="shared" si="20"/>
        <v>Kabupaten Tulungagung</v>
      </c>
      <c r="X15" s="102">
        <v>12.83</v>
      </c>
      <c r="Y15" s="102">
        <v>12.45</v>
      </c>
      <c r="Z15" s="124">
        <f t="shared" si="21"/>
        <v>-0.38000000000000078</v>
      </c>
      <c r="AA15" s="58">
        <f t="shared" si="9"/>
        <v>14.365526315789474</v>
      </c>
      <c r="AB15" s="55" t="s">
        <v>37</v>
      </c>
      <c r="AD15" s="53" t="str">
        <f t="shared" si="22"/>
        <v>Kabupaten Tulungagung</v>
      </c>
      <c r="AE15" s="102">
        <v>1.92</v>
      </c>
      <c r="AF15" s="102">
        <v>1.59</v>
      </c>
      <c r="AG15" s="124">
        <f t="shared" si="23"/>
        <v>-0.32999999999999985</v>
      </c>
      <c r="AH15" s="55" t="s">
        <v>37</v>
      </c>
      <c r="AK15" s="53" t="str">
        <f t="shared" si="24"/>
        <v>Kabupaten Tulungagung</v>
      </c>
      <c r="AL15" s="104">
        <v>72.180000000000007</v>
      </c>
      <c r="AM15" s="104">
        <v>72.930000000000007</v>
      </c>
      <c r="AN15" s="58">
        <f t="shared" si="10"/>
        <v>75.932368421052644</v>
      </c>
      <c r="AO15" s="58" t="s">
        <v>37</v>
      </c>
      <c r="AQ15" s="53" t="str">
        <f t="shared" si="25"/>
        <v>Kabupaten Tulungagung</v>
      </c>
      <c r="AR15" s="105">
        <v>72.430000000000007</v>
      </c>
      <c r="AS15" s="105">
        <v>72.62</v>
      </c>
      <c r="AT15" s="124">
        <f t="shared" si="4"/>
        <v>0.26232224216484745</v>
      </c>
      <c r="AU15" s="124" t="s">
        <v>37</v>
      </c>
      <c r="AW15" s="53" t="str">
        <f t="shared" si="26"/>
        <v>Kabupaten Tulungagung</v>
      </c>
      <c r="AX15" s="105">
        <v>9.92</v>
      </c>
      <c r="AY15" s="105">
        <v>10.09</v>
      </c>
      <c r="AZ15" s="124">
        <f t="shared" si="11"/>
        <v>1.7137096774193505</v>
      </c>
      <c r="BA15" s="124" t="s">
        <v>37</v>
      </c>
      <c r="BC15" s="53" t="str">
        <f t="shared" si="27"/>
        <v>Kabupaten Tulungagung</v>
      </c>
      <c r="BD15" s="102">
        <v>14.26</v>
      </c>
      <c r="BE15" s="102">
        <v>14.27</v>
      </c>
      <c r="BF15" s="124">
        <f t="shared" si="12"/>
        <v>7.0126227208966441E-2</v>
      </c>
      <c r="BG15" s="124" t="s">
        <v>37</v>
      </c>
      <c r="BI15" s="53" t="str">
        <f t="shared" si="28"/>
        <v>Kabupaten Tulungagung</v>
      </c>
      <c r="BJ15" s="102">
        <v>8222</v>
      </c>
      <c r="BK15" s="102">
        <v>8566</v>
      </c>
      <c r="BL15" s="124">
        <f t="shared" si="5"/>
        <v>4.1838968620773631</v>
      </c>
      <c r="BM15" s="124" t="s">
        <v>37</v>
      </c>
      <c r="BO15" s="53" t="str">
        <f t="shared" si="29"/>
        <v>Kabupaten Tulungagung</v>
      </c>
      <c r="BP15" s="106">
        <v>0.27354917838184822</v>
      </c>
      <c r="BQ15" s="106">
        <v>0.27354917838184822</v>
      </c>
      <c r="BR15" s="123">
        <f t="shared" si="30"/>
        <v>0</v>
      </c>
      <c r="BS15" s="60">
        <f t="shared" si="13"/>
        <v>0.29461679027783694</v>
      </c>
      <c r="BT15" s="60" t="s">
        <v>699</v>
      </c>
    </row>
    <row r="16" spans="1:77" x14ac:dyDescent="0.3">
      <c r="A16" s="45">
        <v>3505</v>
      </c>
      <c r="B16" s="53" t="s">
        <v>414</v>
      </c>
      <c r="C16" s="99">
        <v>1.94</v>
      </c>
      <c r="D16" s="99">
        <v>3.73</v>
      </c>
      <c r="E16" s="58">
        <f t="shared" si="7"/>
        <v>3.7973684210526319</v>
      </c>
      <c r="F16" s="55" t="s">
        <v>36</v>
      </c>
      <c r="H16" s="53" t="str">
        <f t="shared" si="14"/>
        <v>Kabupaten Blitar</v>
      </c>
      <c r="I16" s="100">
        <v>20.210038588669384</v>
      </c>
      <c r="J16" s="100">
        <v>30.053999999999998</v>
      </c>
      <c r="K16" s="59">
        <f t="shared" si="15"/>
        <v>-1.1547556741899067E-2</v>
      </c>
      <c r="L16" s="59">
        <f t="shared" si="16"/>
        <v>-0.13941018766756022</v>
      </c>
      <c r="M16" s="59">
        <f t="shared" si="17"/>
        <v>0</v>
      </c>
      <c r="N16" s="55" t="s">
        <v>36</v>
      </c>
      <c r="O16" s="55"/>
      <c r="P16" s="53" t="str">
        <f t="shared" si="18"/>
        <v>Kabupaten Blitar</v>
      </c>
      <c r="Q16" s="101">
        <v>8.0730723866472829</v>
      </c>
      <c r="R16" s="102">
        <v>8.0299999999999994</v>
      </c>
      <c r="S16" s="124">
        <f t="shared" si="19"/>
        <v>-4.3072386647283523E-2</v>
      </c>
      <c r="T16" s="58">
        <f t="shared" si="8"/>
        <v>5.6460526315789465</v>
      </c>
      <c r="U16" s="54" t="s">
        <v>37</v>
      </c>
      <c r="W16" s="53" t="str">
        <f t="shared" si="20"/>
        <v>Kabupaten Blitar</v>
      </c>
      <c r="X16" s="102">
        <v>13.91</v>
      </c>
      <c r="Y16" s="102">
        <v>13.39</v>
      </c>
      <c r="Z16" s="124">
        <f t="shared" si="21"/>
        <v>-0.51999999999999957</v>
      </c>
      <c r="AA16" s="58">
        <f t="shared" si="9"/>
        <v>14.365526315789474</v>
      </c>
      <c r="AB16" s="54" t="s">
        <v>37</v>
      </c>
      <c r="AD16" s="53" t="str">
        <f t="shared" si="22"/>
        <v>Kabupaten Blitar</v>
      </c>
      <c r="AE16" s="102">
        <v>2.78</v>
      </c>
      <c r="AF16" s="102">
        <v>2.4300000000000002</v>
      </c>
      <c r="AG16" s="124">
        <f t="shared" si="23"/>
        <v>-0.34999999999999964</v>
      </c>
      <c r="AH16" s="54" t="s">
        <v>37</v>
      </c>
      <c r="AK16" s="53" t="str">
        <f t="shared" si="24"/>
        <v>Kabupaten Blitar</v>
      </c>
      <c r="AL16" s="104">
        <v>70.13</v>
      </c>
      <c r="AM16" s="104">
        <v>70.73</v>
      </c>
      <c r="AN16" s="58">
        <f t="shared" si="10"/>
        <v>75.932368421052644</v>
      </c>
      <c r="AO16" s="58" t="s">
        <v>37</v>
      </c>
      <c r="AQ16" s="53" t="str">
        <f t="shared" si="25"/>
        <v>Kabupaten Blitar</v>
      </c>
      <c r="AR16" s="105">
        <v>72</v>
      </c>
      <c r="AS16" s="105">
        <v>72.13</v>
      </c>
      <c r="AT16" s="124">
        <f t="shared" si="4"/>
        <v>0.18055555555553937</v>
      </c>
      <c r="AU16" s="58" t="s">
        <v>37</v>
      </c>
      <c r="AW16" s="53" t="str">
        <f t="shared" si="26"/>
        <v>Kabupaten Blitar</v>
      </c>
      <c r="AX16" s="105">
        <v>8.32</v>
      </c>
      <c r="AY16" s="105">
        <v>8.4700000000000006</v>
      </c>
      <c r="AZ16" s="124">
        <f t="shared" si="11"/>
        <v>1.8028846153846256</v>
      </c>
      <c r="BA16" s="58" t="s">
        <v>37</v>
      </c>
      <c r="BC16" s="53" t="str">
        <f t="shared" si="27"/>
        <v>Kabupaten Blitar</v>
      </c>
      <c r="BD16" s="102">
        <v>13.06</v>
      </c>
      <c r="BE16" s="102">
        <v>13.07</v>
      </c>
      <c r="BF16" s="124">
        <f t="shared" si="12"/>
        <v>7.6569678407345521E-2</v>
      </c>
      <c r="BG16" s="58" t="s">
        <v>37</v>
      </c>
      <c r="BI16" s="53" t="str">
        <f t="shared" si="28"/>
        <v>Kabupaten Blitar</v>
      </c>
      <c r="BJ16" s="102">
        <v>9127</v>
      </c>
      <c r="BK16" s="102">
        <v>9436</v>
      </c>
      <c r="BL16" s="124">
        <f t="shared" si="5"/>
        <v>3.385559329462029</v>
      </c>
      <c r="BM16" s="58" t="s">
        <v>37</v>
      </c>
      <c r="BO16" s="53" t="str">
        <f t="shared" si="29"/>
        <v>Kabupaten Blitar</v>
      </c>
      <c r="BP16" s="106">
        <v>0.28254599327036267</v>
      </c>
      <c r="BQ16" s="106">
        <v>0.28254599327036267</v>
      </c>
      <c r="BR16" s="123">
        <f t="shared" si="30"/>
        <v>0</v>
      </c>
      <c r="BS16" s="60">
        <f t="shared" si="13"/>
        <v>0.29461679027783694</v>
      </c>
      <c r="BT16" s="60" t="s">
        <v>699</v>
      </c>
    </row>
    <row r="17" spans="1:72" x14ac:dyDescent="0.3">
      <c r="A17" s="45">
        <v>3506</v>
      </c>
      <c r="B17" s="53" t="s">
        <v>415</v>
      </c>
      <c r="C17" s="99">
        <v>3.21</v>
      </c>
      <c r="D17" s="99">
        <v>4.9000000000000004</v>
      </c>
      <c r="E17" s="58">
        <f t="shared" si="7"/>
        <v>3.7973684210526319</v>
      </c>
      <c r="F17" s="55" t="s">
        <v>36</v>
      </c>
      <c r="H17" s="53" t="str">
        <f t="shared" si="14"/>
        <v>Kabupaten Kediri</v>
      </c>
      <c r="I17" s="100">
        <v>28.04625467316189</v>
      </c>
      <c r="J17" s="100">
        <v>39.642000000000003</v>
      </c>
      <c r="K17" s="59">
        <f t="shared" si="15"/>
        <v>-3.1095887573746048E-3</v>
      </c>
      <c r="L17" s="59">
        <f t="shared" si="16"/>
        <v>-2.4489795918367186E-2</v>
      </c>
      <c r="M17" s="59">
        <f t="shared" si="17"/>
        <v>0</v>
      </c>
      <c r="N17" s="55" t="s">
        <v>36</v>
      </c>
      <c r="O17" s="55"/>
      <c r="P17" s="53" t="str">
        <f t="shared" si="18"/>
        <v>Kabupaten Kediri</v>
      </c>
      <c r="Q17" s="101">
        <v>4.4352369849111355</v>
      </c>
      <c r="R17" s="102">
        <v>4.42</v>
      </c>
      <c r="S17" s="124">
        <f t="shared" si="19"/>
        <v>-1.5236984911135565E-2</v>
      </c>
      <c r="T17" s="58">
        <f t="shared" si="8"/>
        <v>5.6460526315789465</v>
      </c>
      <c r="U17" s="55" t="s">
        <v>37</v>
      </c>
      <c r="W17" s="53" t="str">
        <f t="shared" si="20"/>
        <v>Kabupaten Kediri</v>
      </c>
      <c r="X17" s="102">
        <v>14.5</v>
      </c>
      <c r="Y17" s="102">
        <v>14.38</v>
      </c>
      <c r="Z17" s="124">
        <f t="shared" si="21"/>
        <v>-0.11999999999999922</v>
      </c>
      <c r="AA17" s="58">
        <f t="shared" si="9"/>
        <v>14.365526315789474</v>
      </c>
      <c r="AB17" s="55" t="s">
        <v>37</v>
      </c>
      <c r="AD17" s="53" t="str">
        <f t="shared" si="22"/>
        <v>Kabupaten Kediri</v>
      </c>
      <c r="AE17" s="102">
        <v>2.41</v>
      </c>
      <c r="AF17" s="102">
        <v>2.21</v>
      </c>
      <c r="AG17" s="124">
        <f t="shared" si="23"/>
        <v>-0.20000000000000018</v>
      </c>
      <c r="AH17" s="55" t="s">
        <v>37</v>
      </c>
      <c r="AK17" s="53" t="str">
        <f t="shared" si="24"/>
        <v>Kabupaten Kediri</v>
      </c>
      <c r="AL17" s="104">
        <v>75.790000000000006</v>
      </c>
      <c r="AM17" s="104">
        <v>76.45</v>
      </c>
      <c r="AN17" s="58">
        <f t="shared" si="10"/>
        <v>75.932368421052644</v>
      </c>
      <c r="AO17" s="58" t="s">
        <v>37</v>
      </c>
      <c r="AQ17" s="53" t="str">
        <f t="shared" si="25"/>
        <v>Kabupaten Kediri</v>
      </c>
      <c r="AR17" s="105">
        <v>72.81</v>
      </c>
      <c r="AS17" s="105">
        <v>72.930000000000007</v>
      </c>
      <c r="AT17" s="124">
        <f t="shared" si="4"/>
        <v>0.16481252575195615</v>
      </c>
      <c r="AU17" s="124" t="s">
        <v>37</v>
      </c>
      <c r="AW17" s="53" t="str">
        <f t="shared" si="26"/>
        <v>Kabupaten Kediri</v>
      </c>
      <c r="AX17" s="105">
        <v>9.8699999999999992</v>
      </c>
      <c r="AY17" s="105">
        <v>9.89</v>
      </c>
      <c r="AZ17" s="124">
        <f t="shared" si="11"/>
        <v>0.20263424518744966</v>
      </c>
      <c r="BA17" s="124" t="s">
        <v>37</v>
      </c>
      <c r="BC17" s="53" t="str">
        <f t="shared" si="27"/>
        <v>Kabupaten Kediri</v>
      </c>
      <c r="BD17" s="102">
        <v>14.61</v>
      </c>
      <c r="BE17" s="102">
        <v>14.85</v>
      </c>
      <c r="BF17" s="124">
        <f t="shared" si="12"/>
        <v>1.6427104722792629</v>
      </c>
      <c r="BG17" s="124" t="s">
        <v>37</v>
      </c>
      <c r="BI17" s="53" t="str">
        <f t="shared" si="28"/>
        <v>Kabupaten Kediri</v>
      </c>
      <c r="BJ17" s="102">
        <v>10957</v>
      </c>
      <c r="BK17" s="102">
        <v>11323</v>
      </c>
      <c r="BL17" s="124">
        <f t="shared" si="5"/>
        <v>3.3403303824039332</v>
      </c>
      <c r="BM17" s="124" t="s">
        <v>37</v>
      </c>
      <c r="BO17" s="53" t="str">
        <f t="shared" si="29"/>
        <v>Kabupaten Kediri</v>
      </c>
      <c r="BP17" s="106">
        <v>0.26972334701477629</v>
      </c>
      <c r="BQ17" s="106">
        <v>0.26972334701477629</v>
      </c>
      <c r="BR17" s="123">
        <f t="shared" si="30"/>
        <v>0</v>
      </c>
      <c r="BS17" s="60">
        <f t="shared" si="13"/>
        <v>0.29461679027783694</v>
      </c>
      <c r="BT17" s="60" t="s">
        <v>699</v>
      </c>
    </row>
    <row r="18" spans="1:72" x14ac:dyDescent="0.3">
      <c r="A18" s="45">
        <v>3507</v>
      </c>
      <c r="B18" s="53" t="s">
        <v>416</v>
      </c>
      <c r="C18" s="99">
        <v>5.84</v>
      </c>
      <c r="D18" s="99">
        <v>3.32</v>
      </c>
      <c r="E18" s="58">
        <f t="shared" si="7"/>
        <v>3.7973684210526319</v>
      </c>
      <c r="F18" s="55" t="s">
        <v>36</v>
      </c>
      <c r="H18" s="53" t="str">
        <f t="shared" si="14"/>
        <v>Kabupaten Malang</v>
      </c>
      <c r="I18" s="100">
        <v>38.190515809980518</v>
      </c>
      <c r="J18" s="100">
        <v>65.792000000000002</v>
      </c>
      <c r="K18" s="59">
        <f t="shared" si="15"/>
        <v>-7.1717087496465824E-3</v>
      </c>
      <c r="L18" s="59">
        <f t="shared" si="16"/>
        <v>-2.1084337349397676E-2</v>
      </c>
      <c r="M18" s="59">
        <f t="shared" si="17"/>
        <v>0</v>
      </c>
      <c r="N18" s="55" t="s">
        <v>36</v>
      </c>
      <c r="O18" s="55"/>
      <c r="P18" s="53" t="str">
        <f t="shared" si="18"/>
        <v>Kabupaten Malang</v>
      </c>
      <c r="Q18" s="101">
        <v>6.0938100730488269</v>
      </c>
      <c r="R18" s="102">
        <v>6.07</v>
      </c>
      <c r="S18" s="124">
        <f t="shared" si="19"/>
        <v>-2.3810073048826652E-2</v>
      </c>
      <c r="T18" s="58">
        <f t="shared" si="8"/>
        <v>5.6460526315789465</v>
      </c>
      <c r="U18" s="54" t="s">
        <v>37</v>
      </c>
      <c r="W18" s="53" t="str">
        <f t="shared" si="20"/>
        <v>Kabupaten Malang</v>
      </c>
      <c r="X18" s="102">
        <v>17.93</v>
      </c>
      <c r="Y18" s="102">
        <v>17.86</v>
      </c>
      <c r="Z18" s="124">
        <f t="shared" si="21"/>
        <v>-7.0000000000000284E-2</v>
      </c>
      <c r="AA18" s="58">
        <f t="shared" si="9"/>
        <v>14.365526315789474</v>
      </c>
      <c r="AB18" s="54" t="s">
        <v>37</v>
      </c>
      <c r="AD18" s="53" t="str">
        <f t="shared" si="22"/>
        <v>Kabupaten Malang</v>
      </c>
      <c r="AE18" s="102">
        <v>2.2200000000000002</v>
      </c>
      <c r="AF18" s="102">
        <v>2.4700000000000002</v>
      </c>
      <c r="AG18" s="124">
        <f t="shared" si="23"/>
        <v>0.25</v>
      </c>
      <c r="AH18" s="54" t="s">
        <v>37</v>
      </c>
      <c r="AK18" s="53" t="str">
        <f t="shared" si="24"/>
        <v>Kabupaten Malang</v>
      </c>
      <c r="AL18" s="104">
        <v>74.09</v>
      </c>
      <c r="AM18" s="104">
        <v>74.62</v>
      </c>
      <c r="AN18" s="58">
        <f t="shared" si="10"/>
        <v>75.932368421052644</v>
      </c>
      <c r="AO18" s="58" t="s">
        <v>37</v>
      </c>
      <c r="AQ18" s="53" t="str">
        <f t="shared" si="25"/>
        <v>Kabupaten Malang</v>
      </c>
      <c r="AR18" s="105">
        <v>71.760000000000005</v>
      </c>
      <c r="AS18" s="105">
        <v>71.89</v>
      </c>
      <c r="AT18" s="124">
        <f t="shared" si="4"/>
        <v>0.18115942028984477</v>
      </c>
      <c r="AU18" s="58" t="s">
        <v>37</v>
      </c>
      <c r="AW18" s="53" t="str">
        <f t="shared" si="26"/>
        <v>Kabupaten Malang</v>
      </c>
      <c r="AX18" s="105">
        <v>9.8699999999999992</v>
      </c>
      <c r="AY18" s="105">
        <v>9.98</v>
      </c>
      <c r="AZ18" s="124">
        <f t="shared" si="11"/>
        <v>1.1144883485309176</v>
      </c>
      <c r="BA18" s="58" t="s">
        <v>37</v>
      </c>
      <c r="BC18" s="53" t="str">
        <f t="shared" si="27"/>
        <v>Kabupaten Malang</v>
      </c>
      <c r="BD18" s="102">
        <v>14.63</v>
      </c>
      <c r="BE18" s="102">
        <v>14.64</v>
      </c>
      <c r="BF18" s="124">
        <f t="shared" si="12"/>
        <v>6.8352699931639727E-2</v>
      </c>
      <c r="BG18" s="58" t="s">
        <v>37</v>
      </c>
      <c r="BI18" s="53" t="str">
        <f t="shared" si="28"/>
        <v>Kabupaten Malang</v>
      </c>
      <c r="BJ18" s="102">
        <v>9775</v>
      </c>
      <c r="BK18" s="102">
        <v>10085</v>
      </c>
      <c r="BL18" s="124">
        <f t="shared" si="5"/>
        <v>3.1713554987212289</v>
      </c>
      <c r="BM18" s="58" t="s">
        <v>37</v>
      </c>
      <c r="BO18" s="53" t="str">
        <f t="shared" si="29"/>
        <v>Kabupaten Malang</v>
      </c>
      <c r="BP18" s="106">
        <v>0.26489179970789667</v>
      </c>
      <c r="BQ18" s="106">
        <v>0.26489179970789667</v>
      </c>
      <c r="BR18" s="123">
        <f t="shared" si="30"/>
        <v>0</v>
      </c>
      <c r="BS18" s="60">
        <f t="shared" si="13"/>
        <v>0.29461679027783694</v>
      </c>
      <c r="BT18" s="60" t="s">
        <v>699</v>
      </c>
    </row>
    <row r="19" spans="1:72" x14ac:dyDescent="0.3">
      <c r="A19" s="45">
        <v>3508</v>
      </c>
      <c r="B19" s="53" t="s">
        <v>417</v>
      </c>
      <c r="C19" s="99">
        <v>2.44</v>
      </c>
      <c r="D19" s="99">
        <v>3.87</v>
      </c>
      <c r="E19" s="58">
        <f t="shared" si="7"/>
        <v>3.7973684210526319</v>
      </c>
      <c r="F19" s="55" t="s">
        <v>36</v>
      </c>
      <c r="H19" s="53" t="str">
        <f t="shared" si="14"/>
        <v>Kabupaten Lumajang</v>
      </c>
      <c r="I19" s="100">
        <v>25.71547848134183</v>
      </c>
      <c r="J19" s="100">
        <v>37.11</v>
      </c>
      <c r="K19" s="59">
        <f t="shared" si="15"/>
        <v>-2.8886983059915213E-2</v>
      </c>
      <c r="L19" s="59">
        <f t="shared" si="16"/>
        <v>0</v>
      </c>
      <c r="M19" s="59">
        <f t="shared" si="17"/>
        <v>0</v>
      </c>
      <c r="N19" s="55" t="s">
        <v>36</v>
      </c>
      <c r="O19" s="55"/>
      <c r="P19" s="53" t="str">
        <f t="shared" si="18"/>
        <v>Kabupaten Lumajang</v>
      </c>
      <c r="Q19" s="101">
        <v>8.2817926244418718</v>
      </c>
      <c r="R19" s="102">
        <v>8.17</v>
      </c>
      <c r="S19" s="124">
        <f t="shared" si="19"/>
        <v>-0.11179262444187188</v>
      </c>
      <c r="T19" s="58">
        <f t="shared" si="8"/>
        <v>5.6460526315789465</v>
      </c>
      <c r="U19" s="55" t="s">
        <v>37</v>
      </c>
      <c r="W19" s="53" t="str">
        <f t="shared" si="20"/>
        <v>Kabupaten Lumajang</v>
      </c>
      <c r="X19" s="102">
        <v>13.38</v>
      </c>
      <c r="Y19" s="102">
        <v>13.38</v>
      </c>
      <c r="Z19" s="124">
        <f t="shared" si="21"/>
        <v>0</v>
      </c>
      <c r="AA19" s="58">
        <f t="shared" si="9"/>
        <v>14.365526315789474</v>
      </c>
      <c r="AB19" s="55" t="s">
        <v>37</v>
      </c>
      <c r="AD19" s="53" t="str">
        <f t="shared" si="22"/>
        <v>Kabupaten Lumajang</v>
      </c>
      <c r="AE19" s="102">
        <v>2.09</v>
      </c>
      <c r="AF19" s="102">
        <v>2</v>
      </c>
      <c r="AG19" s="124">
        <f t="shared" si="23"/>
        <v>-8.9999999999999858E-2</v>
      </c>
      <c r="AH19" s="55" t="s">
        <v>37</v>
      </c>
      <c r="AK19" s="53" t="str">
        <f t="shared" si="24"/>
        <v>Kabupaten Lumajang</v>
      </c>
      <c r="AL19" s="104">
        <v>75.44</v>
      </c>
      <c r="AM19" s="104">
        <v>75.98</v>
      </c>
      <c r="AN19" s="58">
        <f t="shared" si="10"/>
        <v>75.932368421052644</v>
      </c>
      <c r="AO19" s="58" t="s">
        <v>37</v>
      </c>
      <c r="AQ19" s="53" t="str">
        <f t="shared" si="25"/>
        <v>Kabupaten Lumajang</v>
      </c>
      <c r="AR19" s="105">
        <v>72.97</v>
      </c>
      <c r="AS19" s="105">
        <v>73.11</v>
      </c>
      <c r="AT19" s="124">
        <f t="shared" si="4"/>
        <v>0.19185966835686408</v>
      </c>
      <c r="AU19" s="124" t="s">
        <v>37</v>
      </c>
      <c r="AW19" s="53" t="str">
        <f t="shared" si="26"/>
        <v>Kabupaten Lumajang</v>
      </c>
      <c r="AX19" s="105">
        <v>10.35</v>
      </c>
      <c r="AY19" s="105">
        <v>10.36</v>
      </c>
      <c r="AZ19" s="124">
        <f t="shared" si="11"/>
        <v>9.6618357487909812E-2</v>
      </c>
      <c r="BA19" s="124" t="s">
        <v>37</v>
      </c>
      <c r="BC19" s="53" t="str">
        <f t="shared" si="27"/>
        <v>Kabupaten Lumajang</v>
      </c>
      <c r="BD19" s="102">
        <v>14.75</v>
      </c>
      <c r="BE19" s="102">
        <v>14.76</v>
      </c>
      <c r="BF19" s="124">
        <f t="shared" si="12"/>
        <v>6.7796610169490457E-2</v>
      </c>
      <c r="BG19" s="124" t="s">
        <v>37</v>
      </c>
      <c r="BI19" s="53" t="str">
        <f t="shared" si="28"/>
        <v>Kabupaten Lumajang</v>
      </c>
      <c r="BJ19" s="102">
        <v>9894</v>
      </c>
      <c r="BK19" s="102">
        <v>10309</v>
      </c>
      <c r="BL19" s="124">
        <f t="shared" si="5"/>
        <v>4.1944612896705147</v>
      </c>
      <c r="BM19" s="124" t="s">
        <v>37</v>
      </c>
      <c r="BO19" s="53" t="str">
        <f t="shared" si="29"/>
        <v>Kabupaten Lumajang</v>
      </c>
      <c r="BP19" s="106">
        <v>0.29260270680944644</v>
      </c>
      <c r="BQ19" s="106">
        <v>0.29260270680944644</v>
      </c>
      <c r="BR19" s="123">
        <f t="shared" si="30"/>
        <v>0</v>
      </c>
      <c r="BS19" s="60">
        <f t="shared" si="13"/>
        <v>0.29461679027783694</v>
      </c>
      <c r="BT19" s="60" t="s">
        <v>699</v>
      </c>
    </row>
    <row r="20" spans="1:72" x14ac:dyDescent="0.3">
      <c r="A20" s="45">
        <v>3509</v>
      </c>
      <c r="B20" s="53" t="s">
        <v>418</v>
      </c>
      <c r="C20" s="99">
        <v>2.63</v>
      </c>
      <c r="D20" s="99">
        <v>3.98</v>
      </c>
      <c r="E20" s="58">
        <f t="shared" si="7"/>
        <v>3.7973684210526319</v>
      </c>
      <c r="F20" s="55" t="s">
        <v>36</v>
      </c>
      <c r="H20" s="53" t="str">
        <f t="shared" si="14"/>
        <v>Kabupaten Jember</v>
      </c>
      <c r="I20" s="100">
        <v>18.656736969696968</v>
      </c>
      <c r="J20" s="100">
        <v>27.84</v>
      </c>
      <c r="K20" s="59">
        <f t="shared" si="15"/>
        <v>-6.132338307535486E-3</v>
      </c>
      <c r="L20" s="59">
        <f t="shared" si="16"/>
        <v>-2.5125628140698518E-3</v>
      </c>
      <c r="M20" s="59">
        <f t="shared" si="17"/>
        <v>0</v>
      </c>
      <c r="N20" s="55" t="s">
        <v>36</v>
      </c>
      <c r="O20" s="55"/>
      <c r="P20" s="53" t="str">
        <f t="shared" si="18"/>
        <v>Kabupaten Jember</v>
      </c>
      <c r="Q20" s="101">
        <v>5.9444067064639912</v>
      </c>
      <c r="R20" s="102">
        <v>5.92</v>
      </c>
      <c r="S20" s="58">
        <f t="shared" si="19"/>
        <v>-2.4406706463991235E-2</v>
      </c>
      <c r="T20" s="58">
        <f t="shared" si="8"/>
        <v>5.6460526315789465</v>
      </c>
      <c r="U20" s="54" t="s">
        <v>37</v>
      </c>
      <c r="W20" s="53" t="str">
        <f t="shared" si="20"/>
        <v>Kabupaten Jember</v>
      </c>
      <c r="X20" s="102">
        <v>18.79</v>
      </c>
      <c r="Y20" s="102">
        <v>18.78</v>
      </c>
      <c r="Z20" s="58">
        <f t="shared" si="21"/>
        <v>-9.9999999999980105E-3</v>
      </c>
      <c r="AA20" s="58">
        <f t="shared" si="9"/>
        <v>14.365526315789474</v>
      </c>
      <c r="AB20" s="54" t="s">
        <v>37</v>
      </c>
      <c r="AD20" s="53" t="str">
        <f t="shared" si="22"/>
        <v>Kabupaten Jember</v>
      </c>
      <c r="AE20" s="102">
        <v>3.1</v>
      </c>
      <c r="AF20" s="102">
        <v>4.09</v>
      </c>
      <c r="AG20" s="58">
        <f t="shared" si="23"/>
        <v>0.98999999999999977</v>
      </c>
      <c r="AH20" s="54" t="s">
        <v>37</v>
      </c>
      <c r="AK20" s="53" t="str">
        <f t="shared" si="24"/>
        <v>Kabupaten Jember</v>
      </c>
      <c r="AL20" s="104">
        <v>72.489999999999995</v>
      </c>
      <c r="AM20" s="104">
        <v>72.95</v>
      </c>
      <c r="AN20" s="58">
        <f t="shared" si="10"/>
        <v>75.932368421052644</v>
      </c>
      <c r="AO20" s="58" t="s">
        <v>37</v>
      </c>
      <c r="AQ20" s="53" t="str">
        <f t="shared" si="25"/>
        <v>Kabupaten Jember</v>
      </c>
      <c r="AR20" s="105">
        <v>69.75</v>
      </c>
      <c r="AS20" s="105">
        <v>69.88</v>
      </c>
      <c r="AT20" s="58">
        <f t="shared" ref="AT20:AT49" si="31">((AS20/AR20)-1)*100</f>
        <v>0.18637992831540551</v>
      </c>
      <c r="AU20" s="58" t="s">
        <v>37</v>
      </c>
      <c r="AW20" s="53" t="str">
        <f t="shared" si="26"/>
        <v>Kabupaten Jember</v>
      </c>
      <c r="AX20" s="105">
        <v>9.02</v>
      </c>
      <c r="AY20" s="105">
        <v>9.0299999999999994</v>
      </c>
      <c r="AZ20" s="58">
        <f t="shared" ref="AZ20:AZ49" si="32">((AY20/AX20)-1)*100</f>
        <v>0.11086474501107446</v>
      </c>
      <c r="BA20" s="58" t="s">
        <v>37</v>
      </c>
      <c r="BC20" s="53" t="str">
        <f t="shared" si="27"/>
        <v>Kabupaten Jember</v>
      </c>
      <c r="BD20" s="102">
        <v>14.49</v>
      </c>
      <c r="BE20" s="102">
        <v>14.5</v>
      </c>
      <c r="BF20" s="58">
        <f t="shared" ref="BF20:BF49" si="33">((BE20/BD20)-1)*100</f>
        <v>6.9013112491367323E-2</v>
      </c>
      <c r="BG20" s="58" t="s">
        <v>37</v>
      </c>
      <c r="BI20" s="53" t="str">
        <f t="shared" si="28"/>
        <v>Kabupaten Jember</v>
      </c>
      <c r="BJ20" s="102">
        <v>10211</v>
      </c>
      <c r="BK20" s="102">
        <v>10584</v>
      </c>
      <c r="BL20" s="58">
        <f t="shared" ref="BL20:BL49" si="34">((BK20/BJ20)-1)*100</f>
        <v>3.6529233179904086</v>
      </c>
      <c r="BM20" s="58" t="s">
        <v>37</v>
      </c>
      <c r="BO20" s="53" t="str">
        <f t="shared" si="29"/>
        <v>Kabupaten Jember</v>
      </c>
      <c r="BP20" s="106">
        <v>0.2231928110833139</v>
      </c>
      <c r="BQ20" s="106">
        <v>0.2231928110833139</v>
      </c>
      <c r="BR20" s="122">
        <f t="shared" si="30"/>
        <v>0</v>
      </c>
      <c r="BS20" s="60">
        <f t="shared" si="13"/>
        <v>0.29461679027783694</v>
      </c>
      <c r="BT20" s="60" t="s">
        <v>699</v>
      </c>
    </row>
    <row r="21" spans="1:72" x14ac:dyDescent="0.3">
      <c r="A21" s="45">
        <v>3510</v>
      </c>
      <c r="B21" s="53" t="s">
        <v>419</v>
      </c>
      <c r="C21" s="99">
        <v>4.13</v>
      </c>
      <c r="D21" s="99">
        <v>4.3099999999999996</v>
      </c>
      <c r="E21" s="58">
        <f t="shared" si="7"/>
        <v>3.7973684210526319</v>
      </c>
      <c r="F21" s="55" t="s">
        <v>36</v>
      </c>
      <c r="H21" s="53" t="str">
        <f t="shared" si="14"/>
        <v>Kabupaten Banyuwangi</v>
      </c>
      <c r="I21" s="100">
        <v>24.379192098092641</v>
      </c>
      <c r="J21" s="100">
        <v>34.726999999999997</v>
      </c>
      <c r="K21" s="59">
        <f t="shared" ref="K21:K49" si="35">S21/D21</f>
        <v>-1.4161570215899434E-2</v>
      </c>
      <c r="L21" s="59">
        <f t="shared" ref="L21:L49" si="36">Z21/D21</f>
        <v>-9.0487238979118464E-2</v>
      </c>
      <c r="M21" s="59">
        <f t="shared" ref="M21:M49" si="37">BR21/D21</f>
        <v>0</v>
      </c>
      <c r="N21" s="55" t="s">
        <v>36</v>
      </c>
      <c r="O21" s="55"/>
      <c r="P21" s="53" t="str">
        <f t="shared" si="18"/>
        <v>Kabupaten Banyuwangi</v>
      </c>
      <c r="Q21" s="101">
        <v>4.2010363676305262</v>
      </c>
      <c r="R21" s="102">
        <v>4.1399999999999997</v>
      </c>
      <c r="S21" s="124">
        <f t="shared" ref="S21:S49" si="38">R21-Q21</f>
        <v>-6.1036367630526556E-2</v>
      </c>
      <c r="T21" s="58">
        <f t="shared" si="8"/>
        <v>5.6460526315789465</v>
      </c>
      <c r="U21" s="55" t="s">
        <v>37</v>
      </c>
      <c r="W21" s="53" t="str">
        <f t="shared" si="20"/>
        <v>Kabupaten Banyuwangi</v>
      </c>
      <c r="X21" s="102">
        <v>12.51</v>
      </c>
      <c r="Y21" s="102">
        <v>12.12</v>
      </c>
      <c r="Z21" s="124">
        <f t="shared" ref="Z21:Z49" si="39">Y21-X21</f>
        <v>-0.39000000000000057</v>
      </c>
      <c r="AA21" s="58">
        <f t="shared" si="9"/>
        <v>14.365526315789474</v>
      </c>
      <c r="AB21" s="55" t="s">
        <v>37</v>
      </c>
      <c r="AD21" s="53" t="str">
        <f t="shared" si="22"/>
        <v>Kabupaten Banyuwangi</v>
      </c>
      <c r="AE21" s="102">
        <v>2.08</v>
      </c>
      <c r="AF21" s="102">
        <v>1.9</v>
      </c>
      <c r="AG21" s="124">
        <f t="shared" ref="AG21:AG49" si="40">AF21-AE21</f>
        <v>-0.18000000000000016</v>
      </c>
      <c r="AH21" s="55" t="s">
        <v>37</v>
      </c>
      <c r="AK21" s="53" t="str">
        <f t="shared" si="24"/>
        <v>Kabupaten Banyuwangi</v>
      </c>
      <c r="AL21" s="104">
        <v>74.099999999999994</v>
      </c>
      <c r="AM21" s="104">
        <v>74.56</v>
      </c>
      <c r="AN21" s="58">
        <f t="shared" si="10"/>
        <v>75.932368421052644</v>
      </c>
      <c r="AO21" s="58" t="s">
        <v>37</v>
      </c>
      <c r="AQ21" s="53" t="str">
        <f t="shared" si="25"/>
        <v>Kabupaten Banyuwangi</v>
      </c>
      <c r="AR21" s="105">
        <v>73.5</v>
      </c>
      <c r="AS21" s="105">
        <v>73.66</v>
      </c>
      <c r="AT21" s="124">
        <f t="shared" si="31"/>
        <v>0.21768707482991978</v>
      </c>
      <c r="AU21" s="124" t="s">
        <v>37</v>
      </c>
      <c r="AW21" s="53" t="str">
        <f t="shared" si="26"/>
        <v>Kabupaten Banyuwangi</v>
      </c>
      <c r="AX21" s="105">
        <v>9.31</v>
      </c>
      <c r="AY21" s="105">
        <v>9.32</v>
      </c>
      <c r="AZ21" s="124">
        <f t="shared" si="32"/>
        <v>0.10741138560688146</v>
      </c>
      <c r="BA21" s="124" t="s">
        <v>37</v>
      </c>
      <c r="BC21" s="53" t="str">
        <f t="shared" si="27"/>
        <v>Kabupaten Banyuwangi</v>
      </c>
      <c r="BD21" s="102">
        <v>14.86</v>
      </c>
      <c r="BE21" s="102">
        <v>14.87</v>
      </c>
      <c r="BF21" s="124">
        <f t="shared" si="33"/>
        <v>6.7294751009416842E-2</v>
      </c>
      <c r="BG21" s="124" t="s">
        <v>37</v>
      </c>
      <c r="BI21" s="53" t="str">
        <f t="shared" si="28"/>
        <v>Kabupaten Banyuwangi</v>
      </c>
      <c r="BJ21" s="102">
        <v>9438</v>
      </c>
      <c r="BK21" s="102">
        <v>9758</v>
      </c>
      <c r="BL21" s="124">
        <f t="shared" si="34"/>
        <v>3.39054884509431</v>
      </c>
      <c r="BM21" s="124" t="s">
        <v>37</v>
      </c>
      <c r="BO21" s="53" t="str">
        <f t="shared" si="29"/>
        <v>Kabupaten Banyuwangi</v>
      </c>
      <c r="BP21" s="106">
        <v>0.27489319237991205</v>
      </c>
      <c r="BQ21" s="106">
        <v>0.27489319237991205</v>
      </c>
      <c r="BR21" s="123">
        <f t="shared" ref="BR21:BR49" si="41">BQ21-BP21</f>
        <v>0</v>
      </c>
      <c r="BS21" s="60">
        <f t="shared" si="13"/>
        <v>0.29461679027783694</v>
      </c>
      <c r="BT21" s="60" t="s">
        <v>699</v>
      </c>
    </row>
    <row r="22" spans="1:72" x14ac:dyDescent="0.3">
      <c r="A22" s="45">
        <v>3511</v>
      </c>
      <c r="B22" s="53" t="s">
        <v>420</v>
      </c>
      <c r="C22" s="99">
        <v>-0.57999999999999996</v>
      </c>
      <c r="D22" s="99">
        <v>4.63</v>
      </c>
      <c r="E22" s="58">
        <f t="shared" si="7"/>
        <v>3.7973684210526319</v>
      </c>
      <c r="F22" s="55" t="s">
        <v>36</v>
      </c>
      <c r="H22" s="53" t="str">
        <f t="shared" si="14"/>
        <v>Kabupaten Bondowoso</v>
      </c>
      <c r="I22" s="100">
        <v>28.802760779554539</v>
      </c>
      <c r="J22" s="100">
        <v>45.582000000000001</v>
      </c>
      <c r="K22" s="59">
        <f t="shared" si="35"/>
        <v>-2.3606696713553772E-3</v>
      </c>
      <c r="L22" s="59">
        <f t="shared" si="36"/>
        <v>-4.7516198704103424E-2</v>
      </c>
      <c r="M22" s="59">
        <f t="shared" si="37"/>
        <v>0</v>
      </c>
      <c r="N22" s="55" t="s">
        <v>36</v>
      </c>
      <c r="O22" s="55"/>
      <c r="P22" s="53" t="str">
        <f t="shared" si="18"/>
        <v>Kabupaten Bondowoso</v>
      </c>
      <c r="Q22" s="101">
        <v>7.0809299005783757</v>
      </c>
      <c r="R22" s="102">
        <v>7.07</v>
      </c>
      <c r="S22" s="124">
        <f t="shared" si="38"/>
        <v>-1.0929900578375396E-2</v>
      </c>
      <c r="T22" s="58">
        <f t="shared" si="8"/>
        <v>5.6460526315789465</v>
      </c>
      <c r="U22" s="54" t="s">
        <v>37</v>
      </c>
      <c r="W22" s="53" t="str">
        <f t="shared" si="20"/>
        <v>Kabupaten Bondowoso</v>
      </c>
      <c r="X22" s="102">
        <v>16.86</v>
      </c>
      <c r="Y22" s="102">
        <v>16.64</v>
      </c>
      <c r="Z22" s="124">
        <f t="shared" si="39"/>
        <v>-0.21999999999999886</v>
      </c>
      <c r="AA22" s="58">
        <f t="shared" si="9"/>
        <v>14.365526315789474</v>
      </c>
      <c r="AB22" s="54" t="s">
        <v>37</v>
      </c>
      <c r="AD22" s="53" t="str">
        <f t="shared" si="22"/>
        <v>Kabupaten Bondowoso</v>
      </c>
      <c r="AE22" s="102">
        <v>2.48</v>
      </c>
      <c r="AF22" s="102">
        <v>2.16</v>
      </c>
      <c r="AG22" s="124">
        <f t="shared" si="40"/>
        <v>-0.31999999999999984</v>
      </c>
      <c r="AH22" s="54" t="s">
        <v>37</v>
      </c>
      <c r="AK22" s="53" t="str">
        <f t="shared" si="24"/>
        <v>Kabupaten Bondowoso</v>
      </c>
      <c r="AL22" s="104">
        <v>71.849999999999994</v>
      </c>
      <c r="AM22" s="104">
        <v>72.5</v>
      </c>
      <c r="AN22" s="58">
        <f t="shared" si="10"/>
        <v>75.932368421052644</v>
      </c>
      <c r="AO22" s="58" t="s">
        <v>37</v>
      </c>
      <c r="AQ22" s="53" t="str">
        <f t="shared" si="25"/>
        <v>Kabupaten Bondowoso</v>
      </c>
      <c r="AR22" s="105">
        <v>72.5</v>
      </c>
      <c r="AS22" s="105">
        <v>72.63</v>
      </c>
      <c r="AT22" s="124">
        <f t="shared" si="31"/>
        <v>0.1793103448275879</v>
      </c>
      <c r="AU22" s="58" t="s">
        <v>37</v>
      </c>
      <c r="AW22" s="53" t="str">
        <f t="shared" si="26"/>
        <v>Kabupaten Bondowoso</v>
      </c>
      <c r="AX22" s="105">
        <v>8.73</v>
      </c>
      <c r="AY22" s="105">
        <v>8.85</v>
      </c>
      <c r="AZ22" s="124">
        <f t="shared" si="32"/>
        <v>1.3745704467353903</v>
      </c>
      <c r="BA22" s="58" t="s">
        <v>37</v>
      </c>
      <c r="BC22" s="53" t="str">
        <f t="shared" si="27"/>
        <v>Kabupaten Bondowoso</v>
      </c>
      <c r="BD22" s="102">
        <v>14.73</v>
      </c>
      <c r="BE22" s="102">
        <v>14.74</v>
      </c>
      <c r="BF22" s="124">
        <f t="shared" si="33"/>
        <v>6.788866259335169E-2</v>
      </c>
      <c r="BG22" s="58" t="s">
        <v>37</v>
      </c>
      <c r="BI22" s="53" t="str">
        <f t="shared" si="28"/>
        <v>Kabupaten Bondowoso</v>
      </c>
      <c r="BJ22" s="102">
        <v>8620</v>
      </c>
      <c r="BK22" s="102">
        <v>8970</v>
      </c>
      <c r="BL22" s="124">
        <f t="shared" si="34"/>
        <v>4.0603248259860836</v>
      </c>
      <c r="BM22" s="58" t="s">
        <v>37</v>
      </c>
      <c r="BO22" s="53" t="str">
        <f t="shared" si="29"/>
        <v>Kabupaten Bondowoso</v>
      </c>
      <c r="BP22" s="106">
        <v>0.27543116031916381</v>
      </c>
      <c r="BQ22" s="106">
        <v>0.27543116031916381</v>
      </c>
      <c r="BR22" s="123">
        <f t="shared" si="41"/>
        <v>0</v>
      </c>
      <c r="BS22" s="60">
        <f t="shared" si="13"/>
        <v>0.29461679027783694</v>
      </c>
      <c r="BT22" s="60" t="s">
        <v>699</v>
      </c>
    </row>
    <row r="23" spans="1:72" x14ac:dyDescent="0.3">
      <c r="A23" s="45">
        <v>3512</v>
      </c>
      <c r="B23" s="53" t="s">
        <v>421</v>
      </c>
      <c r="C23" s="99">
        <v>2.88</v>
      </c>
      <c r="D23" s="99">
        <v>3.87</v>
      </c>
      <c r="E23" s="58">
        <f t="shared" si="7"/>
        <v>3.7973684210526319</v>
      </c>
      <c r="F23" s="55" t="s">
        <v>36</v>
      </c>
      <c r="H23" s="53" t="str">
        <f t="shared" si="14"/>
        <v>Kabupaten Situbondo</v>
      </c>
      <c r="I23" s="100">
        <v>20.569542346713714</v>
      </c>
      <c r="J23" s="100">
        <v>29.245000000000001</v>
      </c>
      <c r="K23" s="59">
        <f t="shared" si="35"/>
        <v>-1.1127738758056949E-2</v>
      </c>
      <c r="L23" s="59">
        <f t="shared" si="36"/>
        <v>-2.5839793281653197E-3</v>
      </c>
      <c r="M23" s="59">
        <f t="shared" si="37"/>
        <v>0</v>
      </c>
      <c r="N23" s="55" t="s">
        <v>36</v>
      </c>
      <c r="O23" s="55"/>
      <c r="P23" s="53" t="str">
        <f t="shared" si="18"/>
        <v>Kabupaten Situbondo</v>
      </c>
      <c r="Q23" s="101">
        <v>4.1230643489936805</v>
      </c>
      <c r="R23" s="102">
        <v>4.08</v>
      </c>
      <c r="S23" s="124">
        <f t="shared" si="38"/>
        <v>-4.306434899368039E-2</v>
      </c>
      <c r="T23" s="58">
        <f t="shared" si="8"/>
        <v>5.6460526315789465</v>
      </c>
      <c r="U23" s="55" t="s">
        <v>37</v>
      </c>
      <c r="W23" s="53" t="str">
        <f t="shared" si="20"/>
        <v>Kabupaten Situbondo</v>
      </c>
      <c r="X23" s="102">
        <v>15.44</v>
      </c>
      <c r="Y23" s="102">
        <v>15.43</v>
      </c>
      <c r="Z23" s="124">
        <f t="shared" si="39"/>
        <v>-9.9999999999997868E-3</v>
      </c>
      <c r="AA23" s="58">
        <f t="shared" si="9"/>
        <v>14.365526315789474</v>
      </c>
      <c r="AB23" s="55" t="s">
        <v>37</v>
      </c>
      <c r="AD23" s="53" t="str">
        <f t="shared" si="22"/>
        <v>Kabupaten Situbondo</v>
      </c>
      <c r="AE23" s="102">
        <v>1.69</v>
      </c>
      <c r="AF23" s="102">
        <v>3.15</v>
      </c>
      <c r="AG23" s="124">
        <f t="shared" si="40"/>
        <v>1.46</v>
      </c>
      <c r="AH23" s="55" t="s">
        <v>37</v>
      </c>
      <c r="AK23" s="53" t="str">
        <f t="shared" si="24"/>
        <v>Kabupaten Situbondo</v>
      </c>
      <c r="AL23" s="104">
        <v>69.790000000000006</v>
      </c>
      <c r="AM23" s="104">
        <v>70.47</v>
      </c>
      <c r="AN23" s="58">
        <f t="shared" si="10"/>
        <v>75.932368421052644</v>
      </c>
      <c r="AO23" s="58" t="s">
        <v>37</v>
      </c>
      <c r="AQ23" s="53" t="str">
        <f t="shared" si="25"/>
        <v>Kabupaten Situbondo</v>
      </c>
      <c r="AR23" s="105">
        <v>70.28</v>
      </c>
      <c r="AS23" s="105">
        <v>70.47</v>
      </c>
      <c r="AT23" s="124">
        <f t="shared" si="31"/>
        <v>0.27034718269778324</v>
      </c>
      <c r="AU23" s="124" t="s">
        <v>37</v>
      </c>
      <c r="AW23" s="53" t="str">
        <f t="shared" si="26"/>
        <v>Kabupaten Situbondo</v>
      </c>
      <c r="AX23" s="105">
        <v>8.68</v>
      </c>
      <c r="AY23" s="105">
        <v>8.77</v>
      </c>
      <c r="AZ23" s="124">
        <f t="shared" si="32"/>
        <v>1.0368663594469973</v>
      </c>
      <c r="BA23" s="124" t="s">
        <v>37</v>
      </c>
      <c r="BC23" s="53" t="str">
        <f t="shared" si="27"/>
        <v>Kabupaten Situbondo</v>
      </c>
      <c r="BD23" s="102">
        <v>13.66</v>
      </c>
      <c r="BE23" s="102">
        <v>13.67</v>
      </c>
      <c r="BF23" s="124">
        <f t="shared" si="33"/>
        <v>7.3206442166906527E-2</v>
      </c>
      <c r="BG23" s="124" t="s">
        <v>37</v>
      </c>
      <c r="BI23" s="53" t="str">
        <f t="shared" si="28"/>
        <v>Kabupaten Situbondo</v>
      </c>
      <c r="BJ23" s="102">
        <v>8651</v>
      </c>
      <c r="BK23" s="102">
        <v>9043</v>
      </c>
      <c r="BL23" s="124">
        <f t="shared" si="34"/>
        <v>4.5312680614957745</v>
      </c>
      <c r="BM23" s="124" t="s">
        <v>37</v>
      </c>
      <c r="BO23" s="53" t="str">
        <f t="shared" si="29"/>
        <v>Kabupaten Situbondo</v>
      </c>
      <c r="BP23" s="106">
        <v>0.23958541362951191</v>
      </c>
      <c r="BQ23" s="106">
        <v>0.23958541362951191</v>
      </c>
      <c r="BR23" s="123">
        <f t="shared" si="41"/>
        <v>0</v>
      </c>
      <c r="BS23" s="60">
        <f t="shared" si="13"/>
        <v>0.29461679027783694</v>
      </c>
      <c r="BT23" s="60" t="s">
        <v>699</v>
      </c>
    </row>
    <row r="24" spans="1:72" x14ac:dyDescent="0.3">
      <c r="A24" s="45">
        <v>3513</v>
      </c>
      <c r="B24" s="53" t="s">
        <v>422</v>
      </c>
      <c r="C24" s="99">
        <v>2.3199999999999998</v>
      </c>
      <c r="D24" s="99">
        <v>3.51</v>
      </c>
      <c r="E24" s="58">
        <f t="shared" si="7"/>
        <v>3.7973684210526319</v>
      </c>
      <c r="F24" s="55" t="s">
        <v>36</v>
      </c>
      <c r="H24" s="53" t="str">
        <f t="shared" si="14"/>
        <v>Kabupaten Probolinggo</v>
      </c>
      <c r="I24" s="100">
        <v>19.897107270948812</v>
      </c>
      <c r="J24" s="100">
        <v>29.739000000000001</v>
      </c>
      <c r="K24" s="59">
        <f t="shared" si="35"/>
        <v>-1.4467371801403906E-2</v>
      </c>
      <c r="L24" s="59">
        <f t="shared" si="36"/>
        <v>-1.4245014245014448E-2</v>
      </c>
      <c r="M24" s="59">
        <f t="shared" si="37"/>
        <v>0</v>
      </c>
      <c r="N24" s="55" t="s">
        <v>36</v>
      </c>
      <c r="O24" s="55"/>
      <c r="P24" s="53" t="str">
        <f t="shared" si="18"/>
        <v>Kabupaten Probolinggo</v>
      </c>
      <c r="Q24" s="101">
        <v>2.7007804750229276</v>
      </c>
      <c r="R24" s="102">
        <v>2.65</v>
      </c>
      <c r="S24" s="124">
        <f t="shared" si="38"/>
        <v>-5.0780475022927707E-2</v>
      </c>
      <c r="T24" s="58">
        <f t="shared" si="8"/>
        <v>5.6460526315789465</v>
      </c>
      <c r="U24" s="54" t="s">
        <v>37</v>
      </c>
      <c r="W24" s="53" t="str">
        <f t="shared" si="20"/>
        <v>Kabupaten Probolinggo</v>
      </c>
      <c r="X24" s="102">
        <v>18.87</v>
      </c>
      <c r="Y24" s="102">
        <v>18.82</v>
      </c>
      <c r="Z24" s="124">
        <f t="shared" si="39"/>
        <v>-5.0000000000000711E-2</v>
      </c>
      <c r="AA24" s="58">
        <f t="shared" si="9"/>
        <v>14.365526315789474</v>
      </c>
      <c r="AB24" s="54" t="s">
        <v>37</v>
      </c>
      <c r="AD24" s="53" t="str">
        <f t="shared" si="22"/>
        <v>Kabupaten Probolinggo</v>
      </c>
      <c r="AE24" s="102">
        <v>2.67</v>
      </c>
      <c r="AF24" s="102">
        <v>3.13</v>
      </c>
      <c r="AG24" s="124">
        <f t="shared" si="40"/>
        <v>0.45999999999999996</v>
      </c>
      <c r="AH24" s="54" t="s">
        <v>37</v>
      </c>
      <c r="AK24" s="53" t="str">
        <f t="shared" si="24"/>
        <v>Kabupaten Probolinggo</v>
      </c>
      <c r="AL24" s="104">
        <v>70.12</v>
      </c>
      <c r="AM24" s="104">
        <v>70.819999999999993</v>
      </c>
      <c r="AN24" s="58">
        <f t="shared" si="10"/>
        <v>75.932368421052644</v>
      </c>
      <c r="AO24" s="58" t="s">
        <v>37</v>
      </c>
      <c r="AQ24" s="53" t="str">
        <f t="shared" si="25"/>
        <v>Kabupaten Probolinggo</v>
      </c>
      <c r="AR24" s="105">
        <v>69.64</v>
      </c>
      <c r="AS24" s="105">
        <v>69.8</v>
      </c>
      <c r="AT24" s="124">
        <f t="shared" si="31"/>
        <v>0.22975301550831606</v>
      </c>
      <c r="AU24" s="58" t="s">
        <v>37</v>
      </c>
      <c r="AW24" s="53" t="str">
        <f t="shared" si="26"/>
        <v>Kabupaten Probolinggo</v>
      </c>
      <c r="AX24" s="105">
        <v>8.41</v>
      </c>
      <c r="AY24" s="105">
        <v>8.42</v>
      </c>
      <c r="AZ24" s="124">
        <f t="shared" si="32"/>
        <v>0.11890606420927874</v>
      </c>
      <c r="BA24" s="58" t="s">
        <v>37</v>
      </c>
      <c r="BC24" s="53" t="str">
        <f t="shared" si="27"/>
        <v>Kabupaten Probolinggo</v>
      </c>
      <c r="BD24" s="102">
        <v>14.08</v>
      </c>
      <c r="BE24" s="102">
        <v>14.34</v>
      </c>
      <c r="BF24" s="124">
        <f t="shared" si="33"/>
        <v>1.8465909090909172</v>
      </c>
      <c r="BG24" s="58" t="s">
        <v>37</v>
      </c>
      <c r="BI24" s="53" t="str">
        <f t="shared" si="28"/>
        <v>Kabupaten Probolinggo</v>
      </c>
      <c r="BJ24" s="102">
        <v>9094</v>
      </c>
      <c r="BK24" s="102">
        <v>9407</v>
      </c>
      <c r="BL24" s="124">
        <f t="shared" si="34"/>
        <v>3.4418297778755269</v>
      </c>
      <c r="BM24" s="58" t="s">
        <v>37</v>
      </c>
      <c r="BO24" s="53" t="str">
        <f t="shared" si="29"/>
        <v>Kabupaten Probolinggo</v>
      </c>
      <c r="BP24" s="106">
        <v>0.2536227480158737</v>
      </c>
      <c r="BQ24" s="106">
        <v>0.2536227480158737</v>
      </c>
      <c r="BR24" s="123">
        <f t="shared" si="41"/>
        <v>0</v>
      </c>
      <c r="BS24" s="60">
        <f t="shared" si="13"/>
        <v>0.29461679027783694</v>
      </c>
      <c r="BT24" s="60" t="s">
        <v>699</v>
      </c>
    </row>
    <row r="25" spans="1:72" x14ac:dyDescent="0.3">
      <c r="A25" s="45">
        <v>3514</v>
      </c>
      <c r="B25" s="53" t="s">
        <v>423</v>
      </c>
      <c r="C25" s="99">
        <v>0.88</v>
      </c>
      <c r="D25" s="99">
        <v>3.32</v>
      </c>
      <c r="E25" s="58">
        <f t="shared" si="7"/>
        <v>3.7973684210526319</v>
      </c>
      <c r="F25" s="55" t="s">
        <v>36</v>
      </c>
      <c r="H25" s="53" t="str">
        <f t="shared" si="14"/>
        <v>Kabupaten Pasuruan</v>
      </c>
      <c r="I25" s="100">
        <v>20.776711713455956</v>
      </c>
      <c r="J25" s="100">
        <v>34.262999999999998</v>
      </c>
      <c r="K25" s="59">
        <f t="shared" si="35"/>
        <v>-5.1452235499308031E-2</v>
      </c>
      <c r="L25" s="59">
        <f t="shared" si="36"/>
        <v>-3.0120481927710739E-2</v>
      </c>
      <c r="M25" s="59">
        <f t="shared" si="37"/>
        <v>0</v>
      </c>
      <c r="N25" s="55" t="s">
        <v>36</v>
      </c>
      <c r="O25" s="55"/>
      <c r="P25" s="53" t="str">
        <f t="shared" si="18"/>
        <v>Kabupaten Pasuruan</v>
      </c>
      <c r="Q25" s="101">
        <v>7.3808214218577026</v>
      </c>
      <c r="R25" s="102">
        <v>7.21</v>
      </c>
      <c r="S25" s="124">
        <f t="shared" si="38"/>
        <v>-0.17082142185770266</v>
      </c>
      <c r="T25" s="58">
        <f t="shared" si="8"/>
        <v>5.6460526315789465</v>
      </c>
      <c r="U25" s="55" t="s">
        <v>37</v>
      </c>
      <c r="W25" s="53" t="str">
        <f t="shared" si="20"/>
        <v>Kabupaten Pasuruan</v>
      </c>
      <c r="X25" s="102">
        <v>12.61</v>
      </c>
      <c r="Y25" s="102">
        <v>12.51</v>
      </c>
      <c r="Z25" s="124">
        <f t="shared" si="39"/>
        <v>-9.9999999999999645E-2</v>
      </c>
      <c r="AA25" s="58">
        <f t="shared" si="9"/>
        <v>14.365526315789474</v>
      </c>
      <c r="AB25" s="55" t="s">
        <v>37</v>
      </c>
      <c r="AD25" s="53" t="str">
        <f t="shared" si="22"/>
        <v>Kabupaten Pasuruan</v>
      </c>
      <c r="AE25" s="102">
        <v>1.8</v>
      </c>
      <c r="AF25" s="102">
        <v>1.94</v>
      </c>
      <c r="AG25" s="124">
        <f t="shared" si="40"/>
        <v>0.1399999999999999</v>
      </c>
      <c r="AH25" s="55" t="s">
        <v>37</v>
      </c>
      <c r="AK25" s="53" t="str">
        <f t="shared" si="24"/>
        <v>Kabupaten Pasuruan</v>
      </c>
      <c r="AL25" s="104">
        <v>72.08</v>
      </c>
      <c r="AM25" s="104">
        <v>73.02</v>
      </c>
      <c r="AN25" s="58">
        <f t="shared" si="10"/>
        <v>75.932368421052644</v>
      </c>
      <c r="AO25" s="58" t="s">
        <v>37</v>
      </c>
      <c r="AQ25" s="53" t="str">
        <f t="shared" si="25"/>
        <v>Kabupaten Pasuruan</v>
      </c>
      <c r="AR25" s="105">
        <v>73.459999999999994</v>
      </c>
      <c r="AS25" s="105">
        <v>73.63</v>
      </c>
      <c r="AT25" s="124">
        <f t="shared" si="31"/>
        <v>0.23141845902532321</v>
      </c>
      <c r="AU25" s="124" t="s">
        <v>37</v>
      </c>
      <c r="AW25" s="53" t="str">
        <f t="shared" si="26"/>
        <v>Kabupaten Pasuruan</v>
      </c>
      <c r="AX25" s="105">
        <v>9.0399999999999991</v>
      </c>
      <c r="AY25" s="105">
        <v>9.24</v>
      </c>
      <c r="AZ25" s="124">
        <f t="shared" si="32"/>
        <v>2.212389380530988</v>
      </c>
      <c r="BA25" s="124" t="s">
        <v>37</v>
      </c>
      <c r="BC25" s="53" t="str">
        <f t="shared" si="27"/>
        <v>Kabupaten Pasuruan</v>
      </c>
      <c r="BD25" s="102">
        <v>13.96</v>
      </c>
      <c r="BE25" s="102">
        <v>14.23</v>
      </c>
      <c r="BF25" s="124">
        <f t="shared" si="33"/>
        <v>1.934097421203429</v>
      </c>
      <c r="BG25" s="124" t="s">
        <v>37</v>
      </c>
      <c r="BI25" s="53" t="str">
        <f t="shared" si="28"/>
        <v>Kabupaten Pasuruan</v>
      </c>
      <c r="BJ25" s="102">
        <v>8759</v>
      </c>
      <c r="BK25" s="102">
        <v>9050</v>
      </c>
      <c r="BL25" s="124">
        <f t="shared" si="34"/>
        <v>3.3222970658751017</v>
      </c>
      <c r="BM25" s="124" t="s">
        <v>37</v>
      </c>
      <c r="BO25" s="53" t="str">
        <f t="shared" si="29"/>
        <v>Kabupaten Pasuruan</v>
      </c>
      <c r="BP25" s="106">
        <v>0.30449933905688098</v>
      </c>
      <c r="BQ25" s="106">
        <v>0.30449933905688098</v>
      </c>
      <c r="BR25" s="123">
        <f t="shared" si="41"/>
        <v>0</v>
      </c>
      <c r="BS25" s="60">
        <f t="shared" si="13"/>
        <v>0.29461679027783694</v>
      </c>
      <c r="BT25" s="60" t="s">
        <v>699</v>
      </c>
    </row>
    <row r="26" spans="1:72" x14ac:dyDescent="0.3">
      <c r="A26" s="45">
        <v>3515</v>
      </c>
      <c r="B26" s="53" t="s">
        <v>424</v>
      </c>
      <c r="C26" s="99">
        <v>5.34</v>
      </c>
      <c r="D26" s="99">
        <v>2.37</v>
      </c>
      <c r="E26" s="58">
        <f t="shared" si="7"/>
        <v>3.7973684210526319</v>
      </c>
      <c r="F26" s="55" t="s">
        <v>36</v>
      </c>
      <c r="H26" s="53" t="str">
        <f t="shared" si="14"/>
        <v>Kabupaten Sidoarjo</v>
      </c>
      <c r="I26" s="100">
        <v>41.981224253665431</v>
      </c>
      <c r="J26" s="100">
        <v>65.299000000000007</v>
      </c>
      <c r="K26" s="59">
        <f t="shared" si="35"/>
        <v>-4.2581509601614768E-2</v>
      </c>
      <c r="L26" s="59">
        <f t="shared" si="36"/>
        <v>-5.4852320675105065E-2</v>
      </c>
      <c r="M26" s="59">
        <f t="shared" si="37"/>
        <v>0</v>
      </c>
      <c r="N26" s="55" t="s">
        <v>36</v>
      </c>
      <c r="O26" s="55"/>
      <c r="P26" s="53" t="str">
        <f t="shared" si="18"/>
        <v>Kabupaten Sidoarjo</v>
      </c>
      <c r="Q26" s="101">
        <v>5.8409181777558272</v>
      </c>
      <c r="R26" s="102">
        <v>5.74</v>
      </c>
      <c r="S26" s="124">
        <f t="shared" si="38"/>
        <v>-0.10091817775582701</v>
      </c>
      <c r="T26" s="58">
        <f t="shared" si="8"/>
        <v>5.6460526315789465</v>
      </c>
      <c r="U26" s="54" t="s">
        <v>37</v>
      </c>
      <c r="W26" s="53" t="str">
        <f t="shared" si="20"/>
        <v>Kabupaten Sidoarjo</v>
      </c>
      <c r="X26" s="102">
        <v>17.38</v>
      </c>
      <c r="Y26" s="102">
        <v>17.25</v>
      </c>
      <c r="Z26" s="124">
        <f t="shared" si="39"/>
        <v>-0.12999999999999901</v>
      </c>
      <c r="AA26" s="58">
        <f t="shared" si="9"/>
        <v>14.365526315789474</v>
      </c>
      <c r="AB26" s="54" t="s">
        <v>37</v>
      </c>
      <c r="AD26" s="53" t="str">
        <f t="shared" si="22"/>
        <v>Kabupaten Sidoarjo</v>
      </c>
      <c r="AE26" s="102">
        <v>3.06</v>
      </c>
      <c r="AF26" s="102">
        <v>3.12</v>
      </c>
      <c r="AG26" s="124">
        <f t="shared" si="40"/>
        <v>6.0000000000000053E-2</v>
      </c>
      <c r="AH26" s="54" t="s">
        <v>37</v>
      </c>
      <c r="AK26" s="53" t="str">
        <f t="shared" si="24"/>
        <v>Kabupaten Sidoarjo</v>
      </c>
      <c r="AL26" s="104">
        <v>71.459999999999994</v>
      </c>
      <c r="AM26" s="104">
        <v>72.150000000000006</v>
      </c>
      <c r="AN26" s="58">
        <f t="shared" si="10"/>
        <v>75.932368421052644</v>
      </c>
      <c r="AO26" s="58" t="s">
        <v>37</v>
      </c>
      <c r="AQ26" s="53" t="str">
        <f t="shared" si="25"/>
        <v>Kabupaten Sidoarjo</v>
      </c>
      <c r="AR26" s="105">
        <v>72.39</v>
      </c>
      <c r="AS26" s="105">
        <v>72.53</v>
      </c>
      <c r="AT26" s="124">
        <f t="shared" si="31"/>
        <v>0.19339687802182315</v>
      </c>
      <c r="AU26" s="58" t="s">
        <v>37</v>
      </c>
      <c r="AW26" s="53" t="str">
        <f t="shared" si="26"/>
        <v>Kabupaten Sidoarjo</v>
      </c>
      <c r="AX26" s="105">
        <v>8.9499999999999993</v>
      </c>
      <c r="AY26" s="105">
        <v>8.9600000000000009</v>
      </c>
      <c r="AZ26" s="124">
        <f t="shared" si="32"/>
        <v>0.11173184357544663</v>
      </c>
      <c r="BA26" s="58" t="s">
        <v>37</v>
      </c>
      <c r="BC26" s="53" t="str">
        <f t="shared" si="27"/>
        <v>Kabupaten Sidoarjo</v>
      </c>
      <c r="BD26" s="102">
        <v>14.16</v>
      </c>
      <c r="BE26" s="102">
        <v>14.17</v>
      </c>
      <c r="BF26" s="124">
        <f t="shared" si="33"/>
        <v>7.0621468926557185E-2</v>
      </c>
      <c r="BG26" s="58" t="s">
        <v>37</v>
      </c>
      <c r="BI26" s="53" t="str">
        <f t="shared" si="28"/>
        <v>Kabupaten Sidoarjo</v>
      </c>
      <c r="BJ26" s="102">
        <v>8581</v>
      </c>
      <c r="BK26" s="102">
        <v>9062</v>
      </c>
      <c r="BL26" s="124">
        <f t="shared" si="34"/>
        <v>5.6054072951870371</v>
      </c>
      <c r="BM26" s="58" t="s">
        <v>37</v>
      </c>
      <c r="BO26" s="53" t="str">
        <f t="shared" si="29"/>
        <v>Kabupaten Sidoarjo</v>
      </c>
      <c r="BP26" s="106">
        <v>0.23608292226424976</v>
      </c>
      <c r="BQ26" s="106">
        <v>0.23608292226424976</v>
      </c>
      <c r="BR26" s="123">
        <f t="shared" si="41"/>
        <v>0</v>
      </c>
      <c r="BS26" s="60">
        <f t="shared" si="13"/>
        <v>0.29461679027783694</v>
      </c>
      <c r="BT26" s="60" t="s">
        <v>699</v>
      </c>
    </row>
    <row r="27" spans="1:72" x14ac:dyDescent="0.3">
      <c r="A27" s="45">
        <v>3516</v>
      </c>
      <c r="B27" s="53" t="s">
        <v>425</v>
      </c>
      <c r="C27" s="99">
        <v>2.59</v>
      </c>
      <c r="D27" s="99">
        <v>3.68</v>
      </c>
      <c r="E27" s="58">
        <f t="shared" si="7"/>
        <v>3.7973684210526319</v>
      </c>
      <c r="F27" s="55" t="s">
        <v>36</v>
      </c>
      <c r="H27" s="53" t="str">
        <f t="shared" si="14"/>
        <v>Kabupaten Mojokerto</v>
      </c>
      <c r="I27" s="100">
        <v>21.961476419634266</v>
      </c>
      <c r="J27" s="100">
        <v>32.457999999999998</v>
      </c>
      <c r="K27" s="59">
        <f t="shared" si="35"/>
        <v>-6.4896414353012077E-2</v>
      </c>
      <c r="L27" s="59">
        <f t="shared" si="36"/>
        <v>-2.4456521739130394E-2</v>
      </c>
      <c r="M27" s="59">
        <f t="shared" si="37"/>
        <v>0</v>
      </c>
      <c r="N27" s="55" t="s">
        <v>36</v>
      </c>
      <c r="O27" s="55"/>
      <c r="P27" s="53" t="str">
        <f t="shared" si="18"/>
        <v>Kabupaten Mojokerto</v>
      </c>
      <c r="Q27" s="101">
        <v>3.1188188048190844</v>
      </c>
      <c r="R27" s="102">
        <v>2.88</v>
      </c>
      <c r="S27" s="124">
        <f t="shared" si="38"/>
        <v>-0.23881880481908446</v>
      </c>
      <c r="T27" s="58">
        <f t="shared" si="8"/>
        <v>5.6460526315789465</v>
      </c>
      <c r="U27" s="55" t="s">
        <v>37</v>
      </c>
      <c r="W27" s="53" t="str">
        <f t="shared" si="20"/>
        <v>Kabupaten Mojokerto</v>
      </c>
      <c r="X27" s="102">
        <v>12.51</v>
      </c>
      <c r="Y27" s="102">
        <v>12.42</v>
      </c>
      <c r="Z27" s="124">
        <f t="shared" si="39"/>
        <v>-8.9999999999999858E-2</v>
      </c>
      <c r="AA27" s="58">
        <f t="shared" si="9"/>
        <v>14.365526315789474</v>
      </c>
      <c r="AB27" s="55" t="s">
        <v>37</v>
      </c>
      <c r="AD27" s="53" t="str">
        <f t="shared" si="22"/>
        <v>Kabupaten Mojokerto</v>
      </c>
      <c r="AE27" s="102">
        <v>1.61</v>
      </c>
      <c r="AF27" s="102">
        <v>2.2200000000000002</v>
      </c>
      <c r="AG27" s="124">
        <f t="shared" si="40"/>
        <v>0.6100000000000001</v>
      </c>
      <c r="AH27" s="55" t="s">
        <v>37</v>
      </c>
      <c r="AK27" s="53" t="str">
        <f t="shared" si="24"/>
        <v>Kabupaten Mojokerto</v>
      </c>
      <c r="AL27" s="104">
        <v>71.92</v>
      </c>
      <c r="AM27" s="104">
        <v>72.44</v>
      </c>
      <c r="AN27" s="58">
        <f t="shared" si="10"/>
        <v>75.932368421052644</v>
      </c>
      <c r="AO27" s="58" t="s">
        <v>37</v>
      </c>
      <c r="AQ27" s="53" t="str">
        <f t="shared" si="25"/>
        <v>Kabupaten Mojokerto</v>
      </c>
      <c r="AR27" s="105">
        <v>70.62</v>
      </c>
      <c r="AS27" s="105">
        <v>70.760000000000005</v>
      </c>
      <c r="AT27" s="124">
        <f t="shared" si="31"/>
        <v>0.19824412347777542</v>
      </c>
      <c r="AU27" s="124" t="s">
        <v>37</v>
      </c>
      <c r="AW27" s="53" t="str">
        <f t="shared" si="26"/>
        <v>Kabupaten Mojokerto</v>
      </c>
      <c r="AX27" s="105">
        <v>8.7200000000000006</v>
      </c>
      <c r="AY27" s="105">
        <v>8.74</v>
      </c>
      <c r="AZ27" s="124">
        <f t="shared" si="32"/>
        <v>0.22935779816513069</v>
      </c>
      <c r="BA27" s="124" t="s">
        <v>37</v>
      </c>
      <c r="BC27" s="53" t="str">
        <f t="shared" si="27"/>
        <v>Kabupaten Mojokerto</v>
      </c>
      <c r="BD27" s="102">
        <v>14.01</v>
      </c>
      <c r="BE27" s="102">
        <v>14.02</v>
      </c>
      <c r="BF27" s="124">
        <f t="shared" si="33"/>
        <v>7.1377587437537748E-2</v>
      </c>
      <c r="BG27" s="124" t="s">
        <v>37</v>
      </c>
      <c r="BI27" s="53" t="str">
        <f t="shared" si="28"/>
        <v>Kabupaten Mojokerto</v>
      </c>
      <c r="BJ27" s="102">
        <v>10041</v>
      </c>
      <c r="BK27" s="102">
        <v>10461</v>
      </c>
      <c r="BL27" s="124">
        <f t="shared" si="34"/>
        <v>4.1828503137137707</v>
      </c>
      <c r="BM27" s="124" t="s">
        <v>37</v>
      </c>
      <c r="BO27" s="53" t="str">
        <f t="shared" si="29"/>
        <v>Kabupaten Mojokerto</v>
      </c>
      <c r="BP27" s="106">
        <v>0.29893800659470693</v>
      </c>
      <c r="BQ27" s="106">
        <v>0.29893800659470693</v>
      </c>
      <c r="BR27" s="123">
        <f t="shared" si="41"/>
        <v>0</v>
      </c>
      <c r="BS27" s="60">
        <f t="shared" si="13"/>
        <v>0.29461679027783694</v>
      </c>
      <c r="BT27" s="60" t="s">
        <v>699</v>
      </c>
    </row>
    <row r="28" spans="1:72" x14ac:dyDescent="0.3">
      <c r="A28" s="45">
        <v>3517</v>
      </c>
      <c r="B28" s="53" t="s">
        <v>426</v>
      </c>
      <c r="C28" s="99">
        <v>3.15</v>
      </c>
      <c r="D28" s="99">
        <v>3.69</v>
      </c>
      <c r="E28" s="58">
        <f t="shared" si="7"/>
        <v>3.7973684210526319</v>
      </c>
      <c r="F28" s="55" t="s">
        <v>36</v>
      </c>
      <c r="H28" s="53" t="str">
        <f t="shared" si="14"/>
        <v>Kabupaten Jombang</v>
      </c>
      <c r="I28" s="100">
        <v>23.012627134202315</v>
      </c>
      <c r="J28" s="100">
        <v>32.29</v>
      </c>
      <c r="K28" s="59">
        <f t="shared" si="35"/>
        <v>-4.2370267344889953E-2</v>
      </c>
      <c r="L28" s="59">
        <f t="shared" si="36"/>
        <v>-2.1680216802168521E-2</v>
      </c>
      <c r="M28" s="59">
        <f t="shared" si="37"/>
        <v>0</v>
      </c>
      <c r="N28" s="55" t="s">
        <v>36</v>
      </c>
      <c r="O28" s="55"/>
      <c r="P28" s="53" t="str">
        <f t="shared" si="18"/>
        <v>Kabupaten Jombang</v>
      </c>
      <c r="Q28" s="101">
        <v>2.6063462865026441</v>
      </c>
      <c r="R28" s="102">
        <v>2.4500000000000002</v>
      </c>
      <c r="S28" s="58">
        <f t="shared" si="38"/>
        <v>-0.15634628650264393</v>
      </c>
      <c r="T28" s="58">
        <f t="shared" si="8"/>
        <v>5.6460526315789465</v>
      </c>
      <c r="U28" s="54" t="s">
        <v>37</v>
      </c>
      <c r="W28" s="53" t="str">
        <f t="shared" si="20"/>
        <v>Kabupaten Jombang</v>
      </c>
      <c r="X28" s="102">
        <v>18.39</v>
      </c>
      <c r="Y28" s="102">
        <v>18.309999999999999</v>
      </c>
      <c r="Z28" s="58">
        <f t="shared" si="39"/>
        <v>-8.0000000000001847E-2</v>
      </c>
      <c r="AA28" s="58">
        <f t="shared" si="9"/>
        <v>14.365526315789474</v>
      </c>
      <c r="AB28" s="54" t="s">
        <v>37</v>
      </c>
      <c r="AD28" s="53" t="str">
        <f t="shared" si="22"/>
        <v>Kabupaten Jombang</v>
      </c>
      <c r="AE28" s="102">
        <v>3.54</v>
      </c>
      <c r="AF28" s="102">
        <v>3.16</v>
      </c>
      <c r="AG28" s="58">
        <f t="shared" si="40"/>
        <v>-0.37999999999999989</v>
      </c>
      <c r="AH28" s="54" t="s">
        <v>37</v>
      </c>
      <c r="AK28" s="53" t="str">
        <f t="shared" si="24"/>
        <v>Kabupaten Jombang</v>
      </c>
      <c r="AL28" s="104">
        <v>75.459999999999994</v>
      </c>
      <c r="AM28" s="104">
        <v>76.06</v>
      </c>
      <c r="AN28" s="58">
        <f t="shared" si="10"/>
        <v>75.932368421052644</v>
      </c>
      <c r="AO28" s="58" t="s">
        <v>37</v>
      </c>
      <c r="AQ28" s="53" t="str">
        <f t="shared" si="25"/>
        <v>Kabupaten Jombang</v>
      </c>
      <c r="AR28" s="105">
        <v>72.69</v>
      </c>
      <c r="AS28" s="105">
        <v>72.849999999999994</v>
      </c>
      <c r="AT28" s="58">
        <f t="shared" si="31"/>
        <v>0.22011280781399911</v>
      </c>
      <c r="AU28" s="58" t="s">
        <v>37</v>
      </c>
      <c r="AW28" s="53" t="str">
        <f t="shared" si="26"/>
        <v>Kabupaten Jombang</v>
      </c>
      <c r="AX28" s="105">
        <v>10.01</v>
      </c>
      <c r="AY28" s="105">
        <v>10.119999999999999</v>
      </c>
      <c r="AZ28" s="58">
        <f t="shared" si="32"/>
        <v>1.098901098901095</v>
      </c>
      <c r="BA28" s="58" t="s">
        <v>37</v>
      </c>
      <c r="BC28" s="53" t="str">
        <f t="shared" si="27"/>
        <v>Kabupaten Jombang</v>
      </c>
      <c r="BD28" s="102">
        <v>13.71</v>
      </c>
      <c r="BE28" s="102">
        <v>13.72</v>
      </c>
      <c r="BF28" s="58">
        <f t="shared" si="33"/>
        <v>7.2939460248000465E-2</v>
      </c>
      <c r="BG28" s="58" t="s">
        <v>37</v>
      </c>
      <c r="BI28" s="53" t="str">
        <f t="shared" si="28"/>
        <v>Kabupaten Jombang</v>
      </c>
      <c r="BJ28" s="102">
        <v>11421</v>
      </c>
      <c r="BK28" s="102">
        <v>11855</v>
      </c>
      <c r="BL28" s="58">
        <f t="shared" si="34"/>
        <v>3.800017511601439</v>
      </c>
      <c r="BM28" s="58" t="s">
        <v>37</v>
      </c>
      <c r="BO28" s="53" t="str">
        <f t="shared" si="29"/>
        <v>Kabupaten Jombang</v>
      </c>
      <c r="BP28" s="106">
        <v>0.25722959519653144</v>
      </c>
      <c r="BQ28" s="106">
        <v>0.25722959519653144</v>
      </c>
      <c r="BR28" s="122">
        <f t="shared" si="41"/>
        <v>0</v>
      </c>
      <c r="BS28" s="60">
        <f t="shared" si="13"/>
        <v>0.29461679027783694</v>
      </c>
      <c r="BT28" s="60" t="s">
        <v>699</v>
      </c>
    </row>
    <row r="29" spans="1:72" x14ac:dyDescent="0.3">
      <c r="A29" s="45">
        <v>3518</v>
      </c>
      <c r="B29" s="53" t="s">
        <v>427</v>
      </c>
      <c r="C29" s="99">
        <v>2.0299999999999998</v>
      </c>
      <c r="D29" s="99">
        <v>3.57</v>
      </c>
      <c r="E29" s="58">
        <f t="shared" si="7"/>
        <v>3.7973684210526319</v>
      </c>
      <c r="F29" s="55" t="s">
        <v>36</v>
      </c>
      <c r="H29" s="53" t="str">
        <f t="shared" si="14"/>
        <v>Kabupaten Nganjuk</v>
      </c>
      <c r="I29" s="100">
        <v>16.772850302419357</v>
      </c>
      <c r="J29" s="100">
        <v>24.379000000000001</v>
      </c>
      <c r="K29" s="59">
        <f t="shared" si="35"/>
        <v>-1.7272884755058556E-2</v>
      </c>
      <c r="L29" s="59">
        <f t="shared" si="36"/>
        <v>-1.4005602240896559E-2</v>
      </c>
      <c r="M29" s="59">
        <f t="shared" si="37"/>
        <v>0</v>
      </c>
      <c r="N29" s="55" t="s">
        <v>36</v>
      </c>
      <c r="O29" s="55"/>
      <c r="P29" s="53" t="str">
        <f t="shared" si="18"/>
        <v>Kabupaten Nganjuk</v>
      </c>
      <c r="Q29" s="101">
        <v>4.4016641985755589</v>
      </c>
      <c r="R29" s="102">
        <v>4.34</v>
      </c>
      <c r="S29" s="124">
        <f t="shared" si="38"/>
        <v>-6.1664198575559048E-2</v>
      </c>
      <c r="T29" s="58">
        <f t="shared" si="8"/>
        <v>5.6460526315789465</v>
      </c>
      <c r="U29" s="55" t="s">
        <v>37</v>
      </c>
      <c r="W29" s="53" t="str">
        <f t="shared" si="20"/>
        <v>Kabupaten Nganjuk</v>
      </c>
      <c r="X29" s="102">
        <v>18.45</v>
      </c>
      <c r="Y29" s="102">
        <v>18.399999999999999</v>
      </c>
      <c r="Z29" s="124">
        <f t="shared" si="39"/>
        <v>-5.0000000000000711E-2</v>
      </c>
      <c r="AA29" s="58">
        <f t="shared" si="9"/>
        <v>14.365526315789474</v>
      </c>
      <c r="AB29" s="55" t="s">
        <v>37</v>
      </c>
      <c r="AD29" s="53" t="str">
        <f t="shared" si="22"/>
        <v>Kabupaten Nganjuk</v>
      </c>
      <c r="AE29" s="102">
        <v>2.66</v>
      </c>
      <c r="AF29" s="102">
        <v>2.81</v>
      </c>
      <c r="AG29" s="124">
        <f t="shared" si="40"/>
        <v>0.14999999999999991</v>
      </c>
      <c r="AH29" s="55" t="s">
        <v>37</v>
      </c>
      <c r="AK29" s="53" t="str">
        <f t="shared" si="24"/>
        <v>Kabupaten Nganjuk</v>
      </c>
      <c r="AL29" s="104">
        <v>75.59</v>
      </c>
      <c r="AM29" s="104">
        <v>76.040000000000006</v>
      </c>
      <c r="AN29" s="58">
        <f t="shared" si="10"/>
        <v>75.932368421052644</v>
      </c>
      <c r="AO29" s="58" t="s">
        <v>37</v>
      </c>
      <c r="AQ29" s="53" t="str">
        <f t="shared" si="25"/>
        <v>Kabupaten Nganjuk</v>
      </c>
      <c r="AR29" s="105">
        <v>72.98</v>
      </c>
      <c r="AS29" s="105">
        <v>73.16</v>
      </c>
      <c r="AT29" s="124">
        <f t="shared" si="31"/>
        <v>0.24664291586735665</v>
      </c>
      <c r="AU29" s="124" t="s">
        <v>37</v>
      </c>
      <c r="AW29" s="53" t="str">
        <f t="shared" si="26"/>
        <v>Kabupaten Nganjuk</v>
      </c>
      <c r="AX29" s="105">
        <v>9.5299999999999994</v>
      </c>
      <c r="AY29" s="105">
        <v>9.58</v>
      </c>
      <c r="AZ29" s="124">
        <f t="shared" si="32"/>
        <v>0.52465897166842357</v>
      </c>
      <c r="BA29" s="124" t="s">
        <v>37</v>
      </c>
      <c r="BC29" s="53" t="str">
        <f t="shared" si="27"/>
        <v>Kabupaten Nganjuk</v>
      </c>
      <c r="BD29" s="102">
        <v>14.98</v>
      </c>
      <c r="BE29" s="102">
        <v>14.99</v>
      </c>
      <c r="BF29" s="124">
        <f t="shared" si="33"/>
        <v>6.6755674232310547E-2</v>
      </c>
      <c r="BG29" s="124" t="s">
        <v>37</v>
      </c>
      <c r="BI29" s="53" t="str">
        <f t="shared" si="28"/>
        <v>Kabupaten Nganjuk</v>
      </c>
      <c r="BJ29" s="102">
        <v>10701</v>
      </c>
      <c r="BK29" s="102">
        <v>11005</v>
      </c>
      <c r="BL29" s="124">
        <f t="shared" si="34"/>
        <v>2.8408559947668444</v>
      </c>
      <c r="BM29" s="124" t="s">
        <v>37</v>
      </c>
      <c r="BO29" s="53" t="str">
        <f t="shared" si="29"/>
        <v>Kabupaten Nganjuk</v>
      </c>
      <c r="BP29" s="106">
        <v>0.2309206904544836</v>
      </c>
      <c r="BQ29" s="106">
        <v>0.2309206904544836</v>
      </c>
      <c r="BR29" s="123">
        <f t="shared" si="41"/>
        <v>0</v>
      </c>
      <c r="BS29" s="60">
        <f t="shared" si="13"/>
        <v>0.29461679027783694</v>
      </c>
      <c r="BT29" s="60" t="s">
        <v>699</v>
      </c>
    </row>
    <row r="30" spans="1:72" x14ac:dyDescent="0.3">
      <c r="A30" s="45">
        <v>3519</v>
      </c>
      <c r="B30" s="53" t="s">
        <v>428</v>
      </c>
      <c r="C30" s="99">
        <v>5.5</v>
      </c>
      <c r="D30" s="99">
        <v>5.23</v>
      </c>
      <c r="E30" s="58">
        <f t="shared" si="7"/>
        <v>3.7973684210526319</v>
      </c>
      <c r="F30" s="55" t="s">
        <v>36</v>
      </c>
      <c r="H30" s="53" t="str">
        <f t="shared" si="14"/>
        <v>Kabupaten Madiun</v>
      </c>
      <c r="I30" s="100">
        <v>63.1042991139769</v>
      </c>
      <c r="J30" s="100">
        <v>83.671999999999997</v>
      </c>
      <c r="K30" s="59">
        <f t="shared" si="35"/>
        <v>-0.11271196640828962</v>
      </c>
      <c r="L30" s="59">
        <f t="shared" si="36"/>
        <v>-1.7208413001912018E-2</v>
      </c>
      <c r="M30" s="59">
        <f t="shared" si="37"/>
        <v>0</v>
      </c>
      <c r="N30" s="55" t="s">
        <v>36</v>
      </c>
      <c r="O30" s="55"/>
      <c r="P30" s="53" t="str">
        <f t="shared" si="18"/>
        <v>Kabupaten Madiun</v>
      </c>
      <c r="Q30" s="101">
        <v>8.6194835843153541</v>
      </c>
      <c r="R30" s="102">
        <v>8.0299999999999994</v>
      </c>
      <c r="S30" s="124">
        <f t="shared" si="38"/>
        <v>-0.58948358431535475</v>
      </c>
      <c r="T30" s="58">
        <f t="shared" si="8"/>
        <v>5.6460526315789465</v>
      </c>
      <c r="U30" s="54" t="s">
        <v>37</v>
      </c>
      <c r="W30" s="53" t="str">
        <f t="shared" si="20"/>
        <v>Kabupaten Madiun</v>
      </c>
      <c r="X30" s="102">
        <v>7.13</v>
      </c>
      <c r="Y30" s="102">
        <v>7.04</v>
      </c>
      <c r="Z30" s="124">
        <f t="shared" si="39"/>
        <v>-8.9999999999999858E-2</v>
      </c>
      <c r="AA30" s="58">
        <f t="shared" si="9"/>
        <v>14.365526315789474</v>
      </c>
      <c r="AB30" s="54" t="s">
        <v>37</v>
      </c>
      <c r="AD30" s="53" t="str">
        <f t="shared" si="22"/>
        <v>Kabupaten Madiun</v>
      </c>
      <c r="AE30" s="102">
        <v>1.52</v>
      </c>
      <c r="AF30" s="102">
        <v>0.8</v>
      </c>
      <c r="AG30" s="124">
        <f t="shared" si="40"/>
        <v>-0.72</v>
      </c>
      <c r="AH30" s="54" t="s">
        <v>37</v>
      </c>
      <c r="AK30" s="53" t="str">
        <f t="shared" si="24"/>
        <v>Kabupaten Madiun</v>
      </c>
      <c r="AL30" s="104">
        <v>87.92</v>
      </c>
      <c r="AM30" s="104">
        <v>88.32</v>
      </c>
      <c r="AN30" s="58">
        <f t="shared" si="10"/>
        <v>75.932368421052644</v>
      </c>
      <c r="AO30" s="58" t="s">
        <v>37</v>
      </c>
      <c r="AQ30" s="53" t="str">
        <f t="shared" si="25"/>
        <v>Kabupaten Madiun</v>
      </c>
      <c r="AR30" s="105">
        <v>74.8</v>
      </c>
      <c r="AS30" s="105">
        <v>75.02</v>
      </c>
      <c r="AT30" s="124">
        <f t="shared" si="31"/>
        <v>0.29411764705882248</v>
      </c>
      <c r="AU30" s="58" t="s">
        <v>37</v>
      </c>
      <c r="AW30" s="53" t="str">
        <f t="shared" si="26"/>
        <v>Kabupaten Madiun</v>
      </c>
      <c r="AX30" s="105">
        <v>13.03</v>
      </c>
      <c r="AY30" s="105">
        <v>13.04</v>
      </c>
      <c r="AZ30" s="124">
        <f t="shared" si="32"/>
        <v>7.6745970836533672E-2</v>
      </c>
      <c r="BA30" s="58" t="s">
        <v>37</v>
      </c>
      <c r="BC30" s="53" t="str">
        <f t="shared" si="27"/>
        <v>Kabupaten Madiun</v>
      </c>
      <c r="BD30" s="102">
        <v>17.809999999999999</v>
      </c>
      <c r="BE30" s="102">
        <v>17.93</v>
      </c>
      <c r="BF30" s="124">
        <f t="shared" si="33"/>
        <v>0.67377877596856983</v>
      </c>
      <c r="BG30" s="58" t="s">
        <v>37</v>
      </c>
      <c r="BI30" s="53" t="str">
        <f t="shared" si="28"/>
        <v>Kabupaten Madiun</v>
      </c>
      <c r="BJ30" s="102">
        <v>17228</v>
      </c>
      <c r="BK30" s="102">
        <v>17521</v>
      </c>
      <c r="BL30" s="124">
        <f t="shared" si="34"/>
        <v>1.7007197585326317</v>
      </c>
      <c r="BM30" s="58" t="s">
        <v>37</v>
      </c>
      <c r="BO30" s="53" t="str">
        <f t="shared" si="29"/>
        <v>Kabupaten Madiun</v>
      </c>
      <c r="BP30" s="106">
        <v>0.3906853265531206</v>
      </c>
      <c r="BQ30" s="106">
        <v>0.3906853265531206</v>
      </c>
      <c r="BR30" s="123">
        <f t="shared" si="41"/>
        <v>0</v>
      </c>
      <c r="BS30" s="60">
        <f t="shared" si="13"/>
        <v>0.29461679027783694</v>
      </c>
      <c r="BT30" s="60" t="s">
        <v>699</v>
      </c>
    </row>
    <row r="31" spans="1:72" x14ac:dyDescent="0.3">
      <c r="A31" s="45">
        <v>3520</v>
      </c>
      <c r="B31" s="53" t="s">
        <v>429</v>
      </c>
      <c r="C31" s="99">
        <v>2.67</v>
      </c>
      <c r="D31" s="99">
        <v>2.52</v>
      </c>
      <c r="E31" s="58">
        <f t="shared" si="7"/>
        <v>3.7973684210526319</v>
      </c>
      <c r="F31" s="55" t="s">
        <v>36</v>
      </c>
      <c r="H31" s="53" t="str">
        <f t="shared" si="14"/>
        <v>Kabupaten Magetan</v>
      </c>
      <c r="I31" s="100">
        <v>27.360736713500305</v>
      </c>
      <c r="J31" s="100">
        <v>37.893000000000001</v>
      </c>
      <c r="K31" s="59">
        <f t="shared" si="35"/>
        <v>-3.5814876600977492E-2</v>
      </c>
      <c r="L31" s="59">
        <f t="shared" si="36"/>
        <v>-2.7777777777777891E-2</v>
      </c>
      <c r="M31" s="59">
        <f t="shared" si="37"/>
        <v>0</v>
      </c>
      <c r="N31" s="55" t="s">
        <v>36</v>
      </c>
      <c r="O31" s="55"/>
      <c r="P31" s="53" t="str">
        <f t="shared" si="18"/>
        <v>Kabupaten Magetan</v>
      </c>
      <c r="Q31" s="101">
        <v>4.0102534890344632</v>
      </c>
      <c r="R31" s="102">
        <v>3.92</v>
      </c>
      <c r="S31" s="124">
        <f t="shared" si="38"/>
        <v>-9.0253489034463286E-2</v>
      </c>
      <c r="T31" s="58">
        <f t="shared" si="8"/>
        <v>5.6460526315789465</v>
      </c>
      <c r="U31" s="55" t="s">
        <v>37</v>
      </c>
      <c r="W31" s="53" t="str">
        <f t="shared" si="20"/>
        <v>Kabupaten Magetan</v>
      </c>
      <c r="X31" s="102">
        <v>14.66</v>
      </c>
      <c r="Y31" s="102">
        <v>14.59</v>
      </c>
      <c r="Z31" s="124">
        <f t="shared" si="39"/>
        <v>-7.0000000000000284E-2</v>
      </c>
      <c r="AA31" s="58">
        <f t="shared" si="9"/>
        <v>14.365526315789474</v>
      </c>
      <c r="AB31" s="55" t="s">
        <v>37</v>
      </c>
      <c r="AD31" s="53" t="str">
        <f t="shared" si="22"/>
        <v>Kabupaten Magetan</v>
      </c>
      <c r="AE31" s="102">
        <v>3.3</v>
      </c>
      <c r="AF31" s="102">
        <v>3.17</v>
      </c>
      <c r="AG31" s="124">
        <f t="shared" si="40"/>
        <v>-0.12999999999999989</v>
      </c>
      <c r="AH31" s="55" t="s">
        <v>37</v>
      </c>
      <c r="AK31" s="53" t="str">
        <f t="shared" si="24"/>
        <v>Kabupaten Magetan</v>
      </c>
      <c r="AL31" s="104">
        <v>78.03</v>
      </c>
      <c r="AM31" s="104">
        <v>78.7</v>
      </c>
      <c r="AN31" s="58">
        <f t="shared" si="10"/>
        <v>75.932368421052644</v>
      </c>
      <c r="AO31" s="58" t="s">
        <v>37</v>
      </c>
      <c r="AQ31" s="53" t="str">
        <f t="shared" si="25"/>
        <v>Kabupaten Magetan</v>
      </c>
      <c r="AR31" s="105">
        <v>73.17</v>
      </c>
      <c r="AS31" s="105">
        <v>73.34</v>
      </c>
      <c r="AT31" s="124">
        <f t="shared" si="31"/>
        <v>0.23233565668989709</v>
      </c>
      <c r="AU31" s="124" t="s">
        <v>37</v>
      </c>
      <c r="AW31" s="53" t="str">
        <f t="shared" si="26"/>
        <v>Kabupaten Magetan</v>
      </c>
      <c r="AX31" s="105">
        <v>11.19</v>
      </c>
      <c r="AY31" s="105">
        <v>11.2</v>
      </c>
      <c r="AZ31" s="124">
        <f t="shared" si="32"/>
        <v>8.9365504915095428E-2</v>
      </c>
      <c r="BA31" s="124" t="s">
        <v>37</v>
      </c>
      <c r="BC31" s="53" t="str">
        <f t="shared" si="27"/>
        <v>Kabupaten Magetan</v>
      </c>
      <c r="BD31" s="102">
        <v>14.4</v>
      </c>
      <c r="BE31" s="102">
        <v>14.68</v>
      </c>
      <c r="BF31" s="124">
        <f t="shared" si="33"/>
        <v>1.9444444444444375</v>
      </c>
      <c r="BG31" s="124" t="s">
        <v>37</v>
      </c>
      <c r="BI31" s="53" t="str">
        <f t="shared" si="28"/>
        <v>Kabupaten Magetan</v>
      </c>
      <c r="BJ31" s="102">
        <v>11780</v>
      </c>
      <c r="BK31" s="102">
        <v>12137</v>
      </c>
      <c r="BL31" s="124">
        <f t="shared" si="34"/>
        <v>3.0305602716468538</v>
      </c>
      <c r="BM31" s="124" t="s">
        <v>37</v>
      </c>
      <c r="BO31" s="53" t="str">
        <f t="shared" si="29"/>
        <v>Kabupaten Magetan</v>
      </c>
      <c r="BP31" s="106">
        <v>0.29811165519974381</v>
      </c>
      <c r="BQ31" s="106">
        <v>0.29811165519974381</v>
      </c>
      <c r="BR31" s="123">
        <f t="shared" si="41"/>
        <v>0</v>
      </c>
      <c r="BS31" s="60">
        <f t="shared" si="13"/>
        <v>0.29461679027783694</v>
      </c>
      <c r="BT31" s="60" t="s">
        <v>699</v>
      </c>
    </row>
    <row r="32" spans="1:72" x14ac:dyDescent="0.3">
      <c r="A32" s="45">
        <v>3521</v>
      </c>
      <c r="B32" s="53" t="s">
        <v>430</v>
      </c>
      <c r="C32" s="99">
        <v>3.92</v>
      </c>
      <c r="D32" s="99">
        <v>4.78</v>
      </c>
      <c r="E32" s="58">
        <f t="shared" si="7"/>
        <v>3.7973684210526319</v>
      </c>
      <c r="F32" s="55" t="s">
        <v>36</v>
      </c>
      <c r="H32" s="53" t="str">
        <f t="shared" si="14"/>
        <v>Kabupaten Ngawi</v>
      </c>
      <c r="I32" s="100">
        <v>21.555035542747355</v>
      </c>
      <c r="J32" s="100">
        <v>32.426000000000002</v>
      </c>
      <c r="K32" s="59">
        <f t="shared" si="35"/>
        <v>-2.4649063196510758E-2</v>
      </c>
      <c r="L32" s="59">
        <f t="shared" si="36"/>
        <v>-1.8828451882845158E-2</v>
      </c>
      <c r="M32" s="59">
        <f t="shared" si="37"/>
        <v>0</v>
      </c>
      <c r="N32" s="55" t="s">
        <v>36</v>
      </c>
      <c r="O32" s="55"/>
      <c r="P32" s="53" t="str">
        <f t="shared" si="18"/>
        <v>Kabupaten Ngawi</v>
      </c>
      <c r="Q32" s="101">
        <v>7.8478225220793218</v>
      </c>
      <c r="R32" s="102">
        <v>7.73</v>
      </c>
      <c r="S32" s="124">
        <f t="shared" si="38"/>
        <v>-0.11782252207932142</v>
      </c>
      <c r="T32" s="58">
        <f t="shared" si="8"/>
        <v>5.6460526315789465</v>
      </c>
      <c r="U32" s="54" t="s">
        <v>37</v>
      </c>
      <c r="W32" s="53" t="str">
        <f t="shared" si="20"/>
        <v>Kabupaten Ngawi</v>
      </c>
      <c r="X32" s="102">
        <v>10.62</v>
      </c>
      <c r="Y32" s="102">
        <v>10.53</v>
      </c>
      <c r="Z32" s="124">
        <f t="shared" si="39"/>
        <v>-8.9999999999999858E-2</v>
      </c>
      <c r="AA32" s="58">
        <f t="shared" si="9"/>
        <v>14.365526315789474</v>
      </c>
      <c r="AB32" s="54" t="s">
        <v>37</v>
      </c>
      <c r="AD32" s="53" t="str">
        <f t="shared" si="22"/>
        <v>Kabupaten Ngawi</v>
      </c>
      <c r="AE32" s="102">
        <v>2.17</v>
      </c>
      <c r="AF32" s="102">
        <v>1.87</v>
      </c>
      <c r="AG32" s="124">
        <f t="shared" si="40"/>
        <v>-0.29999999999999982</v>
      </c>
      <c r="AH32" s="54" t="s">
        <v>37</v>
      </c>
      <c r="AK32" s="53" t="str">
        <f t="shared" si="24"/>
        <v>Kabupaten Ngawi</v>
      </c>
      <c r="AL32" s="104">
        <v>79.959999999999994</v>
      </c>
      <c r="AM32" s="104">
        <v>80.5</v>
      </c>
      <c r="AN32" s="58">
        <f t="shared" si="10"/>
        <v>75.932368421052644</v>
      </c>
      <c r="AO32" s="58" t="s">
        <v>37</v>
      </c>
      <c r="AQ32" s="53" t="str">
        <f t="shared" si="25"/>
        <v>Kabupaten Ngawi</v>
      </c>
      <c r="AR32" s="105">
        <v>73.84</v>
      </c>
      <c r="AS32" s="105">
        <v>73.98</v>
      </c>
      <c r="AT32" s="124">
        <f t="shared" si="31"/>
        <v>0.18959913326110911</v>
      </c>
      <c r="AU32" s="58" t="s">
        <v>37</v>
      </c>
      <c r="AW32" s="53" t="str">
        <f t="shared" si="26"/>
        <v>Kabupaten Ngawi</v>
      </c>
      <c r="AX32" s="105">
        <v>11.14</v>
      </c>
      <c r="AY32" s="105">
        <v>11.27</v>
      </c>
      <c r="AZ32" s="124">
        <f t="shared" si="32"/>
        <v>1.1669658886894085</v>
      </c>
      <c r="BA32" s="58" t="s">
        <v>37</v>
      </c>
      <c r="BC32" s="53" t="str">
        <f t="shared" si="27"/>
        <v>Kabupaten Ngawi</v>
      </c>
      <c r="BD32" s="102">
        <v>15.64</v>
      </c>
      <c r="BE32" s="102">
        <v>15.7</v>
      </c>
      <c r="BF32" s="124">
        <f t="shared" si="33"/>
        <v>0.38363171355497716</v>
      </c>
      <c r="BG32" s="58" t="s">
        <v>37</v>
      </c>
      <c r="BI32" s="53" t="str">
        <f t="shared" si="28"/>
        <v>Kabupaten Ngawi</v>
      </c>
      <c r="BJ32" s="102">
        <v>12353</v>
      </c>
      <c r="BK32" s="102">
        <v>12678</v>
      </c>
      <c r="BL32" s="124">
        <f t="shared" si="34"/>
        <v>2.6309398526673577</v>
      </c>
      <c r="BM32" s="58" t="s">
        <v>37</v>
      </c>
      <c r="BO32" s="53" t="str">
        <f t="shared" si="29"/>
        <v>Kabupaten Ngawi</v>
      </c>
      <c r="BP32" s="106">
        <v>0.36812741300508744</v>
      </c>
      <c r="BQ32" s="106">
        <v>0.36812741300508744</v>
      </c>
      <c r="BR32" s="123">
        <f t="shared" si="41"/>
        <v>0</v>
      </c>
      <c r="BS32" s="60">
        <f t="shared" si="13"/>
        <v>0.29461679027783694</v>
      </c>
      <c r="BT32" s="60" t="s">
        <v>699</v>
      </c>
    </row>
    <row r="33" spans="1:72" x14ac:dyDescent="0.3">
      <c r="A33" s="45">
        <v>3522</v>
      </c>
      <c r="B33" s="53" t="s">
        <v>431</v>
      </c>
      <c r="C33" s="99">
        <v>3.84</v>
      </c>
      <c r="D33" s="99">
        <v>4.01</v>
      </c>
      <c r="E33" s="58">
        <f t="shared" si="7"/>
        <v>3.7973684210526319</v>
      </c>
      <c r="F33" s="55" t="s">
        <v>36</v>
      </c>
      <c r="H33" s="53" t="str">
        <f t="shared" si="14"/>
        <v>Kabupaten Bojonegoro</v>
      </c>
      <c r="I33" s="100">
        <v>39.417106001558842</v>
      </c>
      <c r="J33" s="100">
        <v>53.628999999999998</v>
      </c>
      <c r="K33" s="59">
        <f t="shared" si="35"/>
        <v>-9.3479125445912456E-2</v>
      </c>
      <c r="L33" s="59">
        <f t="shared" si="36"/>
        <v>-2.74314214463839E-2</v>
      </c>
      <c r="M33" s="59">
        <f t="shared" si="37"/>
        <v>0</v>
      </c>
      <c r="N33" s="55" t="s">
        <v>36</v>
      </c>
      <c r="O33" s="55"/>
      <c r="P33" s="53" t="str">
        <f t="shared" si="18"/>
        <v>Kabupaten Bojonegoro</v>
      </c>
      <c r="Q33" s="101">
        <v>9.1548512930381083</v>
      </c>
      <c r="R33" s="102">
        <v>8.7799999999999994</v>
      </c>
      <c r="S33" s="124">
        <f t="shared" si="38"/>
        <v>-0.37485129303810893</v>
      </c>
      <c r="T33" s="58">
        <f t="shared" si="8"/>
        <v>5.6460526315789465</v>
      </c>
      <c r="U33" s="55" t="s">
        <v>37</v>
      </c>
      <c r="W33" s="53" t="str">
        <f t="shared" si="20"/>
        <v>Kabupaten Bojonegoro</v>
      </c>
      <c r="X33" s="102">
        <v>10.84</v>
      </c>
      <c r="Y33" s="102">
        <v>10.73</v>
      </c>
      <c r="Z33" s="124">
        <f t="shared" si="39"/>
        <v>-0.10999999999999943</v>
      </c>
      <c r="AA33" s="58">
        <f t="shared" si="9"/>
        <v>14.365526315789474</v>
      </c>
      <c r="AB33" s="55" t="s">
        <v>37</v>
      </c>
      <c r="AD33" s="53" t="str">
        <f t="shared" si="22"/>
        <v>Kabupaten Bojonegoro</v>
      </c>
      <c r="AE33" s="102">
        <v>1.33</v>
      </c>
      <c r="AF33" s="102">
        <v>2.23</v>
      </c>
      <c r="AG33" s="124">
        <f t="shared" si="40"/>
        <v>0.89999999999999991</v>
      </c>
      <c r="AH33" s="55" t="s">
        <v>37</v>
      </c>
      <c r="AK33" s="53" t="str">
        <f t="shared" si="24"/>
        <v>Kabupaten Bojonegoro</v>
      </c>
      <c r="AL33" s="104">
        <v>79.38</v>
      </c>
      <c r="AM33" s="104">
        <v>80.260000000000005</v>
      </c>
      <c r="AN33" s="58">
        <f t="shared" si="10"/>
        <v>75.932368421052644</v>
      </c>
      <c r="AO33" s="58" t="s">
        <v>37</v>
      </c>
      <c r="AQ33" s="53" t="str">
        <f t="shared" si="25"/>
        <v>Kabupaten Bojonegoro</v>
      </c>
      <c r="AR33" s="105">
        <v>74.59</v>
      </c>
      <c r="AS33" s="105">
        <v>74.760000000000005</v>
      </c>
      <c r="AT33" s="124">
        <f t="shared" si="31"/>
        <v>0.22791258881886822</v>
      </c>
      <c r="AU33" s="124" t="s">
        <v>37</v>
      </c>
      <c r="AW33" s="53" t="str">
        <f t="shared" si="26"/>
        <v>Kabupaten Bojonegoro</v>
      </c>
      <c r="AX33" s="105">
        <v>11.12</v>
      </c>
      <c r="AY33" s="105">
        <v>11.27</v>
      </c>
      <c r="AZ33" s="124">
        <f t="shared" si="32"/>
        <v>1.3489208633093552</v>
      </c>
      <c r="BA33" s="124" t="s">
        <v>37</v>
      </c>
      <c r="BC33" s="53" t="str">
        <f t="shared" si="27"/>
        <v>Kabupaten Bojonegoro</v>
      </c>
      <c r="BD33" s="102">
        <v>15.27</v>
      </c>
      <c r="BE33" s="102">
        <v>15.54</v>
      </c>
      <c r="BF33" s="124">
        <f t="shared" si="33"/>
        <v>1.7681728880157177</v>
      </c>
      <c r="BG33" s="124" t="s">
        <v>37</v>
      </c>
      <c r="BI33" s="53" t="str">
        <f t="shared" si="28"/>
        <v>Kabupaten Bojonegoro</v>
      </c>
      <c r="BJ33" s="102">
        <v>11701</v>
      </c>
      <c r="BK33" s="102">
        <v>12125</v>
      </c>
      <c r="BL33" s="124">
        <f t="shared" si="34"/>
        <v>3.6236219126570379</v>
      </c>
      <c r="BM33" s="124" t="s">
        <v>37</v>
      </c>
      <c r="BO33" s="53" t="str">
        <f t="shared" si="29"/>
        <v>Kabupaten Bojonegoro</v>
      </c>
      <c r="BP33" s="106">
        <v>0.34816587138636068</v>
      </c>
      <c r="BQ33" s="106">
        <v>0.34816587138636068</v>
      </c>
      <c r="BR33" s="123">
        <f t="shared" si="41"/>
        <v>0</v>
      </c>
      <c r="BS33" s="60">
        <f t="shared" si="13"/>
        <v>0.29461679027783694</v>
      </c>
      <c r="BT33" s="60" t="s">
        <v>699</v>
      </c>
    </row>
    <row r="34" spans="1:72" x14ac:dyDescent="0.3">
      <c r="A34" s="45">
        <v>3523</v>
      </c>
      <c r="B34" s="53" t="s">
        <v>432</v>
      </c>
      <c r="C34" s="99">
        <v>3.87</v>
      </c>
      <c r="D34" s="99">
        <v>4.12</v>
      </c>
      <c r="E34" s="58">
        <f t="shared" si="7"/>
        <v>3.7973684210526319</v>
      </c>
      <c r="F34" s="55" t="s">
        <v>36</v>
      </c>
      <c r="H34" s="53" t="str">
        <f t="shared" si="14"/>
        <v>Kabupaten Tuban</v>
      </c>
      <c r="I34" s="100">
        <v>15.733500429184549</v>
      </c>
      <c r="J34" s="100">
        <v>24.472000000000001</v>
      </c>
      <c r="K34" s="59">
        <f t="shared" si="35"/>
        <v>-1.3583026400838655E-2</v>
      </c>
      <c r="L34" s="59">
        <f t="shared" si="36"/>
        <v>-0.1286407766990294</v>
      </c>
      <c r="M34" s="59">
        <f t="shared" si="37"/>
        <v>0</v>
      </c>
      <c r="N34" s="55" t="s">
        <v>36</v>
      </c>
      <c r="O34" s="55"/>
      <c r="P34" s="53" t="str">
        <f t="shared" si="18"/>
        <v>Kabupaten Tuban</v>
      </c>
      <c r="Q34" s="101">
        <v>5.7459620687714557</v>
      </c>
      <c r="R34" s="102">
        <v>5.69</v>
      </c>
      <c r="S34" s="124">
        <f t="shared" si="38"/>
        <v>-5.5962068771455264E-2</v>
      </c>
      <c r="T34" s="58">
        <f t="shared" si="8"/>
        <v>5.6460526315789465</v>
      </c>
      <c r="U34" s="54" t="s">
        <v>37</v>
      </c>
      <c r="W34" s="53" t="str">
        <f t="shared" si="20"/>
        <v>Kabupaten Tuban</v>
      </c>
      <c r="X34" s="102">
        <v>16.940000000000001</v>
      </c>
      <c r="Y34" s="102">
        <v>16.41</v>
      </c>
      <c r="Z34" s="124">
        <f t="shared" si="39"/>
        <v>-0.53000000000000114</v>
      </c>
      <c r="AA34" s="58">
        <f t="shared" si="9"/>
        <v>14.365526315789474</v>
      </c>
      <c r="AB34" s="54" t="s">
        <v>37</v>
      </c>
      <c r="AD34" s="53" t="str">
        <f t="shared" si="22"/>
        <v>Kabupaten Tuban</v>
      </c>
      <c r="AE34" s="102">
        <v>2.4500000000000002</v>
      </c>
      <c r="AF34" s="102">
        <v>2.19</v>
      </c>
      <c r="AG34" s="124">
        <f t="shared" si="40"/>
        <v>-0.26000000000000023</v>
      </c>
      <c r="AH34" s="54" t="s">
        <v>37</v>
      </c>
      <c r="AK34" s="53" t="str">
        <f t="shared" si="24"/>
        <v>Kabupaten Tuban</v>
      </c>
      <c r="AL34" s="104">
        <v>68.72</v>
      </c>
      <c r="AM34" s="104">
        <v>69.66</v>
      </c>
      <c r="AN34" s="58">
        <f t="shared" si="10"/>
        <v>75.932368421052644</v>
      </c>
      <c r="AO34" s="58" t="s">
        <v>37</v>
      </c>
      <c r="AQ34" s="53" t="str">
        <f t="shared" si="25"/>
        <v>Kabupaten Tuban</v>
      </c>
      <c r="AR34" s="105">
        <v>69.55</v>
      </c>
      <c r="AS34" s="105">
        <v>69.680000000000007</v>
      </c>
      <c r="AT34" s="124">
        <f t="shared" si="31"/>
        <v>0.18691588785049174</v>
      </c>
      <c r="AU34" s="58" t="s">
        <v>37</v>
      </c>
      <c r="AW34" s="53" t="str">
        <f t="shared" si="26"/>
        <v>Kabupaten Tuban</v>
      </c>
      <c r="AX34" s="105">
        <v>8.2200000000000006</v>
      </c>
      <c r="AY34" s="105">
        <v>8.32</v>
      </c>
      <c r="AZ34" s="124">
        <f t="shared" si="32"/>
        <v>1.2165450121654375</v>
      </c>
      <c r="BA34" s="58" t="s">
        <v>37</v>
      </c>
      <c r="BC34" s="53" t="str">
        <f t="shared" si="27"/>
        <v>Kabupaten Tuban</v>
      </c>
      <c r="BD34" s="102">
        <v>14.81</v>
      </c>
      <c r="BE34" s="102">
        <v>15.06</v>
      </c>
      <c r="BF34" s="124">
        <f t="shared" si="33"/>
        <v>1.6880486158001418</v>
      </c>
      <c r="BG34" s="58" t="s">
        <v>37</v>
      </c>
      <c r="BI34" s="53" t="str">
        <f t="shared" si="28"/>
        <v>Kabupaten Tuban</v>
      </c>
      <c r="BJ34" s="102">
        <v>7689</v>
      </c>
      <c r="BK34" s="102">
        <v>8065</v>
      </c>
      <c r="BL34" s="124">
        <f t="shared" si="34"/>
        <v>4.8901027441800027</v>
      </c>
      <c r="BM34" s="58" t="s">
        <v>37</v>
      </c>
      <c r="BO34" s="53" t="str">
        <f t="shared" si="29"/>
        <v>Kabupaten Tuban</v>
      </c>
      <c r="BP34" s="106">
        <v>0.32954354348507053</v>
      </c>
      <c r="BQ34" s="106">
        <v>0.32954354348507053</v>
      </c>
      <c r="BR34" s="123">
        <f t="shared" si="41"/>
        <v>0</v>
      </c>
      <c r="BS34" s="60">
        <f t="shared" si="13"/>
        <v>0.29461679027783694</v>
      </c>
      <c r="BT34" s="60" t="s">
        <v>699</v>
      </c>
    </row>
    <row r="35" spans="1:72" x14ac:dyDescent="0.3">
      <c r="A35" s="45">
        <v>3524</v>
      </c>
      <c r="B35" s="53" t="s">
        <v>433</v>
      </c>
      <c r="C35" s="99">
        <v>5.34</v>
      </c>
      <c r="D35" s="99">
        <v>2.37</v>
      </c>
      <c r="E35" s="58">
        <f t="shared" si="7"/>
        <v>3.7973684210526319</v>
      </c>
      <c r="F35" s="55" t="s">
        <v>36</v>
      </c>
      <c r="H35" s="53" t="str">
        <f t="shared" si="14"/>
        <v>Kabupaten Lamongan</v>
      </c>
      <c r="I35" s="100">
        <v>41.981224253665431</v>
      </c>
      <c r="J35" s="100">
        <v>65.299000000000007</v>
      </c>
      <c r="K35" s="59">
        <f t="shared" si="35"/>
        <v>-4.2581509601614768E-2</v>
      </c>
      <c r="L35" s="59">
        <f t="shared" si="36"/>
        <v>-5.4852320675105065E-2</v>
      </c>
      <c r="M35" s="59">
        <f t="shared" si="37"/>
        <v>0</v>
      </c>
      <c r="N35" s="55" t="s">
        <v>36</v>
      </c>
      <c r="O35" s="55"/>
      <c r="P35" s="53" t="str">
        <f t="shared" si="18"/>
        <v>Kabupaten Lamongan</v>
      </c>
      <c r="Q35" s="101">
        <v>5.8409181777558272</v>
      </c>
      <c r="R35" s="102">
        <v>5.74</v>
      </c>
      <c r="S35" s="124">
        <f t="shared" si="38"/>
        <v>-0.10091817775582701</v>
      </c>
      <c r="T35" s="58">
        <f t="shared" si="8"/>
        <v>5.6460526315789465</v>
      </c>
      <c r="U35" s="55" t="s">
        <v>37</v>
      </c>
      <c r="W35" s="53" t="str">
        <f t="shared" si="20"/>
        <v>Kabupaten Lamongan</v>
      </c>
      <c r="X35" s="102">
        <v>17.38</v>
      </c>
      <c r="Y35" s="102">
        <v>17.25</v>
      </c>
      <c r="Z35" s="124">
        <f t="shared" si="39"/>
        <v>-0.12999999999999901</v>
      </c>
      <c r="AA35" s="58">
        <f t="shared" si="9"/>
        <v>14.365526315789474</v>
      </c>
      <c r="AB35" s="55" t="s">
        <v>37</v>
      </c>
      <c r="AD35" s="53" t="str">
        <f t="shared" si="22"/>
        <v>Kabupaten Lamongan</v>
      </c>
      <c r="AE35" s="102">
        <v>3.06</v>
      </c>
      <c r="AF35" s="102">
        <v>3.12</v>
      </c>
      <c r="AG35" s="124">
        <f t="shared" si="40"/>
        <v>6.0000000000000053E-2</v>
      </c>
      <c r="AH35" s="55" t="s">
        <v>37</v>
      </c>
      <c r="AK35" s="53" t="str">
        <f t="shared" si="24"/>
        <v>Kabupaten Lamongan</v>
      </c>
      <c r="AL35" s="104">
        <v>71.459999999999994</v>
      </c>
      <c r="AM35" s="104">
        <v>72.150000000000006</v>
      </c>
      <c r="AN35" s="58">
        <f t="shared" si="10"/>
        <v>75.932368421052644</v>
      </c>
      <c r="AO35" s="58" t="s">
        <v>37</v>
      </c>
      <c r="AQ35" s="53" t="str">
        <f t="shared" si="25"/>
        <v>Kabupaten Lamongan</v>
      </c>
      <c r="AR35" s="105">
        <v>72.39</v>
      </c>
      <c r="AS35" s="105">
        <v>72.53</v>
      </c>
      <c r="AT35" s="124">
        <f t="shared" si="31"/>
        <v>0.19339687802182315</v>
      </c>
      <c r="AU35" s="124" t="s">
        <v>37</v>
      </c>
      <c r="AW35" s="53" t="str">
        <f t="shared" si="26"/>
        <v>Kabupaten Lamongan</v>
      </c>
      <c r="AX35" s="105">
        <v>8.9499999999999993</v>
      </c>
      <c r="AY35" s="105">
        <v>8.9600000000000009</v>
      </c>
      <c r="AZ35" s="124">
        <f t="shared" si="32"/>
        <v>0.11173184357544663</v>
      </c>
      <c r="BA35" s="124" t="s">
        <v>37</v>
      </c>
      <c r="BC35" s="53" t="str">
        <f t="shared" si="27"/>
        <v>Kabupaten Lamongan</v>
      </c>
      <c r="BD35" s="102">
        <v>14.16</v>
      </c>
      <c r="BE35" s="102">
        <v>14.17</v>
      </c>
      <c r="BF35" s="124">
        <f t="shared" si="33"/>
        <v>7.0621468926557185E-2</v>
      </c>
      <c r="BG35" s="124" t="s">
        <v>37</v>
      </c>
      <c r="BI35" s="53" t="str">
        <f t="shared" si="28"/>
        <v>Kabupaten Lamongan</v>
      </c>
      <c r="BJ35" s="102">
        <v>8581</v>
      </c>
      <c r="BK35" s="102">
        <v>9062</v>
      </c>
      <c r="BL35" s="124">
        <f t="shared" si="34"/>
        <v>5.6054072951870371</v>
      </c>
      <c r="BM35" s="124" t="s">
        <v>37</v>
      </c>
      <c r="BO35" s="53" t="str">
        <f t="shared" si="29"/>
        <v>Kabupaten Lamongan</v>
      </c>
      <c r="BP35" s="106">
        <v>0.23608292226424976</v>
      </c>
      <c r="BQ35" s="106">
        <v>0.23608292226424976</v>
      </c>
      <c r="BR35" s="123">
        <f t="shared" si="41"/>
        <v>0</v>
      </c>
      <c r="BS35" s="60">
        <f t="shared" si="13"/>
        <v>0.29461679027783694</v>
      </c>
      <c r="BT35" s="60" t="s">
        <v>699</v>
      </c>
    </row>
    <row r="36" spans="1:72" x14ac:dyDescent="0.3">
      <c r="A36" s="45">
        <v>3525</v>
      </c>
      <c r="B36" s="53" t="s">
        <v>434</v>
      </c>
      <c r="C36" s="99">
        <v>2.59</v>
      </c>
      <c r="D36" s="99">
        <v>3.68</v>
      </c>
      <c r="E36" s="58">
        <f t="shared" si="7"/>
        <v>3.7973684210526319</v>
      </c>
      <c r="F36" s="55" t="s">
        <v>36</v>
      </c>
      <c r="H36" s="53" t="str">
        <f t="shared" si="14"/>
        <v>Kabupaten Gresik</v>
      </c>
      <c r="I36" s="100">
        <v>21.961476419634266</v>
      </c>
      <c r="J36" s="100">
        <v>32.457999999999998</v>
      </c>
      <c r="K36" s="59">
        <f t="shared" si="35"/>
        <v>-6.4896414353012077E-2</v>
      </c>
      <c r="L36" s="59">
        <f t="shared" si="36"/>
        <v>-2.4456521739130394E-2</v>
      </c>
      <c r="M36" s="59">
        <f t="shared" si="37"/>
        <v>0</v>
      </c>
      <c r="N36" s="55" t="s">
        <v>36</v>
      </c>
      <c r="O36" s="55"/>
      <c r="P36" s="53" t="str">
        <f t="shared" si="18"/>
        <v>Kabupaten Gresik</v>
      </c>
      <c r="Q36" s="101">
        <v>3.1188188048190844</v>
      </c>
      <c r="R36" s="102">
        <v>2.88</v>
      </c>
      <c r="S36" s="58">
        <f t="shared" si="38"/>
        <v>-0.23881880481908446</v>
      </c>
      <c r="T36" s="58">
        <f t="shared" si="8"/>
        <v>5.6460526315789465</v>
      </c>
      <c r="U36" s="54" t="s">
        <v>37</v>
      </c>
      <c r="W36" s="53" t="str">
        <f t="shared" si="20"/>
        <v>Kabupaten Gresik</v>
      </c>
      <c r="X36" s="102">
        <v>12.51</v>
      </c>
      <c r="Y36" s="102">
        <v>12.42</v>
      </c>
      <c r="Z36" s="58">
        <f t="shared" si="39"/>
        <v>-8.9999999999999858E-2</v>
      </c>
      <c r="AA36" s="58">
        <f t="shared" si="9"/>
        <v>14.365526315789474</v>
      </c>
      <c r="AB36" s="54" t="s">
        <v>37</v>
      </c>
      <c r="AD36" s="53" t="str">
        <f t="shared" si="22"/>
        <v>Kabupaten Gresik</v>
      </c>
      <c r="AE36" s="102">
        <v>1.61</v>
      </c>
      <c r="AF36" s="102">
        <v>2.2200000000000002</v>
      </c>
      <c r="AG36" s="58">
        <f t="shared" si="40"/>
        <v>0.6100000000000001</v>
      </c>
      <c r="AH36" s="54" t="s">
        <v>37</v>
      </c>
      <c r="AK36" s="53" t="str">
        <f t="shared" si="24"/>
        <v>Kabupaten Gresik</v>
      </c>
      <c r="AL36" s="104">
        <v>71.92</v>
      </c>
      <c r="AM36" s="104">
        <v>72.44</v>
      </c>
      <c r="AN36" s="58">
        <f t="shared" si="10"/>
        <v>75.932368421052644</v>
      </c>
      <c r="AO36" s="58" t="s">
        <v>37</v>
      </c>
      <c r="AQ36" s="53" t="str">
        <f t="shared" si="25"/>
        <v>Kabupaten Gresik</v>
      </c>
      <c r="AR36" s="105">
        <v>70.62</v>
      </c>
      <c r="AS36" s="105">
        <v>70.760000000000005</v>
      </c>
      <c r="AT36" s="58">
        <f t="shared" si="31"/>
        <v>0.19824412347777542</v>
      </c>
      <c r="AU36" s="58" t="s">
        <v>37</v>
      </c>
      <c r="AW36" s="53" t="str">
        <f t="shared" si="26"/>
        <v>Kabupaten Gresik</v>
      </c>
      <c r="AX36" s="105">
        <v>8.7200000000000006</v>
      </c>
      <c r="AY36" s="105">
        <v>8.74</v>
      </c>
      <c r="AZ36" s="58">
        <f t="shared" si="32"/>
        <v>0.22935779816513069</v>
      </c>
      <c r="BA36" s="58" t="s">
        <v>37</v>
      </c>
      <c r="BC36" s="53" t="str">
        <f t="shared" si="27"/>
        <v>Kabupaten Gresik</v>
      </c>
      <c r="BD36" s="102">
        <v>14.01</v>
      </c>
      <c r="BE36" s="102">
        <v>14.02</v>
      </c>
      <c r="BF36" s="58">
        <f t="shared" si="33"/>
        <v>7.1377587437537748E-2</v>
      </c>
      <c r="BG36" s="58" t="s">
        <v>37</v>
      </c>
      <c r="BI36" s="53" t="str">
        <f t="shared" si="28"/>
        <v>Kabupaten Gresik</v>
      </c>
      <c r="BJ36" s="102">
        <v>10041</v>
      </c>
      <c r="BK36" s="102">
        <v>10461</v>
      </c>
      <c r="BL36" s="58">
        <f t="shared" si="34"/>
        <v>4.1828503137137707</v>
      </c>
      <c r="BM36" s="58" t="s">
        <v>37</v>
      </c>
      <c r="BO36" s="53" t="str">
        <f t="shared" si="29"/>
        <v>Kabupaten Gresik</v>
      </c>
      <c r="BP36" s="106">
        <v>0.29893800659470693</v>
      </c>
      <c r="BQ36" s="106">
        <v>0.29893800659470693</v>
      </c>
      <c r="BR36" s="122">
        <f t="shared" si="41"/>
        <v>0</v>
      </c>
      <c r="BS36" s="60">
        <f t="shared" si="13"/>
        <v>0.29461679027783694</v>
      </c>
      <c r="BT36" s="60" t="s">
        <v>699</v>
      </c>
    </row>
    <row r="37" spans="1:72" x14ac:dyDescent="0.3">
      <c r="A37" s="45">
        <v>3526</v>
      </c>
      <c r="B37" s="53" t="s">
        <v>435</v>
      </c>
      <c r="C37" s="99">
        <v>3.15</v>
      </c>
      <c r="D37" s="99">
        <v>3.69</v>
      </c>
      <c r="E37" s="58">
        <f t="shared" si="7"/>
        <v>3.7973684210526319</v>
      </c>
      <c r="F37" s="55" t="s">
        <v>36</v>
      </c>
      <c r="H37" s="53" t="str">
        <f t="shared" si="14"/>
        <v>Kabupaten Bangkalan</v>
      </c>
      <c r="I37" s="100">
        <v>23.012627134202315</v>
      </c>
      <c r="J37" s="100">
        <v>32.29</v>
      </c>
      <c r="K37" s="59">
        <f t="shared" ref="K37:K43" si="42">S37/D37</f>
        <v>-4.2370267344889953E-2</v>
      </c>
      <c r="L37" s="59">
        <f t="shared" ref="L37:L43" si="43">Z37/D37</f>
        <v>-2.1680216802168521E-2</v>
      </c>
      <c r="M37" s="59">
        <f t="shared" ref="M37:M43" si="44">BR37/D37</f>
        <v>0</v>
      </c>
      <c r="N37" s="55" t="s">
        <v>36</v>
      </c>
      <c r="O37" s="55"/>
      <c r="P37" s="53" t="str">
        <f t="shared" si="18"/>
        <v>Kabupaten Bangkalan</v>
      </c>
      <c r="Q37" s="101">
        <v>2.6063462865026441</v>
      </c>
      <c r="R37" s="102">
        <v>2.4500000000000002</v>
      </c>
      <c r="S37" s="124">
        <f t="shared" ref="S37:S43" si="45">R37-Q37</f>
        <v>-0.15634628650264393</v>
      </c>
      <c r="T37" s="58">
        <f t="shared" si="8"/>
        <v>5.6460526315789465</v>
      </c>
      <c r="U37" s="55" t="s">
        <v>37</v>
      </c>
      <c r="W37" s="53" t="str">
        <f t="shared" si="20"/>
        <v>Kabupaten Bangkalan</v>
      </c>
      <c r="X37" s="102">
        <v>18.39</v>
      </c>
      <c r="Y37" s="102">
        <v>18.309999999999999</v>
      </c>
      <c r="Z37" s="124">
        <f t="shared" ref="Z37:Z43" si="46">Y37-X37</f>
        <v>-8.0000000000001847E-2</v>
      </c>
      <c r="AA37" s="58">
        <f t="shared" si="9"/>
        <v>14.365526315789474</v>
      </c>
      <c r="AB37" s="55" t="s">
        <v>37</v>
      </c>
      <c r="AD37" s="53" t="str">
        <f t="shared" si="22"/>
        <v>Kabupaten Bangkalan</v>
      </c>
      <c r="AE37" s="102">
        <v>3.54</v>
      </c>
      <c r="AF37" s="102">
        <v>3.16</v>
      </c>
      <c r="AG37" s="124">
        <f t="shared" ref="AG37:AG43" si="47">AF37-AE37</f>
        <v>-0.37999999999999989</v>
      </c>
      <c r="AH37" s="55" t="s">
        <v>37</v>
      </c>
      <c r="AK37" s="53" t="str">
        <f t="shared" si="24"/>
        <v>Kabupaten Bangkalan</v>
      </c>
      <c r="AL37" s="104">
        <v>75.459999999999994</v>
      </c>
      <c r="AM37" s="104">
        <v>76.06</v>
      </c>
      <c r="AN37" s="58">
        <f t="shared" si="10"/>
        <v>75.932368421052644</v>
      </c>
      <c r="AO37" s="58" t="s">
        <v>37</v>
      </c>
      <c r="AQ37" s="53" t="str">
        <f t="shared" si="25"/>
        <v>Kabupaten Bangkalan</v>
      </c>
      <c r="AR37" s="105">
        <v>72.69</v>
      </c>
      <c r="AS37" s="105">
        <v>72.849999999999994</v>
      </c>
      <c r="AT37" s="124">
        <f t="shared" ref="AT37:AT43" si="48">((AS37/AR37)-1)*100</f>
        <v>0.22011280781399911</v>
      </c>
      <c r="AU37" s="124" t="s">
        <v>37</v>
      </c>
      <c r="AW37" s="53" t="str">
        <f t="shared" si="26"/>
        <v>Kabupaten Bangkalan</v>
      </c>
      <c r="AX37" s="105">
        <v>10.01</v>
      </c>
      <c r="AY37" s="105">
        <v>10.119999999999999</v>
      </c>
      <c r="AZ37" s="124">
        <f t="shared" ref="AZ37:AZ43" si="49">((AY37/AX37)-1)*100</f>
        <v>1.098901098901095</v>
      </c>
      <c r="BA37" s="124" t="s">
        <v>37</v>
      </c>
      <c r="BC37" s="53" t="str">
        <f t="shared" si="27"/>
        <v>Kabupaten Bangkalan</v>
      </c>
      <c r="BD37" s="102">
        <v>13.71</v>
      </c>
      <c r="BE37" s="102">
        <v>13.72</v>
      </c>
      <c r="BF37" s="124">
        <f t="shared" ref="BF37:BF43" si="50">((BE37/BD37)-1)*100</f>
        <v>7.2939460248000465E-2</v>
      </c>
      <c r="BG37" s="124" t="s">
        <v>37</v>
      </c>
      <c r="BI37" s="53" t="str">
        <f t="shared" si="28"/>
        <v>Kabupaten Bangkalan</v>
      </c>
      <c r="BJ37" s="102">
        <v>11421</v>
      </c>
      <c r="BK37" s="102">
        <v>11855</v>
      </c>
      <c r="BL37" s="124">
        <f t="shared" ref="BL37:BL43" si="51">((BK37/BJ37)-1)*100</f>
        <v>3.800017511601439</v>
      </c>
      <c r="BM37" s="124" t="s">
        <v>37</v>
      </c>
      <c r="BO37" s="53" t="str">
        <f t="shared" si="29"/>
        <v>Kabupaten Bangkalan</v>
      </c>
      <c r="BP37" s="106">
        <v>0.25722959519653144</v>
      </c>
      <c r="BQ37" s="106">
        <v>0.25722959519653144</v>
      </c>
      <c r="BR37" s="123">
        <f t="shared" ref="BR37:BR43" si="52">BQ37-BP37</f>
        <v>0</v>
      </c>
      <c r="BS37" s="60">
        <f t="shared" si="13"/>
        <v>0.29461679027783694</v>
      </c>
      <c r="BT37" s="60" t="s">
        <v>699</v>
      </c>
    </row>
    <row r="38" spans="1:72" x14ac:dyDescent="0.3">
      <c r="A38" s="45">
        <v>3527</v>
      </c>
      <c r="B38" s="53" t="s">
        <v>436</v>
      </c>
      <c r="C38" s="99">
        <v>2.0299999999999998</v>
      </c>
      <c r="D38" s="99">
        <v>3.57</v>
      </c>
      <c r="E38" s="58">
        <f t="shared" si="7"/>
        <v>3.7973684210526319</v>
      </c>
      <c r="F38" s="55" t="s">
        <v>36</v>
      </c>
      <c r="H38" s="53" t="str">
        <f t="shared" si="14"/>
        <v>Kabupaten Sampang</v>
      </c>
      <c r="I38" s="100">
        <v>16.772850302419357</v>
      </c>
      <c r="J38" s="100">
        <v>24.379000000000001</v>
      </c>
      <c r="K38" s="59">
        <f t="shared" si="42"/>
        <v>-1.7272884755058556E-2</v>
      </c>
      <c r="L38" s="59">
        <f t="shared" si="43"/>
        <v>-1.4005602240896559E-2</v>
      </c>
      <c r="M38" s="59">
        <f t="shared" si="44"/>
        <v>0</v>
      </c>
      <c r="N38" s="55" t="s">
        <v>36</v>
      </c>
      <c r="O38" s="55"/>
      <c r="P38" s="53" t="str">
        <f t="shared" si="18"/>
        <v>Kabupaten Sampang</v>
      </c>
      <c r="Q38" s="101">
        <v>4.4016641985755589</v>
      </c>
      <c r="R38" s="102">
        <v>4.34</v>
      </c>
      <c r="S38" s="124">
        <f t="shared" si="45"/>
        <v>-6.1664198575559048E-2</v>
      </c>
      <c r="T38" s="58">
        <f t="shared" si="8"/>
        <v>5.6460526315789465</v>
      </c>
      <c r="U38" s="54" t="s">
        <v>37</v>
      </c>
      <c r="W38" s="53" t="str">
        <f t="shared" si="20"/>
        <v>Kabupaten Sampang</v>
      </c>
      <c r="X38" s="102">
        <v>18.45</v>
      </c>
      <c r="Y38" s="102">
        <v>18.399999999999999</v>
      </c>
      <c r="Z38" s="124">
        <f t="shared" si="46"/>
        <v>-5.0000000000000711E-2</v>
      </c>
      <c r="AA38" s="58">
        <f t="shared" si="9"/>
        <v>14.365526315789474</v>
      </c>
      <c r="AB38" s="54" t="s">
        <v>37</v>
      </c>
      <c r="AD38" s="53" t="str">
        <f t="shared" si="22"/>
        <v>Kabupaten Sampang</v>
      </c>
      <c r="AE38" s="102">
        <v>2.66</v>
      </c>
      <c r="AF38" s="102">
        <v>2.81</v>
      </c>
      <c r="AG38" s="124">
        <f t="shared" si="47"/>
        <v>0.14999999999999991</v>
      </c>
      <c r="AH38" s="54" t="s">
        <v>37</v>
      </c>
      <c r="AK38" s="53" t="str">
        <f t="shared" si="24"/>
        <v>Kabupaten Sampang</v>
      </c>
      <c r="AL38" s="104">
        <v>75.59</v>
      </c>
      <c r="AM38" s="104">
        <v>76.040000000000006</v>
      </c>
      <c r="AN38" s="58">
        <f t="shared" si="10"/>
        <v>75.932368421052644</v>
      </c>
      <c r="AO38" s="58" t="s">
        <v>37</v>
      </c>
      <c r="AQ38" s="53" t="str">
        <f t="shared" si="25"/>
        <v>Kabupaten Sampang</v>
      </c>
      <c r="AR38" s="105">
        <v>72.98</v>
      </c>
      <c r="AS38" s="105">
        <v>73.16</v>
      </c>
      <c r="AT38" s="124">
        <f t="shared" si="48"/>
        <v>0.24664291586735665</v>
      </c>
      <c r="AU38" s="58" t="s">
        <v>37</v>
      </c>
      <c r="AW38" s="53" t="str">
        <f t="shared" si="26"/>
        <v>Kabupaten Sampang</v>
      </c>
      <c r="AX38" s="105">
        <v>9.5299999999999994</v>
      </c>
      <c r="AY38" s="105">
        <v>9.58</v>
      </c>
      <c r="AZ38" s="124">
        <f t="shared" si="49"/>
        <v>0.52465897166842357</v>
      </c>
      <c r="BA38" s="58" t="s">
        <v>37</v>
      </c>
      <c r="BC38" s="53" t="str">
        <f t="shared" si="27"/>
        <v>Kabupaten Sampang</v>
      </c>
      <c r="BD38" s="102">
        <v>14.98</v>
      </c>
      <c r="BE38" s="102">
        <v>14.99</v>
      </c>
      <c r="BF38" s="124">
        <f t="shared" si="50"/>
        <v>6.6755674232310547E-2</v>
      </c>
      <c r="BG38" s="58" t="s">
        <v>37</v>
      </c>
      <c r="BI38" s="53" t="str">
        <f t="shared" si="28"/>
        <v>Kabupaten Sampang</v>
      </c>
      <c r="BJ38" s="102">
        <v>10701</v>
      </c>
      <c r="BK38" s="102">
        <v>11005</v>
      </c>
      <c r="BL38" s="124">
        <f t="shared" si="51"/>
        <v>2.8408559947668444</v>
      </c>
      <c r="BM38" s="58" t="s">
        <v>37</v>
      </c>
      <c r="BO38" s="53" t="str">
        <f t="shared" si="29"/>
        <v>Kabupaten Sampang</v>
      </c>
      <c r="BP38" s="106">
        <v>0.2309206904544836</v>
      </c>
      <c r="BQ38" s="106">
        <v>0.2309206904544836</v>
      </c>
      <c r="BR38" s="123">
        <f t="shared" si="52"/>
        <v>0</v>
      </c>
      <c r="BS38" s="60">
        <f t="shared" si="13"/>
        <v>0.29461679027783694</v>
      </c>
      <c r="BT38" s="60" t="s">
        <v>699</v>
      </c>
    </row>
    <row r="39" spans="1:72" x14ac:dyDescent="0.3">
      <c r="A39" s="45">
        <v>3528</v>
      </c>
      <c r="B39" s="53" t="s">
        <v>437</v>
      </c>
      <c r="C39" s="99">
        <v>5.5</v>
      </c>
      <c r="D39" s="99">
        <v>5.23</v>
      </c>
      <c r="E39" s="58">
        <f t="shared" si="7"/>
        <v>3.7973684210526319</v>
      </c>
      <c r="F39" s="55" t="s">
        <v>36</v>
      </c>
      <c r="H39" s="53" t="str">
        <f t="shared" si="14"/>
        <v>Kabupaten Pamekasan</v>
      </c>
      <c r="I39" s="100">
        <v>63.1042991139769</v>
      </c>
      <c r="J39" s="100">
        <v>83.671999999999997</v>
      </c>
      <c r="K39" s="59">
        <f t="shared" si="42"/>
        <v>-0.11271196640828962</v>
      </c>
      <c r="L39" s="59">
        <f t="shared" si="43"/>
        <v>-1.7208413001912018E-2</v>
      </c>
      <c r="M39" s="59">
        <f t="shared" si="44"/>
        <v>0</v>
      </c>
      <c r="N39" s="55" t="s">
        <v>36</v>
      </c>
      <c r="O39" s="55"/>
      <c r="P39" s="53" t="str">
        <f t="shared" si="18"/>
        <v>Kabupaten Pamekasan</v>
      </c>
      <c r="Q39" s="101">
        <v>8.6194835843153541</v>
      </c>
      <c r="R39" s="102">
        <v>8.0299999999999994</v>
      </c>
      <c r="S39" s="124">
        <f t="shared" si="45"/>
        <v>-0.58948358431535475</v>
      </c>
      <c r="T39" s="58">
        <f t="shared" si="8"/>
        <v>5.6460526315789465</v>
      </c>
      <c r="U39" s="55" t="s">
        <v>37</v>
      </c>
      <c r="W39" s="53" t="str">
        <f t="shared" si="20"/>
        <v>Kabupaten Pamekasan</v>
      </c>
      <c r="X39" s="102">
        <v>7.13</v>
      </c>
      <c r="Y39" s="102">
        <v>7.04</v>
      </c>
      <c r="Z39" s="124">
        <f t="shared" si="46"/>
        <v>-8.9999999999999858E-2</v>
      </c>
      <c r="AA39" s="58">
        <f t="shared" si="9"/>
        <v>14.365526315789474</v>
      </c>
      <c r="AB39" s="55" t="s">
        <v>37</v>
      </c>
      <c r="AD39" s="53" t="str">
        <f t="shared" si="22"/>
        <v>Kabupaten Pamekasan</v>
      </c>
      <c r="AE39" s="102">
        <v>1.52</v>
      </c>
      <c r="AF39" s="102">
        <v>0.8</v>
      </c>
      <c r="AG39" s="124">
        <f t="shared" si="47"/>
        <v>-0.72</v>
      </c>
      <c r="AH39" s="55" t="s">
        <v>37</v>
      </c>
      <c r="AK39" s="53" t="str">
        <f t="shared" si="24"/>
        <v>Kabupaten Pamekasan</v>
      </c>
      <c r="AL39" s="104">
        <v>87.92</v>
      </c>
      <c r="AM39" s="104">
        <v>88.32</v>
      </c>
      <c r="AN39" s="58">
        <f t="shared" si="10"/>
        <v>75.932368421052644</v>
      </c>
      <c r="AO39" s="58" t="s">
        <v>37</v>
      </c>
      <c r="AQ39" s="53" t="str">
        <f t="shared" si="25"/>
        <v>Kabupaten Pamekasan</v>
      </c>
      <c r="AR39" s="105">
        <v>74.8</v>
      </c>
      <c r="AS39" s="105">
        <v>75.02</v>
      </c>
      <c r="AT39" s="124">
        <f t="shared" si="48"/>
        <v>0.29411764705882248</v>
      </c>
      <c r="AU39" s="124" t="s">
        <v>37</v>
      </c>
      <c r="AW39" s="53" t="str">
        <f t="shared" si="26"/>
        <v>Kabupaten Pamekasan</v>
      </c>
      <c r="AX39" s="105">
        <v>13.03</v>
      </c>
      <c r="AY39" s="105">
        <v>13.04</v>
      </c>
      <c r="AZ39" s="124">
        <f t="shared" si="49"/>
        <v>7.6745970836533672E-2</v>
      </c>
      <c r="BA39" s="124" t="s">
        <v>37</v>
      </c>
      <c r="BC39" s="53" t="str">
        <f t="shared" si="27"/>
        <v>Kabupaten Pamekasan</v>
      </c>
      <c r="BD39" s="102">
        <v>17.809999999999999</v>
      </c>
      <c r="BE39" s="102">
        <v>17.93</v>
      </c>
      <c r="BF39" s="124">
        <f t="shared" si="50"/>
        <v>0.67377877596856983</v>
      </c>
      <c r="BG39" s="124" t="s">
        <v>37</v>
      </c>
      <c r="BI39" s="53" t="str">
        <f t="shared" si="28"/>
        <v>Kabupaten Pamekasan</v>
      </c>
      <c r="BJ39" s="102">
        <v>17228</v>
      </c>
      <c r="BK39" s="102">
        <v>17521</v>
      </c>
      <c r="BL39" s="124">
        <f t="shared" si="51"/>
        <v>1.7007197585326317</v>
      </c>
      <c r="BM39" s="124" t="s">
        <v>37</v>
      </c>
      <c r="BO39" s="53" t="str">
        <f t="shared" si="29"/>
        <v>Kabupaten Pamekasan</v>
      </c>
      <c r="BP39" s="106">
        <v>0.3906853265531206</v>
      </c>
      <c r="BQ39" s="106">
        <v>0.3906853265531206</v>
      </c>
      <c r="BR39" s="123">
        <f t="shared" si="52"/>
        <v>0</v>
      </c>
      <c r="BS39" s="60">
        <f t="shared" si="13"/>
        <v>0.29461679027783694</v>
      </c>
      <c r="BT39" s="60" t="s">
        <v>699</v>
      </c>
    </row>
    <row r="40" spans="1:72" x14ac:dyDescent="0.3">
      <c r="A40" s="45">
        <v>3529</v>
      </c>
      <c r="B40" s="53" t="s">
        <v>438</v>
      </c>
      <c r="C40" s="99">
        <v>2.67</v>
      </c>
      <c r="D40" s="99">
        <v>2.52</v>
      </c>
      <c r="E40" s="58">
        <f t="shared" si="7"/>
        <v>3.7973684210526319</v>
      </c>
      <c r="F40" s="55" t="s">
        <v>36</v>
      </c>
      <c r="H40" s="53" t="str">
        <f t="shared" si="14"/>
        <v>Kabupaten Sumenep</v>
      </c>
      <c r="I40" s="100">
        <v>27.360736713500305</v>
      </c>
      <c r="J40" s="100">
        <v>37.893000000000001</v>
      </c>
      <c r="K40" s="59">
        <f t="shared" si="42"/>
        <v>-3.5814876600977492E-2</v>
      </c>
      <c r="L40" s="59">
        <f t="shared" si="43"/>
        <v>-2.7777777777777891E-2</v>
      </c>
      <c r="M40" s="59">
        <f t="shared" si="44"/>
        <v>0</v>
      </c>
      <c r="N40" s="55" t="s">
        <v>36</v>
      </c>
      <c r="O40" s="55"/>
      <c r="P40" s="53" t="str">
        <f t="shared" si="18"/>
        <v>Kabupaten Sumenep</v>
      </c>
      <c r="Q40" s="101">
        <v>4.0102534890344632</v>
      </c>
      <c r="R40" s="102">
        <v>3.92</v>
      </c>
      <c r="S40" s="124">
        <f t="shared" si="45"/>
        <v>-9.0253489034463286E-2</v>
      </c>
      <c r="T40" s="58">
        <f t="shared" si="8"/>
        <v>5.6460526315789465</v>
      </c>
      <c r="U40" s="54" t="s">
        <v>37</v>
      </c>
      <c r="W40" s="53" t="str">
        <f t="shared" si="20"/>
        <v>Kabupaten Sumenep</v>
      </c>
      <c r="X40" s="102">
        <v>14.66</v>
      </c>
      <c r="Y40" s="102">
        <v>14.59</v>
      </c>
      <c r="Z40" s="124">
        <f t="shared" si="46"/>
        <v>-7.0000000000000284E-2</v>
      </c>
      <c r="AA40" s="58">
        <f t="shared" si="9"/>
        <v>14.365526315789474</v>
      </c>
      <c r="AB40" s="54" t="s">
        <v>37</v>
      </c>
      <c r="AD40" s="53" t="str">
        <f t="shared" si="22"/>
        <v>Kabupaten Sumenep</v>
      </c>
      <c r="AE40" s="102">
        <v>3.3</v>
      </c>
      <c r="AF40" s="102">
        <v>3.17</v>
      </c>
      <c r="AG40" s="124">
        <f t="shared" si="47"/>
        <v>-0.12999999999999989</v>
      </c>
      <c r="AH40" s="54" t="s">
        <v>37</v>
      </c>
      <c r="AK40" s="53" t="str">
        <f t="shared" si="24"/>
        <v>Kabupaten Sumenep</v>
      </c>
      <c r="AL40" s="104">
        <v>78.03</v>
      </c>
      <c r="AM40" s="104">
        <v>78.7</v>
      </c>
      <c r="AN40" s="58">
        <f t="shared" si="10"/>
        <v>75.932368421052644</v>
      </c>
      <c r="AO40" s="58" t="s">
        <v>37</v>
      </c>
      <c r="AQ40" s="53" t="str">
        <f t="shared" si="25"/>
        <v>Kabupaten Sumenep</v>
      </c>
      <c r="AR40" s="105">
        <v>73.17</v>
      </c>
      <c r="AS40" s="105">
        <v>73.34</v>
      </c>
      <c r="AT40" s="124">
        <f t="shared" si="48"/>
        <v>0.23233565668989709</v>
      </c>
      <c r="AU40" s="58" t="s">
        <v>37</v>
      </c>
      <c r="AW40" s="53" t="str">
        <f t="shared" si="26"/>
        <v>Kabupaten Sumenep</v>
      </c>
      <c r="AX40" s="105">
        <v>11.19</v>
      </c>
      <c r="AY40" s="105">
        <v>11.2</v>
      </c>
      <c r="AZ40" s="124">
        <f t="shared" si="49"/>
        <v>8.9365504915095428E-2</v>
      </c>
      <c r="BA40" s="58" t="s">
        <v>37</v>
      </c>
      <c r="BC40" s="53" t="str">
        <f t="shared" si="27"/>
        <v>Kabupaten Sumenep</v>
      </c>
      <c r="BD40" s="102">
        <v>14.4</v>
      </c>
      <c r="BE40" s="102">
        <v>14.68</v>
      </c>
      <c r="BF40" s="124">
        <f t="shared" si="50"/>
        <v>1.9444444444444375</v>
      </c>
      <c r="BG40" s="58" t="s">
        <v>37</v>
      </c>
      <c r="BI40" s="53" t="str">
        <f t="shared" si="28"/>
        <v>Kabupaten Sumenep</v>
      </c>
      <c r="BJ40" s="102">
        <v>11780</v>
      </c>
      <c r="BK40" s="102">
        <v>12137</v>
      </c>
      <c r="BL40" s="124">
        <f t="shared" si="51"/>
        <v>3.0305602716468538</v>
      </c>
      <c r="BM40" s="58" t="s">
        <v>37</v>
      </c>
      <c r="BO40" s="53" t="str">
        <f t="shared" si="29"/>
        <v>Kabupaten Sumenep</v>
      </c>
      <c r="BP40" s="106">
        <v>0.29811165519974381</v>
      </c>
      <c r="BQ40" s="106">
        <v>0.29811165519974381</v>
      </c>
      <c r="BR40" s="123">
        <f t="shared" si="52"/>
        <v>0</v>
      </c>
      <c r="BS40" s="60">
        <f t="shared" si="13"/>
        <v>0.29461679027783694</v>
      </c>
      <c r="BT40" s="60" t="s">
        <v>699</v>
      </c>
    </row>
    <row r="41" spans="1:72" x14ac:dyDescent="0.3">
      <c r="A41" s="45">
        <v>3571</v>
      </c>
      <c r="B41" s="53" t="s">
        <v>439</v>
      </c>
      <c r="C41" s="99">
        <v>3.92</v>
      </c>
      <c r="D41" s="99">
        <v>4.78</v>
      </c>
      <c r="E41" s="58">
        <f t="shared" si="7"/>
        <v>3.7973684210526319</v>
      </c>
      <c r="F41" s="55" t="s">
        <v>36</v>
      </c>
      <c r="H41" s="53" t="str">
        <f t="shared" si="14"/>
        <v>Kota Kediri</v>
      </c>
      <c r="I41" s="100">
        <v>21.555035542747355</v>
      </c>
      <c r="J41" s="100">
        <v>32.426000000000002</v>
      </c>
      <c r="K41" s="59">
        <f t="shared" si="42"/>
        <v>-2.4649063196510758E-2</v>
      </c>
      <c r="L41" s="59">
        <f t="shared" si="43"/>
        <v>-1.8828451882845158E-2</v>
      </c>
      <c r="M41" s="59">
        <f t="shared" si="44"/>
        <v>0</v>
      </c>
      <c r="N41" s="55" t="s">
        <v>36</v>
      </c>
      <c r="O41" s="55"/>
      <c r="P41" s="53" t="str">
        <f t="shared" si="18"/>
        <v>Kota Kediri</v>
      </c>
      <c r="Q41" s="101">
        <v>7.8478225220793218</v>
      </c>
      <c r="R41" s="102">
        <v>7.73</v>
      </c>
      <c r="S41" s="124">
        <f t="shared" si="45"/>
        <v>-0.11782252207932142</v>
      </c>
      <c r="T41" s="58">
        <f t="shared" si="8"/>
        <v>5.6460526315789465</v>
      </c>
      <c r="U41" s="55" t="s">
        <v>37</v>
      </c>
      <c r="W41" s="53" t="str">
        <f t="shared" si="20"/>
        <v>Kota Kediri</v>
      </c>
      <c r="X41" s="102">
        <v>10.62</v>
      </c>
      <c r="Y41" s="102">
        <v>10.53</v>
      </c>
      <c r="Z41" s="124">
        <f t="shared" si="46"/>
        <v>-8.9999999999999858E-2</v>
      </c>
      <c r="AA41" s="58">
        <f t="shared" si="9"/>
        <v>14.365526315789474</v>
      </c>
      <c r="AB41" s="55" t="s">
        <v>37</v>
      </c>
      <c r="AD41" s="53" t="str">
        <f t="shared" si="22"/>
        <v>Kota Kediri</v>
      </c>
      <c r="AE41" s="102">
        <v>2.17</v>
      </c>
      <c r="AF41" s="102">
        <v>1.87</v>
      </c>
      <c r="AG41" s="124">
        <f t="shared" si="47"/>
        <v>-0.29999999999999982</v>
      </c>
      <c r="AH41" s="55" t="s">
        <v>37</v>
      </c>
      <c r="AK41" s="53" t="str">
        <f t="shared" si="24"/>
        <v>Kota Kediri</v>
      </c>
      <c r="AL41" s="104">
        <v>79.959999999999994</v>
      </c>
      <c r="AM41" s="104">
        <v>80.5</v>
      </c>
      <c r="AN41" s="58">
        <f t="shared" si="10"/>
        <v>75.932368421052644</v>
      </c>
      <c r="AO41" s="58" t="s">
        <v>37</v>
      </c>
      <c r="AQ41" s="53" t="str">
        <f t="shared" si="25"/>
        <v>Kota Kediri</v>
      </c>
      <c r="AR41" s="105">
        <v>73.84</v>
      </c>
      <c r="AS41" s="105">
        <v>73.98</v>
      </c>
      <c r="AT41" s="124">
        <f t="shared" si="48"/>
        <v>0.18959913326110911</v>
      </c>
      <c r="AU41" s="124" t="s">
        <v>37</v>
      </c>
      <c r="AW41" s="53" t="str">
        <f t="shared" si="26"/>
        <v>Kota Kediri</v>
      </c>
      <c r="AX41" s="105">
        <v>11.14</v>
      </c>
      <c r="AY41" s="105">
        <v>11.27</v>
      </c>
      <c r="AZ41" s="124">
        <f t="shared" si="49"/>
        <v>1.1669658886894085</v>
      </c>
      <c r="BA41" s="124" t="s">
        <v>37</v>
      </c>
      <c r="BC41" s="53" t="str">
        <f t="shared" si="27"/>
        <v>Kota Kediri</v>
      </c>
      <c r="BD41" s="102">
        <v>15.64</v>
      </c>
      <c r="BE41" s="102">
        <v>15.7</v>
      </c>
      <c r="BF41" s="124">
        <f t="shared" si="50"/>
        <v>0.38363171355497716</v>
      </c>
      <c r="BG41" s="124" t="s">
        <v>37</v>
      </c>
      <c r="BI41" s="53" t="str">
        <f t="shared" si="28"/>
        <v>Kota Kediri</v>
      </c>
      <c r="BJ41" s="102">
        <v>12353</v>
      </c>
      <c r="BK41" s="102">
        <v>12678</v>
      </c>
      <c r="BL41" s="124">
        <f t="shared" si="51"/>
        <v>2.6309398526673577</v>
      </c>
      <c r="BM41" s="124" t="s">
        <v>37</v>
      </c>
      <c r="BO41" s="53" t="str">
        <f t="shared" si="29"/>
        <v>Kota Kediri</v>
      </c>
      <c r="BP41" s="106">
        <v>0.36812741300508744</v>
      </c>
      <c r="BQ41" s="106">
        <v>0.36812741300508744</v>
      </c>
      <c r="BR41" s="123">
        <f t="shared" si="52"/>
        <v>0</v>
      </c>
      <c r="BS41" s="60">
        <f t="shared" si="13"/>
        <v>0.29461679027783694</v>
      </c>
      <c r="BT41" s="60" t="s">
        <v>699</v>
      </c>
    </row>
    <row r="42" spans="1:72" x14ac:dyDescent="0.3">
      <c r="A42" s="45">
        <v>3572</v>
      </c>
      <c r="B42" s="53" t="s">
        <v>440</v>
      </c>
      <c r="C42" s="99">
        <v>3.84</v>
      </c>
      <c r="D42" s="99">
        <v>4.01</v>
      </c>
      <c r="E42" s="58">
        <f t="shared" si="7"/>
        <v>3.7973684210526319</v>
      </c>
      <c r="F42" s="55" t="s">
        <v>36</v>
      </c>
      <c r="H42" s="53" t="str">
        <f t="shared" si="14"/>
        <v>Kota Blitar</v>
      </c>
      <c r="I42" s="100">
        <v>39.417106001558842</v>
      </c>
      <c r="J42" s="100">
        <v>53.628999999999998</v>
      </c>
      <c r="K42" s="59">
        <f t="shared" si="42"/>
        <v>-9.3479125445912456E-2</v>
      </c>
      <c r="L42" s="59">
        <f t="shared" si="43"/>
        <v>-2.74314214463839E-2</v>
      </c>
      <c r="M42" s="59">
        <f t="shared" si="44"/>
        <v>0</v>
      </c>
      <c r="N42" s="55" t="s">
        <v>36</v>
      </c>
      <c r="O42" s="55"/>
      <c r="P42" s="53" t="str">
        <f t="shared" si="18"/>
        <v>Kota Blitar</v>
      </c>
      <c r="Q42" s="101">
        <v>9.1548512930381083</v>
      </c>
      <c r="R42" s="102">
        <v>8.7799999999999994</v>
      </c>
      <c r="S42" s="124">
        <f t="shared" si="45"/>
        <v>-0.37485129303810893</v>
      </c>
      <c r="T42" s="58">
        <f t="shared" si="8"/>
        <v>5.6460526315789465</v>
      </c>
      <c r="U42" s="54" t="s">
        <v>37</v>
      </c>
      <c r="W42" s="53" t="str">
        <f t="shared" si="20"/>
        <v>Kota Blitar</v>
      </c>
      <c r="X42" s="102">
        <v>10.84</v>
      </c>
      <c r="Y42" s="102">
        <v>10.73</v>
      </c>
      <c r="Z42" s="124">
        <f t="shared" si="46"/>
        <v>-0.10999999999999943</v>
      </c>
      <c r="AA42" s="58">
        <f t="shared" si="9"/>
        <v>14.365526315789474</v>
      </c>
      <c r="AB42" s="54" t="s">
        <v>37</v>
      </c>
      <c r="AD42" s="53" t="str">
        <f t="shared" si="22"/>
        <v>Kota Blitar</v>
      </c>
      <c r="AE42" s="102">
        <v>1.33</v>
      </c>
      <c r="AF42" s="102">
        <v>2.23</v>
      </c>
      <c r="AG42" s="124">
        <f t="shared" si="47"/>
        <v>0.89999999999999991</v>
      </c>
      <c r="AH42" s="54" t="s">
        <v>37</v>
      </c>
      <c r="AK42" s="53" t="str">
        <f t="shared" si="24"/>
        <v>Kota Blitar</v>
      </c>
      <c r="AL42" s="104">
        <v>79.38</v>
      </c>
      <c r="AM42" s="104">
        <v>80.260000000000005</v>
      </c>
      <c r="AN42" s="58">
        <f t="shared" si="10"/>
        <v>75.932368421052644</v>
      </c>
      <c r="AO42" s="58" t="s">
        <v>37</v>
      </c>
      <c r="AQ42" s="53" t="str">
        <f t="shared" si="25"/>
        <v>Kota Blitar</v>
      </c>
      <c r="AR42" s="105">
        <v>74.59</v>
      </c>
      <c r="AS42" s="105">
        <v>74.760000000000005</v>
      </c>
      <c r="AT42" s="124">
        <f t="shared" si="48"/>
        <v>0.22791258881886822</v>
      </c>
      <c r="AU42" s="58" t="s">
        <v>37</v>
      </c>
      <c r="AW42" s="53" t="str">
        <f t="shared" si="26"/>
        <v>Kota Blitar</v>
      </c>
      <c r="AX42" s="105">
        <v>11.12</v>
      </c>
      <c r="AY42" s="105">
        <v>11.27</v>
      </c>
      <c r="AZ42" s="124">
        <f t="shared" si="49"/>
        <v>1.3489208633093552</v>
      </c>
      <c r="BA42" s="58" t="s">
        <v>37</v>
      </c>
      <c r="BC42" s="53" t="str">
        <f t="shared" si="27"/>
        <v>Kota Blitar</v>
      </c>
      <c r="BD42" s="102">
        <v>15.27</v>
      </c>
      <c r="BE42" s="102">
        <v>15.54</v>
      </c>
      <c r="BF42" s="124">
        <f t="shared" si="50"/>
        <v>1.7681728880157177</v>
      </c>
      <c r="BG42" s="58" t="s">
        <v>37</v>
      </c>
      <c r="BI42" s="53" t="str">
        <f t="shared" si="28"/>
        <v>Kota Blitar</v>
      </c>
      <c r="BJ42" s="102">
        <v>11701</v>
      </c>
      <c r="BK42" s="102">
        <v>12125</v>
      </c>
      <c r="BL42" s="124">
        <f t="shared" si="51"/>
        <v>3.6236219126570379</v>
      </c>
      <c r="BM42" s="58" t="s">
        <v>37</v>
      </c>
      <c r="BO42" s="53" t="str">
        <f t="shared" si="29"/>
        <v>Kota Blitar</v>
      </c>
      <c r="BP42" s="106">
        <v>0.34816587138636068</v>
      </c>
      <c r="BQ42" s="106">
        <v>0.34816587138636068</v>
      </c>
      <c r="BR42" s="123">
        <f t="shared" si="52"/>
        <v>0</v>
      </c>
      <c r="BS42" s="60">
        <f t="shared" si="13"/>
        <v>0.29461679027783694</v>
      </c>
      <c r="BT42" s="60" t="s">
        <v>699</v>
      </c>
    </row>
    <row r="43" spans="1:72" x14ac:dyDescent="0.3">
      <c r="A43" s="45">
        <v>3573</v>
      </c>
      <c r="B43" s="53" t="s">
        <v>441</v>
      </c>
      <c r="C43" s="99">
        <v>3.87</v>
      </c>
      <c r="D43" s="99">
        <v>4.12</v>
      </c>
      <c r="E43" s="58">
        <f t="shared" si="7"/>
        <v>3.7973684210526319</v>
      </c>
      <c r="F43" s="55" t="s">
        <v>36</v>
      </c>
      <c r="H43" s="53" t="str">
        <f t="shared" si="14"/>
        <v>Kota Malang</v>
      </c>
      <c r="I43" s="100">
        <v>15.733500429184549</v>
      </c>
      <c r="J43" s="100">
        <v>24.472000000000001</v>
      </c>
      <c r="K43" s="59">
        <f t="shared" si="42"/>
        <v>-1.3583026400838655E-2</v>
      </c>
      <c r="L43" s="59">
        <f t="shared" si="43"/>
        <v>-0.1286407766990294</v>
      </c>
      <c r="M43" s="59">
        <f t="shared" si="44"/>
        <v>0</v>
      </c>
      <c r="N43" s="55" t="s">
        <v>36</v>
      </c>
      <c r="O43" s="55"/>
      <c r="P43" s="53" t="str">
        <f t="shared" si="18"/>
        <v>Kota Malang</v>
      </c>
      <c r="Q43" s="101">
        <v>5.7459620687714557</v>
      </c>
      <c r="R43" s="102">
        <v>5.69</v>
      </c>
      <c r="S43" s="124">
        <f t="shared" si="45"/>
        <v>-5.5962068771455264E-2</v>
      </c>
      <c r="T43" s="58">
        <f t="shared" si="8"/>
        <v>5.6460526315789465</v>
      </c>
      <c r="U43" s="55" t="s">
        <v>37</v>
      </c>
      <c r="W43" s="53" t="str">
        <f t="shared" si="20"/>
        <v>Kota Malang</v>
      </c>
      <c r="X43" s="102">
        <v>16.940000000000001</v>
      </c>
      <c r="Y43" s="102">
        <v>16.41</v>
      </c>
      <c r="Z43" s="124">
        <f t="shared" si="46"/>
        <v>-0.53000000000000114</v>
      </c>
      <c r="AA43" s="58">
        <f t="shared" si="9"/>
        <v>14.365526315789474</v>
      </c>
      <c r="AB43" s="55" t="s">
        <v>37</v>
      </c>
      <c r="AD43" s="53" t="str">
        <f t="shared" si="22"/>
        <v>Kota Malang</v>
      </c>
      <c r="AE43" s="102">
        <v>2.4500000000000002</v>
      </c>
      <c r="AF43" s="102">
        <v>2.19</v>
      </c>
      <c r="AG43" s="124">
        <f t="shared" si="47"/>
        <v>-0.26000000000000023</v>
      </c>
      <c r="AH43" s="55" t="s">
        <v>37</v>
      </c>
      <c r="AK43" s="53" t="str">
        <f t="shared" si="24"/>
        <v>Kota Malang</v>
      </c>
      <c r="AL43" s="104">
        <v>68.72</v>
      </c>
      <c r="AM43" s="104">
        <v>69.66</v>
      </c>
      <c r="AN43" s="58">
        <f t="shared" si="10"/>
        <v>75.932368421052644</v>
      </c>
      <c r="AO43" s="58" t="s">
        <v>37</v>
      </c>
      <c r="AQ43" s="53" t="str">
        <f t="shared" si="25"/>
        <v>Kota Malang</v>
      </c>
      <c r="AR43" s="105">
        <v>69.55</v>
      </c>
      <c r="AS43" s="105">
        <v>69.680000000000007</v>
      </c>
      <c r="AT43" s="124">
        <f t="shared" si="48"/>
        <v>0.18691588785049174</v>
      </c>
      <c r="AU43" s="124" t="s">
        <v>37</v>
      </c>
      <c r="AW43" s="53" t="str">
        <f t="shared" si="26"/>
        <v>Kota Malang</v>
      </c>
      <c r="AX43" s="105">
        <v>8.2200000000000006</v>
      </c>
      <c r="AY43" s="105">
        <v>8.32</v>
      </c>
      <c r="AZ43" s="124">
        <f t="shared" si="49"/>
        <v>1.2165450121654375</v>
      </c>
      <c r="BA43" s="124" t="s">
        <v>37</v>
      </c>
      <c r="BC43" s="53" t="str">
        <f t="shared" si="27"/>
        <v>Kota Malang</v>
      </c>
      <c r="BD43" s="102">
        <v>14.81</v>
      </c>
      <c r="BE43" s="102">
        <v>15.06</v>
      </c>
      <c r="BF43" s="124">
        <f t="shared" si="50"/>
        <v>1.6880486158001418</v>
      </c>
      <c r="BG43" s="124" t="s">
        <v>37</v>
      </c>
      <c r="BI43" s="53" t="str">
        <f t="shared" si="28"/>
        <v>Kota Malang</v>
      </c>
      <c r="BJ43" s="102">
        <v>7689</v>
      </c>
      <c r="BK43" s="102">
        <v>8065</v>
      </c>
      <c r="BL43" s="124">
        <f t="shared" si="51"/>
        <v>4.8901027441800027</v>
      </c>
      <c r="BM43" s="124" t="s">
        <v>37</v>
      </c>
      <c r="BO43" s="53" t="str">
        <f t="shared" si="29"/>
        <v>Kota Malang</v>
      </c>
      <c r="BP43" s="106">
        <v>0.32954354348507053</v>
      </c>
      <c r="BQ43" s="106">
        <v>0.32954354348507053</v>
      </c>
      <c r="BR43" s="123">
        <f t="shared" si="52"/>
        <v>0</v>
      </c>
      <c r="BS43" s="60">
        <f t="shared" si="13"/>
        <v>0.29461679027783694</v>
      </c>
      <c r="BT43" s="60" t="s">
        <v>699</v>
      </c>
    </row>
    <row r="44" spans="1:72" x14ac:dyDescent="0.3">
      <c r="A44" s="45">
        <v>3574</v>
      </c>
      <c r="B44" s="53" t="s">
        <v>442</v>
      </c>
      <c r="C44" s="99">
        <v>3.15</v>
      </c>
      <c r="D44" s="99">
        <v>3.69</v>
      </c>
      <c r="E44" s="58">
        <f t="shared" si="7"/>
        <v>3.7973684210526319</v>
      </c>
      <c r="F44" s="55" t="s">
        <v>36</v>
      </c>
      <c r="H44" s="53" t="str">
        <f t="shared" si="14"/>
        <v>Kota Probolinggo</v>
      </c>
      <c r="I44" s="100">
        <v>23.012627134202315</v>
      </c>
      <c r="J44" s="100">
        <v>32.29</v>
      </c>
      <c r="K44" s="59">
        <f t="shared" si="35"/>
        <v>-4.2370267344889953E-2</v>
      </c>
      <c r="L44" s="59">
        <f t="shared" si="36"/>
        <v>-2.1680216802168521E-2</v>
      </c>
      <c r="M44" s="59">
        <f t="shared" si="37"/>
        <v>0</v>
      </c>
      <c r="N44" s="55" t="s">
        <v>36</v>
      </c>
      <c r="O44" s="55"/>
      <c r="P44" s="53" t="str">
        <f t="shared" si="18"/>
        <v>Kota Probolinggo</v>
      </c>
      <c r="Q44" s="101">
        <v>2.6063462865026441</v>
      </c>
      <c r="R44" s="102">
        <v>2.4500000000000002</v>
      </c>
      <c r="S44" s="124">
        <f t="shared" si="38"/>
        <v>-0.15634628650264393</v>
      </c>
      <c r="T44" s="58">
        <f t="shared" si="8"/>
        <v>5.6460526315789465</v>
      </c>
      <c r="U44" s="55" t="s">
        <v>37</v>
      </c>
      <c r="W44" s="53" t="str">
        <f t="shared" si="20"/>
        <v>Kota Probolinggo</v>
      </c>
      <c r="X44" s="102">
        <v>18.39</v>
      </c>
      <c r="Y44" s="102">
        <v>18.309999999999999</v>
      </c>
      <c r="Z44" s="124">
        <f t="shared" si="39"/>
        <v>-8.0000000000001847E-2</v>
      </c>
      <c r="AA44" s="58">
        <f t="shared" si="9"/>
        <v>14.365526315789474</v>
      </c>
      <c r="AB44" s="55" t="s">
        <v>37</v>
      </c>
      <c r="AD44" s="53" t="str">
        <f t="shared" si="22"/>
        <v>Kota Probolinggo</v>
      </c>
      <c r="AE44" s="102">
        <v>3.54</v>
      </c>
      <c r="AF44" s="102">
        <v>3.16</v>
      </c>
      <c r="AG44" s="124">
        <f t="shared" si="40"/>
        <v>-0.37999999999999989</v>
      </c>
      <c r="AH44" s="55" t="s">
        <v>37</v>
      </c>
      <c r="AK44" s="53" t="str">
        <f t="shared" si="24"/>
        <v>Kota Probolinggo</v>
      </c>
      <c r="AL44" s="104">
        <v>75.459999999999994</v>
      </c>
      <c r="AM44" s="104">
        <v>76.06</v>
      </c>
      <c r="AN44" s="58">
        <f t="shared" si="10"/>
        <v>75.932368421052644</v>
      </c>
      <c r="AO44" s="58" t="s">
        <v>37</v>
      </c>
      <c r="AQ44" s="53" t="str">
        <f t="shared" si="25"/>
        <v>Kota Probolinggo</v>
      </c>
      <c r="AR44" s="105">
        <v>72.69</v>
      </c>
      <c r="AS44" s="105">
        <v>72.849999999999994</v>
      </c>
      <c r="AT44" s="124">
        <f t="shared" si="31"/>
        <v>0.22011280781399911</v>
      </c>
      <c r="AU44" s="124" t="s">
        <v>37</v>
      </c>
      <c r="AW44" s="53" t="str">
        <f t="shared" si="26"/>
        <v>Kota Probolinggo</v>
      </c>
      <c r="AX44" s="105">
        <v>10.01</v>
      </c>
      <c r="AY44" s="105">
        <v>10.119999999999999</v>
      </c>
      <c r="AZ44" s="124">
        <f t="shared" si="32"/>
        <v>1.098901098901095</v>
      </c>
      <c r="BA44" s="124" t="s">
        <v>37</v>
      </c>
      <c r="BC44" s="53" t="str">
        <f t="shared" si="27"/>
        <v>Kota Probolinggo</v>
      </c>
      <c r="BD44" s="102">
        <v>13.71</v>
      </c>
      <c r="BE44" s="102">
        <v>13.72</v>
      </c>
      <c r="BF44" s="124">
        <f t="shared" si="33"/>
        <v>7.2939460248000465E-2</v>
      </c>
      <c r="BG44" s="124" t="s">
        <v>37</v>
      </c>
      <c r="BI44" s="53" t="str">
        <f t="shared" si="28"/>
        <v>Kota Probolinggo</v>
      </c>
      <c r="BJ44" s="102">
        <v>11421</v>
      </c>
      <c r="BK44" s="102">
        <v>11855</v>
      </c>
      <c r="BL44" s="124">
        <f t="shared" si="34"/>
        <v>3.800017511601439</v>
      </c>
      <c r="BM44" s="124" t="s">
        <v>37</v>
      </c>
      <c r="BO44" s="53" t="str">
        <f t="shared" si="29"/>
        <v>Kota Probolinggo</v>
      </c>
      <c r="BP44" s="106">
        <v>0.25722959519653144</v>
      </c>
      <c r="BQ44" s="106">
        <v>0.25722959519653144</v>
      </c>
      <c r="BR44" s="123">
        <f t="shared" si="41"/>
        <v>0</v>
      </c>
      <c r="BS44" s="60">
        <f t="shared" si="13"/>
        <v>0.29461679027783694</v>
      </c>
      <c r="BT44" s="60" t="s">
        <v>699</v>
      </c>
    </row>
    <row r="45" spans="1:72" x14ac:dyDescent="0.3">
      <c r="A45" s="45">
        <v>3575</v>
      </c>
      <c r="B45" s="53" t="s">
        <v>443</v>
      </c>
      <c r="C45" s="99">
        <v>2.0299999999999998</v>
      </c>
      <c r="D45" s="99">
        <v>3.57</v>
      </c>
      <c r="E45" s="58">
        <f t="shared" si="7"/>
        <v>3.7973684210526319</v>
      </c>
      <c r="F45" s="55" t="s">
        <v>36</v>
      </c>
      <c r="H45" s="53" t="str">
        <f t="shared" si="14"/>
        <v>Kota Pasuruan</v>
      </c>
      <c r="I45" s="100">
        <v>16.772850302419357</v>
      </c>
      <c r="J45" s="100">
        <v>24.379000000000001</v>
      </c>
      <c r="K45" s="59">
        <f t="shared" si="35"/>
        <v>-1.7272884755058556E-2</v>
      </c>
      <c r="L45" s="59">
        <f t="shared" si="36"/>
        <v>-1.4005602240896559E-2</v>
      </c>
      <c r="M45" s="59">
        <f t="shared" si="37"/>
        <v>0</v>
      </c>
      <c r="N45" s="55" t="s">
        <v>36</v>
      </c>
      <c r="O45" s="55"/>
      <c r="P45" s="53" t="str">
        <f t="shared" si="18"/>
        <v>Kota Pasuruan</v>
      </c>
      <c r="Q45" s="101">
        <v>4.4016641985755589</v>
      </c>
      <c r="R45" s="102">
        <v>4.34</v>
      </c>
      <c r="S45" s="124">
        <f t="shared" si="38"/>
        <v>-6.1664198575559048E-2</v>
      </c>
      <c r="T45" s="58">
        <f t="shared" si="8"/>
        <v>5.6460526315789465</v>
      </c>
      <c r="U45" s="54" t="s">
        <v>37</v>
      </c>
      <c r="W45" s="53" t="str">
        <f t="shared" si="20"/>
        <v>Kota Pasuruan</v>
      </c>
      <c r="X45" s="102">
        <v>18.45</v>
      </c>
      <c r="Y45" s="102">
        <v>18.399999999999999</v>
      </c>
      <c r="Z45" s="124">
        <f t="shared" si="39"/>
        <v>-5.0000000000000711E-2</v>
      </c>
      <c r="AA45" s="58">
        <f t="shared" si="9"/>
        <v>14.365526315789474</v>
      </c>
      <c r="AB45" s="54" t="s">
        <v>37</v>
      </c>
      <c r="AD45" s="53" t="str">
        <f t="shared" si="22"/>
        <v>Kota Pasuruan</v>
      </c>
      <c r="AE45" s="102">
        <v>2.66</v>
      </c>
      <c r="AF45" s="102">
        <v>2.81</v>
      </c>
      <c r="AG45" s="124">
        <f t="shared" si="40"/>
        <v>0.14999999999999991</v>
      </c>
      <c r="AH45" s="54" t="s">
        <v>37</v>
      </c>
      <c r="AK45" s="53" t="str">
        <f t="shared" si="24"/>
        <v>Kota Pasuruan</v>
      </c>
      <c r="AL45" s="104">
        <v>75.59</v>
      </c>
      <c r="AM45" s="104">
        <v>76.040000000000006</v>
      </c>
      <c r="AN45" s="58">
        <f t="shared" si="10"/>
        <v>75.932368421052644</v>
      </c>
      <c r="AO45" s="58" t="s">
        <v>37</v>
      </c>
      <c r="AQ45" s="53" t="str">
        <f t="shared" si="25"/>
        <v>Kota Pasuruan</v>
      </c>
      <c r="AR45" s="105">
        <v>72.98</v>
      </c>
      <c r="AS45" s="105">
        <v>73.16</v>
      </c>
      <c r="AT45" s="124">
        <f t="shared" si="31"/>
        <v>0.24664291586735665</v>
      </c>
      <c r="AU45" s="58" t="s">
        <v>37</v>
      </c>
      <c r="AW45" s="53" t="str">
        <f t="shared" si="26"/>
        <v>Kota Pasuruan</v>
      </c>
      <c r="AX45" s="105">
        <v>9.5299999999999994</v>
      </c>
      <c r="AY45" s="105">
        <v>9.58</v>
      </c>
      <c r="AZ45" s="124">
        <f t="shared" si="32"/>
        <v>0.52465897166842357</v>
      </c>
      <c r="BA45" s="58" t="s">
        <v>37</v>
      </c>
      <c r="BC45" s="53" t="str">
        <f t="shared" si="27"/>
        <v>Kota Pasuruan</v>
      </c>
      <c r="BD45" s="102">
        <v>14.98</v>
      </c>
      <c r="BE45" s="102">
        <v>14.99</v>
      </c>
      <c r="BF45" s="124">
        <f t="shared" si="33"/>
        <v>6.6755674232310547E-2</v>
      </c>
      <c r="BG45" s="58" t="s">
        <v>37</v>
      </c>
      <c r="BI45" s="53" t="str">
        <f t="shared" si="28"/>
        <v>Kota Pasuruan</v>
      </c>
      <c r="BJ45" s="102">
        <v>10701</v>
      </c>
      <c r="BK45" s="102">
        <v>11005</v>
      </c>
      <c r="BL45" s="124">
        <f t="shared" si="34"/>
        <v>2.8408559947668444</v>
      </c>
      <c r="BM45" s="58" t="s">
        <v>37</v>
      </c>
      <c r="BO45" s="53" t="str">
        <f t="shared" si="29"/>
        <v>Kota Pasuruan</v>
      </c>
      <c r="BP45" s="106">
        <v>0.2309206904544836</v>
      </c>
      <c r="BQ45" s="106">
        <v>0.2309206904544836</v>
      </c>
      <c r="BR45" s="123">
        <f t="shared" si="41"/>
        <v>0</v>
      </c>
      <c r="BS45" s="60">
        <f t="shared" si="13"/>
        <v>0.29461679027783694</v>
      </c>
      <c r="BT45" s="60" t="s">
        <v>699</v>
      </c>
    </row>
    <row r="46" spans="1:72" x14ac:dyDescent="0.3">
      <c r="A46" s="45">
        <v>3576</v>
      </c>
      <c r="B46" s="53" t="s">
        <v>444</v>
      </c>
      <c r="C46" s="99">
        <v>5.5</v>
      </c>
      <c r="D46" s="99">
        <v>5.23</v>
      </c>
      <c r="E46" s="58">
        <f t="shared" si="7"/>
        <v>3.7973684210526319</v>
      </c>
      <c r="F46" s="55" t="s">
        <v>36</v>
      </c>
      <c r="H46" s="53" t="str">
        <f t="shared" si="14"/>
        <v>Kota Mojokerto</v>
      </c>
      <c r="I46" s="100">
        <v>63.1042991139769</v>
      </c>
      <c r="J46" s="100">
        <v>83.671999999999997</v>
      </c>
      <c r="K46" s="59">
        <f t="shared" si="35"/>
        <v>-0.11271196640828962</v>
      </c>
      <c r="L46" s="59">
        <f t="shared" si="36"/>
        <v>-1.7208413001912018E-2</v>
      </c>
      <c r="M46" s="59">
        <f t="shared" si="37"/>
        <v>0</v>
      </c>
      <c r="N46" s="55" t="s">
        <v>36</v>
      </c>
      <c r="O46" s="55"/>
      <c r="P46" s="53" t="str">
        <f t="shared" si="18"/>
        <v>Kota Mojokerto</v>
      </c>
      <c r="Q46" s="101">
        <v>8.6194835843153541</v>
      </c>
      <c r="R46" s="102">
        <v>8.0299999999999994</v>
      </c>
      <c r="S46" s="124">
        <f t="shared" si="38"/>
        <v>-0.58948358431535475</v>
      </c>
      <c r="T46" s="58">
        <f t="shared" si="8"/>
        <v>5.6460526315789465</v>
      </c>
      <c r="U46" s="55" t="s">
        <v>37</v>
      </c>
      <c r="W46" s="53" t="str">
        <f t="shared" si="20"/>
        <v>Kota Mojokerto</v>
      </c>
      <c r="X46" s="102">
        <v>7.13</v>
      </c>
      <c r="Y46" s="102">
        <v>7.04</v>
      </c>
      <c r="Z46" s="124">
        <f t="shared" si="39"/>
        <v>-8.9999999999999858E-2</v>
      </c>
      <c r="AA46" s="58">
        <f t="shared" si="9"/>
        <v>14.365526315789474</v>
      </c>
      <c r="AB46" s="55" t="s">
        <v>37</v>
      </c>
      <c r="AD46" s="53" t="str">
        <f t="shared" si="22"/>
        <v>Kota Mojokerto</v>
      </c>
      <c r="AE46" s="102">
        <v>1.52</v>
      </c>
      <c r="AF46" s="102">
        <v>0.8</v>
      </c>
      <c r="AG46" s="124">
        <f t="shared" si="40"/>
        <v>-0.72</v>
      </c>
      <c r="AH46" s="55" t="s">
        <v>37</v>
      </c>
      <c r="AK46" s="53" t="str">
        <f t="shared" si="24"/>
        <v>Kota Mojokerto</v>
      </c>
      <c r="AL46" s="104">
        <v>87.92</v>
      </c>
      <c r="AM46" s="104">
        <v>88.32</v>
      </c>
      <c r="AN46" s="58">
        <f t="shared" si="10"/>
        <v>75.932368421052644</v>
      </c>
      <c r="AO46" s="58" t="s">
        <v>37</v>
      </c>
      <c r="AQ46" s="53" t="str">
        <f t="shared" si="25"/>
        <v>Kota Mojokerto</v>
      </c>
      <c r="AR46" s="105">
        <v>74.8</v>
      </c>
      <c r="AS46" s="105">
        <v>75.02</v>
      </c>
      <c r="AT46" s="124">
        <f t="shared" si="31"/>
        <v>0.29411764705882248</v>
      </c>
      <c r="AU46" s="124" t="s">
        <v>37</v>
      </c>
      <c r="AW46" s="53" t="str">
        <f t="shared" si="26"/>
        <v>Kota Mojokerto</v>
      </c>
      <c r="AX46" s="105">
        <v>13.03</v>
      </c>
      <c r="AY46" s="105">
        <v>13.04</v>
      </c>
      <c r="AZ46" s="124">
        <f t="shared" si="32"/>
        <v>7.6745970836533672E-2</v>
      </c>
      <c r="BA46" s="124" t="s">
        <v>37</v>
      </c>
      <c r="BC46" s="53" t="str">
        <f t="shared" si="27"/>
        <v>Kota Mojokerto</v>
      </c>
      <c r="BD46" s="102">
        <v>17.809999999999999</v>
      </c>
      <c r="BE46" s="102">
        <v>17.93</v>
      </c>
      <c r="BF46" s="124">
        <f t="shared" si="33"/>
        <v>0.67377877596856983</v>
      </c>
      <c r="BG46" s="124" t="s">
        <v>37</v>
      </c>
      <c r="BI46" s="53" t="str">
        <f t="shared" si="28"/>
        <v>Kota Mojokerto</v>
      </c>
      <c r="BJ46" s="102">
        <v>17228</v>
      </c>
      <c r="BK46" s="102">
        <v>17521</v>
      </c>
      <c r="BL46" s="124">
        <f t="shared" si="34"/>
        <v>1.7007197585326317</v>
      </c>
      <c r="BM46" s="124" t="s">
        <v>37</v>
      </c>
      <c r="BO46" s="53" t="str">
        <f t="shared" si="29"/>
        <v>Kota Mojokerto</v>
      </c>
      <c r="BP46" s="106">
        <v>0.3906853265531206</v>
      </c>
      <c r="BQ46" s="106">
        <v>0.3906853265531206</v>
      </c>
      <c r="BR46" s="123">
        <f t="shared" si="41"/>
        <v>0</v>
      </c>
      <c r="BS46" s="60">
        <f t="shared" si="13"/>
        <v>0.29461679027783694</v>
      </c>
      <c r="BT46" s="60" t="s">
        <v>699</v>
      </c>
    </row>
    <row r="47" spans="1:72" x14ac:dyDescent="0.3">
      <c r="A47" s="45">
        <v>3577</v>
      </c>
      <c r="B47" s="53" t="s">
        <v>445</v>
      </c>
      <c r="C47" s="99">
        <v>2.67</v>
      </c>
      <c r="D47" s="99">
        <v>2.52</v>
      </c>
      <c r="E47" s="58">
        <f t="shared" si="7"/>
        <v>3.7973684210526319</v>
      </c>
      <c r="F47" s="55" t="s">
        <v>36</v>
      </c>
      <c r="H47" s="53" t="str">
        <f t="shared" si="14"/>
        <v>Kota Madiun</v>
      </c>
      <c r="I47" s="100">
        <v>27.360736713500305</v>
      </c>
      <c r="J47" s="100">
        <v>37.893000000000001</v>
      </c>
      <c r="K47" s="59">
        <f t="shared" si="35"/>
        <v>-3.5814876600977492E-2</v>
      </c>
      <c r="L47" s="59">
        <f t="shared" si="36"/>
        <v>-2.7777777777777891E-2</v>
      </c>
      <c r="M47" s="59">
        <f t="shared" si="37"/>
        <v>0</v>
      </c>
      <c r="N47" s="55" t="s">
        <v>36</v>
      </c>
      <c r="O47" s="55"/>
      <c r="P47" s="53" t="str">
        <f t="shared" si="18"/>
        <v>Kota Madiun</v>
      </c>
      <c r="Q47" s="101">
        <v>4.0102534890344632</v>
      </c>
      <c r="R47" s="102">
        <v>3.92</v>
      </c>
      <c r="S47" s="124">
        <f t="shared" si="38"/>
        <v>-9.0253489034463286E-2</v>
      </c>
      <c r="T47" s="58">
        <f t="shared" si="8"/>
        <v>5.6460526315789465</v>
      </c>
      <c r="U47" s="54" t="s">
        <v>37</v>
      </c>
      <c r="W47" s="53" t="str">
        <f t="shared" si="20"/>
        <v>Kota Madiun</v>
      </c>
      <c r="X47" s="102">
        <v>14.66</v>
      </c>
      <c r="Y47" s="102">
        <v>14.59</v>
      </c>
      <c r="Z47" s="124">
        <f t="shared" si="39"/>
        <v>-7.0000000000000284E-2</v>
      </c>
      <c r="AA47" s="58">
        <f t="shared" si="9"/>
        <v>14.365526315789474</v>
      </c>
      <c r="AB47" s="54" t="s">
        <v>37</v>
      </c>
      <c r="AD47" s="53" t="str">
        <f t="shared" si="22"/>
        <v>Kota Madiun</v>
      </c>
      <c r="AE47" s="102">
        <v>3.3</v>
      </c>
      <c r="AF47" s="102">
        <v>3.17</v>
      </c>
      <c r="AG47" s="124">
        <f t="shared" si="40"/>
        <v>-0.12999999999999989</v>
      </c>
      <c r="AH47" s="54" t="s">
        <v>37</v>
      </c>
      <c r="AK47" s="53" t="str">
        <f t="shared" si="24"/>
        <v>Kota Madiun</v>
      </c>
      <c r="AL47" s="104">
        <v>78.03</v>
      </c>
      <c r="AM47" s="104">
        <v>78.7</v>
      </c>
      <c r="AN47" s="58">
        <f t="shared" si="10"/>
        <v>75.932368421052644</v>
      </c>
      <c r="AO47" s="58" t="s">
        <v>37</v>
      </c>
      <c r="AQ47" s="53" t="str">
        <f t="shared" si="25"/>
        <v>Kota Madiun</v>
      </c>
      <c r="AR47" s="105">
        <v>73.17</v>
      </c>
      <c r="AS47" s="105">
        <v>73.34</v>
      </c>
      <c r="AT47" s="124">
        <f t="shared" si="31"/>
        <v>0.23233565668989709</v>
      </c>
      <c r="AU47" s="58" t="s">
        <v>37</v>
      </c>
      <c r="AW47" s="53" t="str">
        <f t="shared" si="26"/>
        <v>Kota Madiun</v>
      </c>
      <c r="AX47" s="105">
        <v>11.19</v>
      </c>
      <c r="AY47" s="105">
        <v>11.2</v>
      </c>
      <c r="AZ47" s="124">
        <f t="shared" si="32"/>
        <v>8.9365504915095428E-2</v>
      </c>
      <c r="BA47" s="58" t="s">
        <v>37</v>
      </c>
      <c r="BC47" s="53" t="str">
        <f t="shared" si="27"/>
        <v>Kota Madiun</v>
      </c>
      <c r="BD47" s="102">
        <v>14.4</v>
      </c>
      <c r="BE47" s="102">
        <v>14.68</v>
      </c>
      <c r="BF47" s="124">
        <f t="shared" si="33"/>
        <v>1.9444444444444375</v>
      </c>
      <c r="BG47" s="58" t="s">
        <v>37</v>
      </c>
      <c r="BI47" s="53" t="str">
        <f t="shared" si="28"/>
        <v>Kota Madiun</v>
      </c>
      <c r="BJ47" s="102">
        <v>11780</v>
      </c>
      <c r="BK47" s="102">
        <v>12137</v>
      </c>
      <c r="BL47" s="124">
        <f t="shared" si="34"/>
        <v>3.0305602716468538</v>
      </c>
      <c r="BM47" s="58" t="s">
        <v>37</v>
      </c>
      <c r="BO47" s="53" t="str">
        <f t="shared" si="29"/>
        <v>Kota Madiun</v>
      </c>
      <c r="BP47" s="106">
        <v>0.29811165519974381</v>
      </c>
      <c r="BQ47" s="106">
        <v>0.29811165519974381</v>
      </c>
      <c r="BR47" s="123">
        <f t="shared" si="41"/>
        <v>0</v>
      </c>
      <c r="BS47" s="60">
        <f t="shared" si="13"/>
        <v>0.29461679027783694</v>
      </c>
      <c r="BT47" s="60" t="s">
        <v>699</v>
      </c>
    </row>
    <row r="48" spans="1:72" x14ac:dyDescent="0.3">
      <c r="A48" s="45">
        <v>3578</v>
      </c>
      <c r="B48" s="53" t="s">
        <v>446</v>
      </c>
      <c r="C48" s="99">
        <v>3.92</v>
      </c>
      <c r="D48" s="99">
        <v>4.78</v>
      </c>
      <c r="E48" s="58">
        <f t="shared" si="7"/>
        <v>3.7973684210526319</v>
      </c>
      <c r="F48" s="55" t="s">
        <v>36</v>
      </c>
      <c r="H48" s="53" t="str">
        <f t="shared" si="14"/>
        <v>Kota Surabaya</v>
      </c>
      <c r="I48" s="100">
        <v>21.555035542747355</v>
      </c>
      <c r="J48" s="100">
        <v>32.426000000000002</v>
      </c>
      <c r="K48" s="59">
        <f t="shared" si="35"/>
        <v>-2.4649063196510758E-2</v>
      </c>
      <c r="L48" s="59">
        <f>Z48/D48</f>
        <v>-1.8828451882845158E-2</v>
      </c>
      <c r="M48" s="59">
        <f t="shared" si="37"/>
        <v>0</v>
      </c>
      <c r="N48" s="55" t="s">
        <v>36</v>
      </c>
      <c r="O48" s="55"/>
      <c r="P48" s="53" t="str">
        <f t="shared" si="18"/>
        <v>Kota Surabaya</v>
      </c>
      <c r="Q48" s="101">
        <v>7.8478225220793218</v>
      </c>
      <c r="R48" s="102">
        <v>7.73</v>
      </c>
      <c r="S48" s="124">
        <f t="shared" si="38"/>
        <v>-0.11782252207932142</v>
      </c>
      <c r="T48" s="58">
        <f t="shared" si="8"/>
        <v>5.6460526315789465</v>
      </c>
      <c r="U48" s="55" t="s">
        <v>37</v>
      </c>
      <c r="W48" s="53" t="str">
        <f t="shared" si="20"/>
        <v>Kota Surabaya</v>
      </c>
      <c r="X48" s="102">
        <v>10.62</v>
      </c>
      <c r="Y48" s="102">
        <v>10.53</v>
      </c>
      <c r="Z48" s="124">
        <f t="shared" si="39"/>
        <v>-8.9999999999999858E-2</v>
      </c>
      <c r="AA48" s="58">
        <f t="shared" si="9"/>
        <v>14.365526315789474</v>
      </c>
      <c r="AB48" s="55" t="s">
        <v>37</v>
      </c>
      <c r="AD48" s="53" t="str">
        <f t="shared" si="22"/>
        <v>Kota Surabaya</v>
      </c>
      <c r="AE48" s="102">
        <v>2.17</v>
      </c>
      <c r="AF48" s="102">
        <v>1.87</v>
      </c>
      <c r="AG48" s="124">
        <f t="shared" si="40"/>
        <v>-0.29999999999999982</v>
      </c>
      <c r="AH48" s="55" t="s">
        <v>37</v>
      </c>
      <c r="AK48" s="53" t="str">
        <f t="shared" si="24"/>
        <v>Kota Surabaya</v>
      </c>
      <c r="AL48" s="104">
        <v>79.959999999999994</v>
      </c>
      <c r="AM48" s="104">
        <v>80.5</v>
      </c>
      <c r="AN48" s="58">
        <f t="shared" si="10"/>
        <v>75.932368421052644</v>
      </c>
      <c r="AO48" s="58" t="s">
        <v>37</v>
      </c>
      <c r="AQ48" s="53" t="str">
        <f t="shared" si="25"/>
        <v>Kota Surabaya</v>
      </c>
      <c r="AR48" s="105">
        <v>73.84</v>
      </c>
      <c r="AS48" s="105">
        <v>73.98</v>
      </c>
      <c r="AT48" s="124">
        <f t="shared" si="31"/>
        <v>0.18959913326110911</v>
      </c>
      <c r="AU48" s="124" t="s">
        <v>37</v>
      </c>
      <c r="AW48" s="53" t="str">
        <f t="shared" si="26"/>
        <v>Kota Surabaya</v>
      </c>
      <c r="AX48" s="105">
        <v>11.14</v>
      </c>
      <c r="AY48" s="105">
        <v>11.27</v>
      </c>
      <c r="AZ48" s="124">
        <f t="shared" si="32"/>
        <v>1.1669658886894085</v>
      </c>
      <c r="BA48" s="124" t="s">
        <v>37</v>
      </c>
      <c r="BC48" s="53" t="str">
        <f t="shared" si="27"/>
        <v>Kota Surabaya</v>
      </c>
      <c r="BD48" s="102">
        <v>15.64</v>
      </c>
      <c r="BE48" s="102">
        <v>15.7</v>
      </c>
      <c r="BF48" s="124">
        <f t="shared" si="33"/>
        <v>0.38363171355497716</v>
      </c>
      <c r="BG48" s="124" t="s">
        <v>37</v>
      </c>
      <c r="BI48" s="53" t="str">
        <f t="shared" si="28"/>
        <v>Kota Surabaya</v>
      </c>
      <c r="BJ48" s="102">
        <v>12353</v>
      </c>
      <c r="BK48" s="102">
        <v>12678</v>
      </c>
      <c r="BL48" s="124">
        <f t="shared" si="34"/>
        <v>2.6309398526673577</v>
      </c>
      <c r="BM48" s="124" t="s">
        <v>37</v>
      </c>
      <c r="BO48" s="53" t="str">
        <f t="shared" si="29"/>
        <v>Kota Surabaya</v>
      </c>
      <c r="BP48" s="106">
        <v>0.36812741300508744</v>
      </c>
      <c r="BQ48" s="106">
        <v>0.36812741300508744</v>
      </c>
      <c r="BR48" s="123">
        <f t="shared" si="41"/>
        <v>0</v>
      </c>
      <c r="BS48" s="60">
        <f t="shared" si="13"/>
        <v>0.29461679027783694</v>
      </c>
      <c r="BT48" s="60" t="s">
        <v>699</v>
      </c>
    </row>
    <row r="49" spans="1:72" x14ac:dyDescent="0.3">
      <c r="A49" s="45">
        <v>3579</v>
      </c>
      <c r="B49" s="53" t="s">
        <v>447</v>
      </c>
      <c r="C49" s="99">
        <v>3.84</v>
      </c>
      <c r="D49" s="99">
        <v>4.01</v>
      </c>
      <c r="E49" s="58">
        <f t="shared" si="7"/>
        <v>3.7973684210526319</v>
      </c>
      <c r="F49" s="55" t="s">
        <v>36</v>
      </c>
      <c r="H49" s="53" t="str">
        <f t="shared" si="14"/>
        <v>Kota Batu</v>
      </c>
      <c r="I49" s="100">
        <v>39.417106001558842</v>
      </c>
      <c r="J49" s="100">
        <v>53.628999999999998</v>
      </c>
      <c r="K49" s="59">
        <f t="shared" si="35"/>
        <v>-9.3479125445912456E-2</v>
      </c>
      <c r="L49" s="59">
        <f t="shared" si="36"/>
        <v>-2.74314214463839E-2</v>
      </c>
      <c r="M49" s="59">
        <f t="shared" si="37"/>
        <v>0</v>
      </c>
      <c r="N49" s="55" t="s">
        <v>36</v>
      </c>
      <c r="O49" s="55"/>
      <c r="P49" s="53" t="str">
        <f t="shared" si="18"/>
        <v>Kota Batu</v>
      </c>
      <c r="Q49" s="101">
        <v>9.1548512930381083</v>
      </c>
      <c r="R49" s="102">
        <v>8.7799999999999994</v>
      </c>
      <c r="S49" s="124">
        <f t="shared" si="38"/>
        <v>-0.37485129303810893</v>
      </c>
      <c r="T49" s="58">
        <f t="shared" si="8"/>
        <v>5.6460526315789465</v>
      </c>
      <c r="U49" s="54" t="s">
        <v>37</v>
      </c>
      <c r="W49" s="53" t="str">
        <f t="shared" si="20"/>
        <v>Kota Batu</v>
      </c>
      <c r="X49" s="102">
        <v>10.84</v>
      </c>
      <c r="Y49" s="102">
        <v>10.73</v>
      </c>
      <c r="Z49" s="124">
        <f t="shared" si="39"/>
        <v>-0.10999999999999943</v>
      </c>
      <c r="AA49" s="58">
        <f t="shared" si="9"/>
        <v>14.365526315789474</v>
      </c>
      <c r="AB49" s="54" t="s">
        <v>37</v>
      </c>
      <c r="AD49" s="53" t="str">
        <f t="shared" si="22"/>
        <v>Kota Batu</v>
      </c>
      <c r="AE49" s="102">
        <v>1.33</v>
      </c>
      <c r="AF49" s="102">
        <v>2.23</v>
      </c>
      <c r="AG49" s="124">
        <f t="shared" si="40"/>
        <v>0.89999999999999991</v>
      </c>
      <c r="AH49" s="54" t="s">
        <v>37</v>
      </c>
      <c r="AK49" s="53" t="str">
        <f t="shared" si="24"/>
        <v>Kota Batu</v>
      </c>
      <c r="AL49" s="104">
        <v>79.38</v>
      </c>
      <c r="AM49" s="104">
        <v>80.260000000000005</v>
      </c>
      <c r="AN49" s="58">
        <f t="shared" si="10"/>
        <v>75.932368421052644</v>
      </c>
      <c r="AO49" s="58" t="s">
        <v>37</v>
      </c>
      <c r="AQ49" s="53" t="str">
        <f t="shared" si="25"/>
        <v>Kota Batu</v>
      </c>
      <c r="AR49" s="105">
        <v>74.59</v>
      </c>
      <c r="AS49" s="105">
        <v>74.760000000000005</v>
      </c>
      <c r="AT49" s="124">
        <f t="shared" si="31"/>
        <v>0.22791258881886822</v>
      </c>
      <c r="AU49" s="58" t="s">
        <v>37</v>
      </c>
      <c r="AW49" s="53" t="str">
        <f t="shared" si="26"/>
        <v>Kota Batu</v>
      </c>
      <c r="AX49" s="105">
        <v>11.12</v>
      </c>
      <c r="AY49" s="105">
        <v>11.27</v>
      </c>
      <c r="AZ49" s="124">
        <f t="shared" si="32"/>
        <v>1.3489208633093552</v>
      </c>
      <c r="BA49" s="58" t="s">
        <v>37</v>
      </c>
      <c r="BC49" s="53" t="str">
        <f t="shared" si="27"/>
        <v>Kota Batu</v>
      </c>
      <c r="BD49" s="102">
        <v>15.27</v>
      </c>
      <c r="BE49" s="102">
        <v>15.54</v>
      </c>
      <c r="BF49" s="124">
        <f t="shared" si="33"/>
        <v>1.7681728880157177</v>
      </c>
      <c r="BG49" s="58" t="s">
        <v>37</v>
      </c>
      <c r="BI49" s="53" t="str">
        <f t="shared" si="28"/>
        <v>Kota Batu</v>
      </c>
      <c r="BJ49" s="102">
        <v>11701</v>
      </c>
      <c r="BK49" s="102">
        <v>12125</v>
      </c>
      <c r="BL49" s="124">
        <f t="shared" si="34"/>
        <v>3.6236219126570379</v>
      </c>
      <c r="BM49" s="58" t="s">
        <v>37</v>
      </c>
      <c r="BO49" s="53" t="str">
        <f t="shared" si="29"/>
        <v>Kota Batu</v>
      </c>
      <c r="BP49" s="106">
        <v>0.34816587138636068</v>
      </c>
      <c r="BQ49" s="106">
        <v>0.34816587138636068</v>
      </c>
      <c r="BR49" s="123">
        <f t="shared" si="41"/>
        <v>0</v>
      </c>
      <c r="BS49" s="60">
        <f t="shared" si="13"/>
        <v>0.29461679027783694</v>
      </c>
      <c r="BT49" s="60" t="s">
        <v>699</v>
      </c>
    </row>
    <row r="50" spans="1:72" x14ac:dyDescent="0.3">
      <c r="AX50" s="54"/>
      <c r="AY50" s="54"/>
      <c r="AZ50" s="54"/>
      <c r="BA50" s="54"/>
      <c r="BJ50" s="56"/>
      <c r="BK50" s="56"/>
      <c r="BL50" s="54"/>
      <c r="BM50" s="54"/>
    </row>
    <row r="52" spans="1:72" x14ac:dyDescent="0.3">
      <c r="AL52" s="57"/>
    </row>
    <row r="54" spans="1:72" ht="23.4" x14ac:dyDescent="0.45">
      <c r="B54" s="146" t="s">
        <v>707</v>
      </c>
      <c r="C54" s="146"/>
      <c r="D54" s="146"/>
      <c r="E54" s="146"/>
      <c r="F54" s="146"/>
      <c r="G54" s="146"/>
    </row>
    <row r="55" spans="1:72" ht="27" customHeight="1" x14ac:dyDescent="0.3">
      <c r="B55" s="107" t="s">
        <v>700</v>
      </c>
      <c r="C55" s="145" t="s">
        <v>717</v>
      </c>
      <c r="D55" s="145"/>
      <c r="E55" s="145"/>
      <c r="F55" s="145"/>
      <c r="G55" s="145"/>
    </row>
    <row r="56" spans="1:72" ht="29.4" customHeight="1" x14ac:dyDescent="0.3">
      <c r="B56" s="107" t="s">
        <v>701</v>
      </c>
      <c r="C56" s="145" t="s">
        <v>709</v>
      </c>
      <c r="D56" s="145"/>
      <c r="E56" s="145"/>
      <c r="F56" s="145"/>
      <c r="G56" s="145"/>
    </row>
    <row r="57" spans="1:72" x14ac:dyDescent="0.3">
      <c r="B57" s="92"/>
    </row>
  </sheetData>
  <mergeCells count="25">
    <mergeCell ref="C55:G55"/>
    <mergeCell ref="C56:G56"/>
    <mergeCell ref="B54:G54"/>
    <mergeCell ref="AR9:AS9"/>
    <mergeCell ref="C9:D9"/>
    <mergeCell ref="Q9:R9"/>
    <mergeCell ref="X9:Y9"/>
    <mergeCell ref="AE9:AF9"/>
    <mergeCell ref="AL9:AM9"/>
    <mergeCell ref="I9:J9"/>
    <mergeCell ref="AX9:AY9"/>
    <mergeCell ref="BD9:BE9"/>
    <mergeCell ref="BJ9:BK9"/>
    <mergeCell ref="BP9:BQ9"/>
    <mergeCell ref="BO2:BS2"/>
    <mergeCell ref="AQ2:AT2"/>
    <mergeCell ref="AW2:AZ2"/>
    <mergeCell ref="BC2:BF2"/>
    <mergeCell ref="BI2:BL2"/>
    <mergeCell ref="B2:E2"/>
    <mergeCell ref="AK2:AN2"/>
    <mergeCell ref="H2:M2"/>
    <mergeCell ref="P2:T2"/>
    <mergeCell ref="W2:AA2"/>
    <mergeCell ref="AD2:AG2"/>
  </mergeCells>
  <pageMargins left="0.7" right="0.7" top="0.75" bottom="0.75" header="0.3" footer="0.3"/>
  <pageSetup paperSize="9" orientation="portrait" r:id="rId1"/>
  <ignoredErrors>
    <ignoredError sqref="H48:H49 P48:P49 W48:W49 AD48:AD49 AK48:AK49 AQ48:AQ49 AW48:AW49 BC48:BC49 BI48:BI49 BO48:BO49 BO12:BO36 BI12:BI36 BC12:BC36 AW12:AW36 AQ12:AQ36 AK12:AK36 AD12:AD36 W12:W36 P12:P36 H12:H36 BO44:BO47 BI44:BI47 BC44:BC47 AW44:AW47 AQ44:AQ47 AK44:AK47 AD44:AD47 W44:W47 P44:P47 H44:H47 H37:BT43 I44:O47 Q44:V47 X44:AC47 AE44:AJ47 AL44:AP47 AR44:AV47 AX44:BB47 BD44:BH47 BJ44:BN47 BP44:BT4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8769"/>
  <sheetViews>
    <sheetView zoomScale="84" zoomScaleNormal="77" workbookViewId="0">
      <selection activeCell="H57" sqref="H57"/>
    </sheetView>
  </sheetViews>
  <sheetFormatPr defaultRowHeight="14.4" x14ac:dyDescent="0.3"/>
  <cols>
    <col min="1" max="1" width="4" customWidth="1"/>
    <col min="2" max="2" width="4.5546875" customWidth="1"/>
    <col min="3" max="3" width="3.6640625" customWidth="1"/>
    <col min="4" max="4" width="38.6640625" customWidth="1"/>
    <col min="5" max="5" width="19.88671875" customWidth="1"/>
    <col min="6" max="7" width="13.44140625" customWidth="1"/>
    <col min="8" max="9" width="14.44140625" customWidth="1"/>
    <col min="10" max="10" width="11.88671875" customWidth="1"/>
    <col min="11" max="11" width="7.44140625" style="17" customWidth="1"/>
    <col min="12" max="12" width="44.5546875" customWidth="1"/>
    <col min="13" max="13" width="36.44140625" hidden="1" customWidth="1"/>
    <col min="14" max="14" width="30.109375" customWidth="1"/>
    <col min="15" max="15" width="14.109375" customWidth="1"/>
    <col min="16" max="16" width="26.44140625" customWidth="1"/>
    <col min="17" max="17" width="111.109375" customWidth="1"/>
  </cols>
  <sheetData>
    <row r="1" spans="1:17" ht="18.75" customHeight="1" x14ac:dyDescent="0.4">
      <c r="A1" s="147" t="s">
        <v>57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P1" s="170" t="s">
        <v>719</v>
      </c>
      <c r="Q1" s="170"/>
    </row>
    <row r="2" spans="1:17" ht="39.6" customHeight="1" x14ac:dyDescent="0.4">
      <c r="A2" s="171" t="s">
        <v>720</v>
      </c>
      <c r="B2" s="172"/>
      <c r="C2" s="172"/>
      <c r="D2" s="172"/>
      <c r="E2" s="172"/>
      <c r="F2" s="172"/>
      <c r="G2" s="172"/>
      <c r="H2" s="172"/>
      <c r="I2" s="173" t="s">
        <v>721</v>
      </c>
      <c r="J2" s="174"/>
      <c r="K2" s="174"/>
      <c r="L2" s="174"/>
      <c r="M2" s="109"/>
      <c r="N2" s="115" t="s">
        <v>724</v>
      </c>
      <c r="P2" s="108"/>
      <c r="Q2" s="108"/>
    </row>
    <row r="3" spans="1:17" ht="190.05" customHeight="1" x14ac:dyDescent="0.3">
      <c r="A3" s="148">
        <f>LOOKUP(I3,Target!B50:B87,Target!A50:A87)</f>
        <v>3501</v>
      </c>
      <c r="B3" s="148"/>
      <c r="C3" s="148"/>
      <c r="D3" s="148"/>
      <c r="E3" s="148"/>
      <c r="F3" s="148"/>
      <c r="G3" s="148"/>
      <c r="H3" s="148"/>
      <c r="I3" s="149" t="s">
        <v>410</v>
      </c>
      <c r="J3" s="149"/>
      <c r="K3" s="149"/>
      <c r="L3" s="149"/>
      <c r="M3" s="149"/>
      <c r="N3" s="113" t="s">
        <v>722</v>
      </c>
      <c r="O3" s="114"/>
      <c r="P3" s="110" t="s">
        <v>700</v>
      </c>
      <c r="Q3" s="111" t="s">
        <v>750</v>
      </c>
    </row>
    <row r="4" spans="1:17" ht="80.400000000000006" customHeight="1" x14ac:dyDescent="0.3">
      <c r="A4" s="150" t="s">
        <v>14</v>
      </c>
      <c r="B4" s="151"/>
      <c r="C4" s="151"/>
      <c r="D4" s="152"/>
      <c r="E4" s="156" t="s">
        <v>2</v>
      </c>
      <c r="F4" s="156" t="s">
        <v>0</v>
      </c>
      <c r="G4" s="158" t="s">
        <v>53</v>
      </c>
      <c r="H4" s="156" t="s">
        <v>1</v>
      </c>
      <c r="I4" s="156" t="s">
        <v>13</v>
      </c>
      <c r="J4" s="158" t="s">
        <v>137</v>
      </c>
      <c r="K4" s="156" t="s">
        <v>12</v>
      </c>
      <c r="L4" s="156" t="s">
        <v>11</v>
      </c>
      <c r="M4" s="156" t="s">
        <v>3</v>
      </c>
      <c r="P4" s="112" t="s">
        <v>701</v>
      </c>
      <c r="Q4" s="111" t="s">
        <v>749</v>
      </c>
    </row>
    <row r="5" spans="1:17" ht="35.4" customHeight="1" x14ac:dyDescent="0.3">
      <c r="A5" s="153"/>
      <c r="B5" s="154"/>
      <c r="C5" s="154"/>
      <c r="D5" s="155"/>
      <c r="E5" s="157"/>
      <c r="F5" s="157"/>
      <c r="G5" s="159"/>
      <c r="H5" s="157"/>
      <c r="I5" s="157"/>
      <c r="J5" s="159"/>
      <c r="K5" s="157"/>
      <c r="L5" s="157"/>
      <c r="M5" s="157"/>
      <c r="P5" s="112" t="s">
        <v>702</v>
      </c>
      <c r="Q5" s="111" t="s">
        <v>723</v>
      </c>
    </row>
    <row r="6" spans="1:17" x14ac:dyDescent="0.3">
      <c r="A6" s="177" t="s">
        <v>9</v>
      </c>
      <c r="B6" s="175" t="s">
        <v>10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</row>
    <row r="7" spans="1:17" x14ac:dyDescent="0.3">
      <c r="A7" s="177"/>
      <c r="B7" s="177">
        <v>1</v>
      </c>
      <c r="C7" s="164" t="s">
        <v>49</v>
      </c>
      <c r="D7" s="165"/>
      <c r="E7" s="165"/>
      <c r="F7" s="165"/>
      <c r="G7" s="165"/>
      <c r="H7" s="165"/>
      <c r="I7" s="165"/>
      <c r="J7" s="166"/>
      <c r="K7" s="14"/>
      <c r="L7" s="1"/>
      <c r="M7" s="1"/>
    </row>
    <row r="8" spans="1:17" ht="43.2" x14ac:dyDescent="0.3">
      <c r="A8" s="177"/>
      <c r="B8" s="177"/>
      <c r="C8" s="7">
        <v>1</v>
      </c>
      <c r="D8" s="2" t="s">
        <v>79</v>
      </c>
      <c r="E8" s="1" t="s">
        <v>33</v>
      </c>
      <c r="F8" s="11">
        <f>LOOKUP($A$3,Data_KabKota!$A$12:$A$49,Data_KabKota!D$12:D$49)</f>
        <v>3.62</v>
      </c>
      <c r="G8" s="32"/>
      <c r="H8" s="9"/>
      <c r="I8" s="1">
        <f>LOOKUP($A$3,Target!$A$5:$A$42,Target!C$5:C$42)</f>
        <v>5.4</v>
      </c>
      <c r="J8" s="9"/>
      <c r="K8" s="14">
        <f>IF(OR(((I8-(I8-F8))/I8)&lt;0.9,I8="n.a."),0,1)</f>
        <v>0</v>
      </c>
      <c r="L8" s="25" t="str">
        <f>IF(K8=0,"Pertumbuhan ekonomi daerah kurang dari 90% kinerja pencapaian target RKPD atau tidak ada target RKPD","Pertumbuhan ekonomi daerah lebih dari atau sama dengan 90% kinerja pencapaian target RKPD ")</f>
        <v>Pertumbuhan ekonomi daerah kurang dari 90% kinerja pencapaian target RKPD atau tidak ada target RKPD</v>
      </c>
      <c r="M8" s="1" t="str">
        <f>LOOKUP($A$3,Data_KabKota!$A$12:$A$49,Data_KabKota!F$12:F$49)</f>
        <v>BPS, diolah</v>
      </c>
    </row>
    <row r="9" spans="1:17" ht="28.8" x14ac:dyDescent="0.3">
      <c r="A9" s="177"/>
      <c r="B9" s="177"/>
      <c r="C9" s="7">
        <v>2</v>
      </c>
      <c r="D9" s="2" t="s">
        <v>64</v>
      </c>
      <c r="E9" s="1" t="s">
        <v>33</v>
      </c>
      <c r="F9" s="11">
        <f>LOOKUP($A$3,Data_KabKota!$A$12:$A$49,Data_KabKota!D$12:D$49)</f>
        <v>3.62</v>
      </c>
      <c r="G9" s="11">
        <f>LOOKUP($A$3,Data_KabKota!$A$12:$A$49,Data_KabKota!C$12:C$49)</f>
        <v>2.85</v>
      </c>
      <c r="H9" s="9"/>
      <c r="I9" s="9"/>
      <c r="J9" s="9"/>
      <c r="K9" s="14">
        <f>IF(F9&lt;G9,0,1)</f>
        <v>1</v>
      </c>
      <c r="L9" s="25" t="str">
        <f>IF(K9=0,"Pertumbuhan ekonomi daerah tidak lebih baik dari capaian tahun sebelumnya","Pertumbuhan ekonomi daerah lebih baik atau sama dengan capaian tahun sebelumnya")</f>
        <v>Pertumbuhan ekonomi daerah lebih baik atau sama dengan capaian tahun sebelumnya</v>
      </c>
      <c r="M9" s="1" t="str">
        <f>LOOKUP($A$3,Data_KabKota!$A$12:$A$49,Data_KabKota!F$12:F$49)</f>
        <v>BPS, diolah</v>
      </c>
    </row>
    <row r="10" spans="1:17" ht="48" customHeight="1" x14ac:dyDescent="0.3">
      <c r="A10" s="177"/>
      <c r="B10" s="177"/>
      <c r="C10" s="7">
        <v>3</v>
      </c>
      <c r="D10" s="2" t="s">
        <v>40</v>
      </c>
      <c r="E10" s="1" t="s">
        <v>33</v>
      </c>
      <c r="F10" s="11">
        <f>LOOKUP($A$3,Data_KabKota!$A$12:$A$49,Data_KabKota!D$12:D$49)</f>
        <v>3.62</v>
      </c>
      <c r="G10" s="32"/>
      <c r="H10" s="9"/>
      <c r="I10" s="9"/>
      <c r="J10" s="36">
        <f>LOOKUP($A$3,Data_KabKota!$A$12:$A$49,Data_KabKota!E$12:E$49)</f>
        <v>3.7973684210526319</v>
      </c>
      <c r="K10" s="14">
        <f>IF(F10&lt;J10,0,1)</f>
        <v>0</v>
      </c>
      <c r="L10" s="25" t="str">
        <f>IF(K10=0,"Pertumbuhan ekonomi daerah tidak lebih baik dari rata – rata capaian wilayah yang setara","Pertumbuhan ekonomi daerah lebih baik atau sama dengan rata – rata capaian wilayah yang setara")</f>
        <v>Pertumbuhan ekonomi daerah tidak lebih baik dari rata – rata capaian wilayah yang setara</v>
      </c>
      <c r="M10" s="1" t="str">
        <f>LOOKUP($A$3,Data_KabKota!$A$12:$A$49,Data_KabKota!F$12:F$49)</f>
        <v>BPS, diolah</v>
      </c>
    </row>
    <row r="11" spans="1:17" ht="28.8" x14ac:dyDescent="0.3">
      <c r="A11" s="177"/>
      <c r="B11" s="177"/>
      <c r="C11" s="7">
        <v>4</v>
      </c>
      <c r="D11" s="2" t="s">
        <v>41</v>
      </c>
      <c r="E11" s="1" t="s">
        <v>33</v>
      </c>
      <c r="F11" s="11">
        <f>LOOKUP($A$3,Data_KabKota!$A$12:$A$49,Data_KabKota!D$12:D$49)</f>
        <v>3.62</v>
      </c>
      <c r="G11" s="9"/>
      <c r="H11" s="11">
        <f>Data_KabKota!D$11</f>
        <v>5.31</v>
      </c>
      <c r="I11" s="9"/>
      <c r="J11" s="9"/>
      <c r="K11" s="14">
        <f>IF(F11&lt;H11,0,1)</f>
        <v>0</v>
      </c>
      <c r="L11" s="25" t="str">
        <f>IF(K11=0,"Pertumbuhan ekonomi daerah tidak lebih baik dari capaian nasional","Pertumbuhan ekonomi daerah lebih baik atau sama dengan capaian nasional")</f>
        <v>Pertumbuhan ekonomi daerah tidak lebih baik dari capaian nasional</v>
      </c>
      <c r="M11" s="1" t="str">
        <f>LOOKUP($A$3,Data_KabKota!$A$12:$A$49,Data_KabKota!F$12:F$49)</f>
        <v>BPS, diolah</v>
      </c>
    </row>
    <row r="12" spans="1:17" x14ac:dyDescent="0.3">
      <c r="A12" s="177"/>
      <c r="B12" s="177"/>
      <c r="C12" s="164" t="s">
        <v>50</v>
      </c>
      <c r="D12" s="165"/>
      <c r="E12" s="165"/>
      <c r="F12" s="165"/>
      <c r="G12" s="165"/>
      <c r="H12" s="165"/>
      <c r="I12" s="165"/>
      <c r="J12" s="166"/>
      <c r="K12" s="14"/>
      <c r="L12" s="25"/>
      <c r="M12" s="1"/>
    </row>
    <row r="13" spans="1:17" ht="28.8" x14ac:dyDescent="0.3">
      <c r="A13" s="177"/>
      <c r="B13" s="177"/>
      <c r="C13" s="7">
        <v>1</v>
      </c>
      <c r="D13" s="2" t="s">
        <v>80</v>
      </c>
      <c r="E13" s="1" t="s">
        <v>35</v>
      </c>
      <c r="F13" s="11">
        <f>LOOKUP($A$3,Data_KabKota!$A$12:$A$49,Data_KabKota!I$12:I$49)</f>
        <v>18.004253584905658</v>
      </c>
      <c r="G13" s="32"/>
      <c r="H13" s="9"/>
      <c r="I13" s="1" t="str">
        <f>LOOKUP($A$3,Target!$A$5:$A$42,Target!D$5:D$42)</f>
        <v>n.a.</v>
      </c>
      <c r="J13" s="9"/>
      <c r="K13" s="14">
        <f>IF(OR(F13&lt;I13,I13="n.a."),0,1)</f>
        <v>0</v>
      </c>
      <c r="L13" s="25" t="str">
        <f>IF(K13=0,"PDRB per kapita ADHK daerah belum mencapai target RKPD atau tidak ada target RKPD","PDRB per kapita ADHK daerah sama atau lebih baik dari target RKPD")</f>
        <v>PDRB per kapita ADHK daerah belum mencapai target RKPD atau tidak ada target RKPD</v>
      </c>
      <c r="M13" s="1" t="str">
        <f>LOOKUP($A$3,Data_KabKota!$A$12:$A$49,Data_KabKota!N$12:N$49)</f>
        <v>BPS, diolah</v>
      </c>
      <c r="N13" s="18"/>
      <c r="O13" s="18"/>
      <c r="P13" s="18"/>
    </row>
    <row r="14" spans="1:17" ht="28.8" x14ac:dyDescent="0.3">
      <c r="A14" s="177"/>
      <c r="B14" s="177"/>
      <c r="C14" s="7">
        <v>2</v>
      </c>
      <c r="D14" s="2" t="s">
        <v>81</v>
      </c>
      <c r="E14" s="1" t="s">
        <v>35</v>
      </c>
      <c r="F14" s="11">
        <f>LOOKUP($A$3,Data_KabKota!$A$12:$A$49,Data_KabKota!J$12:J$49)</f>
        <v>27.934000000000001</v>
      </c>
      <c r="G14" s="32"/>
      <c r="H14" s="9"/>
      <c r="I14" s="1">
        <f>LOOKUP($A$3,Target!$A$5:$A$42,Target!E$5:E$42)</f>
        <v>34.28</v>
      </c>
      <c r="J14" s="9"/>
      <c r="K14" s="14">
        <f>IF(OR(F14&lt;I14,I14="n.a."),0,1)</f>
        <v>0</v>
      </c>
      <c r="L14" s="25" t="str">
        <f>IF(K14=0,"PDRB per kapita ADHB daerah belum mencapai target RKPD atau tidak ada target RKPD","PDRB per kapita ADHB daerah sama atau lebih baik dari target RKPD")</f>
        <v>PDRB per kapita ADHB daerah belum mencapai target RKPD atau tidak ada target RKPD</v>
      </c>
      <c r="M14" s="1" t="str">
        <f>LOOKUP($A$3,Data_KabKota!$A$12:$A$49,Data_KabKota!N$12:N$49)</f>
        <v>BPS, diolah</v>
      </c>
      <c r="N14" s="18"/>
      <c r="O14" s="18"/>
      <c r="P14" s="18"/>
    </row>
    <row r="15" spans="1:17" ht="54" customHeight="1" x14ac:dyDescent="0.3">
      <c r="A15" s="177"/>
      <c r="B15" s="177"/>
      <c r="C15" s="7">
        <v>4</v>
      </c>
      <c r="D15" s="2" t="s">
        <v>65</v>
      </c>
      <c r="E15" s="1"/>
      <c r="F15" s="38">
        <f>LOOKUP($A$3,Data_KabKota!$A$12:$A$49,Data_KabKota!K$12:K$49)</f>
        <v>-4.017795340993386E-2</v>
      </c>
      <c r="G15" s="33"/>
      <c r="H15" s="38">
        <f>Data_KabKota!K$11</f>
        <v>-0.10169491525423731</v>
      </c>
      <c r="I15" s="9"/>
      <c r="J15" s="9"/>
      <c r="K15" s="14">
        <f>IF(AND(F15&lt;=H15,F15&lt;0,F11&gt;0),1,0)</f>
        <v>0</v>
      </c>
      <c r="L15" s="25" t="str">
        <f>IF(K15=0,"Rasio perubahan TPT dengan pertumbuhan ekonomi daerah tidak lebih baik dari capaian nasional","Rasio perubahan TPT dengan pertumbuhan ekonomi daerah sama atau lebih baik dari capaian nasional")</f>
        <v>Rasio perubahan TPT dengan pertumbuhan ekonomi daerah tidak lebih baik dari capaian nasional</v>
      </c>
      <c r="M15" s="1" t="str">
        <f>LOOKUP($A$3,Data_KabKota!$A$12:$A$49,Data_KabKota!N$12:N$49)</f>
        <v>BPS, diolah</v>
      </c>
    </row>
    <row r="16" spans="1:17" ht="61.5" customHeight="1" x14ac:dyDescent="0.3">
      <c r="A16" s="177"/>
      <c r="B16" s="177"/>
      <c r="C16" s="7">
        <v>5</v>
      </c>
      <c r="D16" s="2" t="s">
        <v>76</v>
      </c>
      <c r="E16" s="1"/>
      <c r="F16" s="38">
        <f>LOOKUP($A$3,Data_KabKota!$A$12:$A$49,Data_KabKota!L$12:L$49)</f>
        <v>-0.12430939226519316</v>
      </c>
      <c r="G16" s="33"/>
      <c r="H16" s="38">
        <f>Data_KabKota!L$11</f>
        <v>-3.3898305084745714E-2</v>
      </c>
      <c r="I16" s="9"/>
      <c r="J16" s="9"/>
      <c r="K16" s="14">
        <f>IF(AND(F16&lt;=H16,F16&lt;0,F11&gt;0),1,0)</f>
        <v>1</v>
      </c>
      <c r="L16" s="25" t="str">
        <f>IF(K16=0,"Rasio perubahan tingkat kemiskinan dengan pertumbuhan ekonomi daerah tidak lebih baik dari capaian nasional","Rasio perubahan tingkat kemiskinan dengan pertumbuhan ekonomi daerah sama atau lebih baik dari capaian nasional")</f>
        <v>Rasio perubahan tingkat kemiskinan dengan pertumbuhan ekonomi daerah sama atau lebih baik dari capaian nasional</v>
      </c>
      <c r="M16" s="1" t="str">
        <f>LOOKUP($A$3,Data_KabKota!$A$12:$A$49,Data_KabKota!N$12:N$49)</f>
        <v>BPS, diolah</v>
      </c>
    </row>
    <row r="17" spans="1:13" ht="52.5" customHeight="1" x14ac:dyDescent="0.3">
      <c r="A17" s="177"/>
      <c r="B17" s="177"/>
      <c r="C17" s="7">
        <v>6</v>
      </c>
      <c r="D17" s="2" t="s">
        <v>66</v>
      </c>
      <c r="E17" s="1"/>
      <c r="F17" s="38">
        <f>LOOKUP($A$3,Data_KabKota!$A$12:$A$49,Data_KabKota!M$12:M$49)</f>
        <v>0</v>
      </c>
      <c r="G17" s="33"/>
      <c r="H17" s="38">
        <f>Data_KabKota!M$11</f>
        <v>0</v>
      </c>
      <c r="I17" s="9"/>
      <c r="J17" s="9"/>
      <c r="K17" s="14">
        <f>IF(AND(F17&lt;=H17,F17&lt;0,F11&gt;0),1,0)</f>
        <v>0</v>
      </c>
      <c r="L17" s="25" t="str">
        <f>IF(K17=0,"Rasio perubahan rasio gini dengan pertumbuhan ekonomi daerah tidak lebih baik dari capaian nasional","Rasio perubahan rasio gini dengan pertumbuhan ekonomi daerah sama atau lebih baik dari capaian nasional")</f>
        <v>Rasio perubahan rasio gini dengan pertumbuhan ekonomi daerah tidak lebih baik dari capaian nasional</v>
      </c>
      <c r="M17" s="1" t="str">
        <f>LOOKUP($A$3,Data_KabKota!$A$12:$A$49,Data_KabKota!N$12:N$49)</f>
        <v>BPS, diolah</v>
      </c>
    </row>
    <row r="18" spans="1:13" ht="23.4" customHeight="1" x14ac:dyDescent="0.3">
      <c r="A18" s="177"/>
      <c r="B18" s="177">
        <v>2</v>
      </c>
      <c r="C18" s="167" t="s">
        <v>78</v>
      </c>
      <c r="D18" s="168"/>
      <c r="E18" s="168"/>
      <c r="F18" s="168"/>
      <c r="G18" s="168"/>
      <c r="H18" s="168"/>
      <c r="I18" s="168"/>
      <c r="J18" s="169"/>
      <c r="K18" s="14"/>
      <c r="L18" s="26"/>
      <c r="M18" s="1"/>
    </row>
    <row r="19" spans="1:13" ht="43.2" x14ac:dyDescent="0.3">
      <c r="A19" s="177"/>
      <c r="B19" s="177"/>
      <c r="C19" s="7">
        <v>1</v>
      </c>
      <c r="D19" s="3" t="s">
        <v>82</v>
      </c>
      <c r="E19" s="1" t="s">
        <v>33</v>
      </c>
      <c r="F19" s="11">
        <f>LOOKUP($A$3,Data_KabKota!$A$12:$A$49,Data_KabKota!R$12:R$49)</f>
        <v>5.85</v>
      </c>
      <c r="G19" s="32"/>
      <c r="H19" s="9"/>
      <c r="I19" s="1">
        <f>LOOKUP($A$3,Target!$A$5:$A$42,Target!F$5:F$42)</f>
        <v>6.2</v>
      </c>
      <c r="J19" s="9"/>
      <c r="K19" s="14">
        <f>IF(OR(((I19-(F19-I19))/I19)&lt;0.9,I19="n.a."),0,1)</f>
        <v>1</v>
      </c>
      <c r="L19" s="25" t="str">
        <f>IF(K19=0,"Tingkat Pengangguran Terbuka (TPT) daerah kurang dari 90% kinerja pencapaian target RKPD atau tidak ada target RKPD","Tingkat Pengangguran Terbuka (TPT) daerah lebih dari atau sama dengan 90% kinerja pencapaian target RKPD")</f>
        <v>Tingkat Pengangguran Terbuka (TPT) daerah lebih dari atau sama dengan 90% kinerja pencapaian target RKPD</v>
      </c>
      <c r="M19" s="1" t="str">
        <f>LOOKUP($A$3,Data_KabKota!$A$12:$A$49,Data_KabKota!U$12:U$49)</f>
        <v>BPS</v>
      </c>
    </row>
    <row r="20" spans="1:13" ht="28.8" x14ac:dyDescent="0.3">
      <c r="A20" s="177"/>
      <c r="B20" s="177"/>
      <c r="C20" s="7">
        <v>2</v>
      </c>
      <c r="D20" s="3" t="s">
        <v>67</v>
      </c>
      <c r="E20" s="1" t="s">
        <v>33</v>
      </c>
      <c r="F20" s="11">
        <f>LOOKUP($A$3,Data_KabKota!$A$12:$A$49,Data_KabKota!R$12:R$49)</f>
        <v>5.85</v>
      </c>
      <c r="G20" s="11">
        <f>LOOKUP($A$3,Data_KabKota!$A$12:$A$49,Data_KabKota!Q$12:Q$49)</f>
        <v>5.9954441913439602</v>
      </c>
      <c r="H20" s="9"/>
      <c r="I20" s="9"/>
      <c r="J20" s="9"/>
      <c r="K20" s="14">
        <f>IF(F20&gt;G20,0,1)</f>
        <v>1</v>
      </c>
      <c r="L20" s="25" t="str">
        <f>IF(K20=0,"Tingkat Pengangguran Terbuka (TPT) daerah tidak lebih baik dari capaian tahun sebelumnya","Tingkat Pengangguran Terbuka (TPT) daerah lebih baik atau sama dengan capaian tahun sebelumnya")</f>
        <v>Tingkat Pengangguran Terbuka (TPT) daerah lebih baik atau sama dengan capaian tahun sebelumnya</v>
      </c>
      <c r="M20" s="1" t="str">
        <f>LOOKUP($A$3,Data_KabKota!$A$12:$A$49,Data_KabKota!U$12:U$49)</f>
        <v>BPS</v>
      </c>
    </row>
    <row r="21" spans="1:13" ht="43.5" customHeight="1" x14ac:dyDescent="0.3">
      <c r="A21" s="177"/>
      <c r="B21" s="177"/>
      <c r="C21" s="7">
        <v>3</v>
      </c>
      <c r="D21" s="3" t="s">
        <v>60</v>
      </c>
      <c r="E21" s="1" t="s">
        <v>33</v>
      </c>
      <c r="F21" s="11">
        <f>LOOKUP($A$3,Data_KabKota!$A$12:$A$49,Data_KabKota!R$12:R$49)</f>
        <v>5.85</v>
      </c>
      <c r="G21" s="32"/>
      <c r="H21" s="9"/>
      <c r="I21" s="9"/>
      <c r="J21" s="29">
        <f>LOOKUP($A$3,Data_KabKota!$A$12:$A$49,Data_KabKota!T$12:T$49)</f>
        <v>5.6460526315789465</v>
      </c>
      <c r="K21" s="14">
        <f>IF(F21&gt;J21,0,1)</f>
        <v>0</v>
      </c>
      <c r="L21" s="25" t="str">
        <f>IF(K21=0,"Tingkat Pengangguran Terbuka (TPT) daerah tidak lebih baik dari rata – rata capaian wilayah yang setara","Tingkat Pengangguran Terbuka (TPT) daerah lebih baik atau sama dengan rata – rata capaian wilayah yang seta")</f>
        <v>Tingkat Pengangguran Terbuka (TPT) daerah tidak lebih baik dari rata – rata capaian wilayah yang setara</v>
      </c>
      <c r="M21" s="1" t="str">
        <f>LOOKUP($A$3,Data_KabKota!$A$12:$A$49,Data_KabKota!U$12:U$49)</f>
        <v>BPS</v>
      </c>
    </row>
    <row r="22" spans="1:13" ht="44.25" customHeight="1" x14ac:dyDescent="0.3">
      <c r="A22" s="177"/>
      <c r="B22" s="177"/>
      <c r="C22" s="7">
        <v>4</v>
      </c>
      <c r="D22" s="3" t="s">
        <v>61</v>
      </c>
      <c r="E22" s="1" t="s">
        <v>33</v>
      </c>
      <c r="F22" s="11">
        <f>LOOKUP($A$3,Data_KabKota!$A$12:$A$49,Data_KabKota!R$12:R$49)</f>
        <v>5.85</v>
      </c>
      <c r="G22" s="32"/>
      <c r="H22" s="11">
        <f>Data_KabKota!R$11</f>
        <v>5.32</v>
      </c>
      <c r="I22" s="9"/>
      <c r="J22" s="9"/>
      <c r="K22" s="14">
        <f>IF(F22&gt;H22,0,1)</f>
        <v>0</v>
      </c>
      <c r="L22" s="25" t="str">
        <f>IF(K22=0,"Tingkat Pengangguran Terbuka (TPT) daerah tidak lebih baik dari capaian nasional","Tingkat Pengangguran Terbuka (TPT) daerah lebih baik atau sama dengan capaian nasional")</f>
        <v>Tingkat Pengangguran Terbuka (TPT) daerah tidak lebih baik dari capaian nasional</v>
      </c>
      <c r="M22" s="1" t="str">
        <f>LOOKUP($A$3,Data_KabKota!$A$12:$A$49,Data_KabKota!U$12:U$49)</f>
        <v>BPS</v>
      </c>
    </row>
    <row r="23" spans="1:13" x14ac:dyDescent="0.3">
      <c r="A23" s="177"/>
      <c r="B23" s="177">
        <v>3</v>
      </c>
      <c r="C23" s="161" t="s">
        <v>15</v>
      </c>
      <c r="D23" s="162"/>
      <c r="E23" s="162"/>
      <c r="F23" s="162"/>
      <c r="G23" s="162"/>
      <c r="H23" s="162"/>
      <c r="I23" s="162"/>
      <c r="J23" s="163"/>
      <c r="K23" s="15"/>
      <c r="L23" s="27"/>
      <c r="M23" s="4"/>
    </row>
    <row r="24" spans="1:13" x14ac:dyDescent="0.3">
      <c r="A24" s="177"/>
      <c r="B24" s="177"/>
      <c r="C24" s="1" t="s">
        <v>51</v>
      </c>
      <c r="D24" s="5"/>
      <c r="E24" s="5"/>
      <c r="F24" s="65"/>
      <c r="G24" s="65"/>
      <c r="H24" s="65"/>
      <c r="I24" s="5"/>
      <c r="J24" s="5"/>
      <c r="K24" s="14"/>
      <c r="L24" s="26"/>
      <c r="M24" s="1"/>
    </row>
    <row r="25" spans="1:13" ht="28.8" x14ac:dyDescent="0.3">
      <c r="A25" s="177"/>
      <c r="B25" s="177"/>
      <c r="C25" s="7">
        <v>1</v>
      </c>
      <c r="D25" s="3" t="s">
        <v>83</v>
      </c>
      <c r="E25" s="1" t="s">
        <v>33</v>
      </c>
      <c r="F25" s="1">
        <f>LOOKUP($A$3,Data_KabKota!$A$12:$A$49,Data_KabKota!Y$12:Y$49)</f>
        <v>17.920000000000002</v>
      </c>
      <c r="G25" s="9"/>
      <c r="H25" s="9"/>
      <c r="I25" s="1">
        <f>LOOKUP($A$3,Target!$A$5:$A$42,Target!G$5:G$42)</f>
        <v>9</v>
      </c>
      <c r="J25" s="9"/>
      <c r="K25" s="14">
        <f>IF(OR(((I25-(F25-I25))/I25)&lt;0.9,I25="n.a."),0,1)</f>
        <v>0</v>
      </c>
      <c r="L25" s="25" t="str">
        <f>IF(K25=0,"Tingkat kemiskinan daerah kurang dari 90% kinerja pencapaian target RKPD atau tidak ada target RKPD","Tingkat kemiskinan daerah lebih dari atau sama dengan 90% kinerja pencapaian target RKPD")</f>
        <v>Tingkat kemiskinan daerah kurang dari 90% kinerja pencapaian target RKPD atau tidak ada target RKPD</v>
      </c>
      <c r="M25" s="1" t="str">
        <f>LOOKUP($A$3,Data_KabKota!$A$12:$A$49,Data_KabKota!AB$12:AB$49)</f>
        <v>BPS</v>
      </c>
    </row>
    <row r="26" spans="1:13" ht="28.8" x14ac:dyDescent="0.3">
      <c r="A26" s="177"/>
      <c r="B26" s="177"/>
      <c r="C26" s="7">
        <v>2</v>
      </c>
      <c r="D26" s="3" t="s">
        <v>84</v>
      </c>
      <c r="E26" s="1" t="s">
        <v>33</v>
      </c>
      <c r="F26" s="1">
        <f>LOOKUP($A$3,Data_KabKota!$A$12:$A$49,Data_KabKota!Y$12:Y$49)</f>
        <v>17.920000000000002</v>
      </c>
      <c r="G26" s="1">
        <f>LOOKUP($A$3,Data_KabKota!$A$12:$A$49,Data_KabKota!X$12:X$49)</f>
        <v>18.37</v>
      </c>
      <c r="H26" s="9"/>
      <c r="I26" s="9"/>
      <c r="J26" s="9"/>
      <c r="K26" s="14">
        <f>IF(F26&gt;G26,0,1)</f>
        <v>1</v>
      </c>
      <c r="L26" s="25" t="str">
        <f>IF(K26=0,"Tingkat kemiskinan daerah tidak lebih baik dari capaian tahun sebelumnya","Tingkat kemiskinan daerah lebih baik atau sama dengan capaian tahun sebelumnya")</f>
        <v>Tingkat kemiskinan daerah lebih baik atau sama dengan capaian tahun sebelumnya</v>
      </c>
      <c r="M26" s="1" t="str">
        <f>LOOKUP($A$3,Data_KabKota!$A$12:$A$49,Data_KabKota!AB$12:AB$49)</f>
        <v>BPS</v>
      </c>
    </row>
    <row r="27" spans="1:13" ht="48" customHeight="1" x14ac:dyDescent="0.3">
      <c r="A27" s="177"/>
      <c r="B27" s="177"/>
      <c r="C27" s="7">
        <v>3</v>
      </c>
      <c r="D27" s="3" t="s">
        <v>85</v>
      </c>
      <c r="E27" s="1" t="s">
        <v>33</v>
      </c>
      <c r="F27" s="1">
        <f>LOOKUP($A$3,Data_KabKota!$A$12:$A$49,Data_KabKota!Y$12:Y$49)</f>
        <v>17.920000000000002</v>
      </c>
      <c r="G27" s="32"/>
      <c r="H27" s="9"/>
      <c r="I27" s="9"/>
      <c r="J27" s="36">
        <f>LOOKUP($A$3,Data_KabKota!$A$12:$A$49,Data_KabKota!AA$12:AA$49)</f>
        <v>14.365526315789474</v>
      </c>
      <c r="K27" s="14">
        <f>IF(F27&gt;J27,0,1)</f>
        <v>0</v>
      </c>
      <c r="L27" s="25" t="str">
        <f>IF(K27=0,"Tingkat kemiskinan daerah tidak lebih baik dari rata – rata capaian wilayah yang setara","Tingkat kemiskinan daerah lebih baik atau sama dengan rata – rata capaian wilayah yang setara")</f>
        <v>Tingkat kemiskinan daerah tidak lebih baik dari rata – rata capaian wilayah yang setara</v>
      </c>
      <c r="M27" s="1" t="str">
        <f>LOOKUP($A$3,Data_KabKota!$A$12:$A$49,Data_KabKota!AB$12:AB$49)</f>
        <v>BPS</v>
      </c>
    </row>
    <row r="28" spans="1:13" ht="51.75" customHeight="1" x14ac:dyDescent="0.3">
      <c r="A28" s="177"/>
      <c r="B28" s="177"/>
      <c r="C28" s="7">
        <v>4</v>
      </c>
      <c r="D28" s="3" t="s">
        <v>86</v>
      </c>
      <c r="E28" s="1" t="s">
        <v>33</v>
      </c>
      <c r="F28" s="1">
        <f>LOOKUP($A$3,Data_KabKota!$A$12:$A$49,Data_KabKota!Y$12:Y$49)</f>
        <v>17.920000000000002</v>
      </c>
      <c r="G28" s="9"/>
      <c r="H28" s="11">
        <f>Data_KabKota!Y$11</f>
        <v>9.36</v>
      </c>
      <c r="I28" s="9"/>
      <c r="J28" s="9"/>
      <c r="K28" s="14">
        <f>IF(F28&gt;H28,0,1)</f>
        <v>0</v>
      </c>
      <c r="L28" s="25" t="str">
        <f>IF(K28=0,"Tingkat kemiskinan daerah tidak lebih baik dari capaian nasional","Tingkat kemiskinan daerah lebih baik atau sama dengan capaian nasional")</f>
        <v>Tingkat kemiskinan daerah tidak lebih baik dari capaian nasional</v>
      </c>
      <c r="M28" s="1" t="str">
        <f>LOOKUP($A$3,Data_KabKota!$A$12:$A$49,Data_KabKota!AB$12:AB$49)</f>
        <v>BPS</v>
      </c>
    </row>
    <row r="29" spans="1:13" x14ac:dyDescent="0.3">
      <c r="A29" s="177"/>
      <c r="B29" s="177"/>
      <c r="C29" s="160" t="s">
        <v>5</v>
      </c>
      <c r="D29" s="160"/>
      <c r="E29" s="160"/>
      <c r="F29" s="160"/>
      <c r="G29" s="160"/>
      <c r="H29" s="160"/>
      <c r="I29" s="160"/>
      <c r="J29" s="160"/>
      <c r="K29" s="14"/>
      <c r="L29" s="26"/>
      <c r="M29" s="1"/>
    </row>
    <row r="30" spans="1:13" ht="28.8" x14ac:dyDescent="0.3">
      <c r="A30" s="177"/>
      <c r="B30" s="177"/>
      <c r="C30" s="7">
        <v>1</v>
      </c>
      <c r="D30" s="3" t="s">
        <v>69</v>
      </c>
      <c r="E30" s="1" t="s">
        <v>33</v>
      </c>
      <c r="F30" s="11">
        <f>LOOKUP($A$3,Data_KabKota!$A$12:$A$49,Data_KabKota!AG$12:AG$49)</f>
        <v>0.5299999999999998</v>
      </c>
      <c r="G30" s="32"/>
      <c r="H30" s="9"/>
      <c r="I30" s="9"/>
      <c r="J30" s="9"/>
      <c r="K30" s="14">
        <f>IF(F30&gt;0,0,1)</f>
        <v>0</v>
      </c>
      <c r="L30" s="25" t="str">
        <f>IF(K30=0,"Tingkat perubahan indeks kedalaman kemiskinan daerah &gt; 0","Tingkat perubahan indeks kedalaman kemiskinan daerah ≤ 0")</f>
        <v>Tingkat perubahan indeks kedalaman kemiskinan daerah &gt; 0</v>
      </c>
      <c r="M30" s="1" t="str">
        <f>LOOKUP($A$3,Data_KabKota!$A$12:$A$49,Data_KabKota!AH$12:AH$49)</f>
        <v>BPS</v>
      </c>
    </row>
    <row r="31" spans="1:13" ht="41.4" x14ac:dyDescent="0.3">
      <c r="A31" s="177"/>
      <c r="B31" s="177"/>
      <c r="C31" s="7">
        <v>3</v>
      </c>
      <c r="D31" s="3" t="s">
        <v>68</v>
      </c>
      <c r="E31" s="1" t="s">
        <v>33</v>
      </c>
      <c r="F31" s="11">
        <f>LOOKUP($A$3,Data_KabKota!$A$12:$A$49,Data_KabKota!AG$12:AG$49)</f>
        <v>0.5299999999999998</v>
      </c>
      <c r="G31" s="32"/>
      <c r="H31" s="11">
        <f>Data_KabKota!AG$11</f>
        <v>-6.0000000000000053E-2</v>
      </c>
      <c r="I31" s="9"/>
      <c r="J31" s="9"/>
      <c r="K31" s="14">
        <f>IF(F31&gt;H31,0,1)</f>
        <v>0</v>
      </c>
      <c r="L31" s="25" t="str">
        <f>IF(K31=0,"Perubahan indeks kedalaman kemiskinan daerah tidak lebih baik dari capaian nasional","Perubahan indeks kedalaman kemiskinan daerah sama atau lebih baik dari capaian nasional")</f>
        <v>Perubahan indeks kedalaman kemiskinan daerah tidak lebih baik dari capaian nasional</v>
      </c>
      <c r="M31" s="1" t="str">
        <f>LOOKUP($A$3,Data_KabKota!$A$12:$A$49,Data_KabKota!AH$12:AH$49)</f>
        <v>BPS</v>
      </c>
    </row>
    <row r="32" spans="1:13" x14ac:dyDescent="0.3">
      <c r="A32" s="177"/>
      <c r="B32" s="177">
        <v>4</v>
      </c>
      <c r="C32" s="176" t="s">
        <v>7</v>
      </c>
      <c r="D32" s="176"/>
      <c r="E32" s="176"/>
      <c r="F32" s="176"/>
      <c r="G32" s="176"/>
      <c r="H32" s="176"/>
      <c r="I32" s="176"/>
      <c r="J32" s="176"/>
      <c r="K32" s="16"/>
      <c r="L32" s="28"/>
      <c r="M32" s="6"/>
    </row>
    <row r="33" spans="1:13" x14ac:dyDescent="0.3">
      <c r="A33" s="177"/>
      <c r="B33" s="177"/>
      <c r="C33" s="160" t="s">
        <v>7</v>
      </c>
      <c r="D33" s="160"/>
      <c r="E33" s="160"/>
      <c r="F33" s="160"/>
      <c r="G33" s="160"/>
      <c r="H33" s="160"/>
      <c r="I33" s="160"/>
      <c r="J33" s="160"/>
      <c r="K33" s="14"/>
      <c r="L33" s="26"/>
      <c r="M33" s="1"/>
    </row>
    <row r="34" spans="1:13" ht="43.2" x14ac:dyDescent="0.3">
      <c r="A34" s="177"/>
      <c r="B34" s="177"/>
      <c r="C34" s="7">
        <v>1</v>
      </c>
      <c r="D34" s="2" t="s">
        <v>87</v>
      </c>
      <c r="E34" s="1"/>
      <c r="F34" s="1">
        <f>LOOKUP($A$3,Data_KabKota!$A$12:$A$49,Data_KabKota!AM$12:AM$49)</f>
        <v>69.98</v>
      </c>
      <c r="G34" s="9"/>
      <c r="H34" s="9"/>
      <c r="I34" s="11">
        <f>LOOKUP($A$3,Target!$A$5:$A$42,Target!H$5:H$42)</f>
        <v>73.44</v>
      </c>
      <c r="J34" s="9"/>
      <c r="K34" s="14">
        <f>IF(OR(((I34-(I34-F34))/I34)&lt;0.9,I34="n.a."),0,1)</f>
        <v>1</v>
      </c>
      <c r="L34" s="25" t="str">
        <f>IF(K34=0,"Indeks Pembangunan Manusia (IPM) daerah kurang dari 90% kinerja pencapaian target RKPD atau tidak ada target RKPD","Indeks Pembangunan Manusia (IPM) daerah lebih dari atau sama dengan 90% kinerja pencapaian target RKPD")</f>
        <v>Indeks Pembangunan Manusia (IPM) daerah lebih dari atau sama dengan 90% kinerja pencapaian target RKPD</v>
      </c>
      <c r="M34" s="1" t="str">
        <f>LOOKUP($A$3,Data_KabKota!$A$12:$A$49,Data_KabKota!U$12:U$49)</f>
        <v>BPS</v>
      </c>
    </row>
    <row r="35" spans="1:13" ht="41.4" x14ac:dyDescent="0.3">
      <c r="A35" s="177"/>
      <c r="B35" s="177"/>
      <c r="C35" s="7">
        <v>2</v>
      </c>
      <c r="D35" s="2" t="s">
        <v>70</v>
      </c>
      <c r="E35" s="1"/>
      <c r="F35" s="1">
        <f>LOOKUP($A$3,Data_KabKota!$A$12:$A$49,Data_KabKota!AM$12:AM$49)</f>
        <v>69.98</v>
      </c>
      <c r="G35" s="1">
        <f>LOOKUP($A$3,Data_KabKota!$A$12:$A$49,Data_KabKota!AL$12:AL$49)</f>
        <v>69.17</v>
      </c>
      <c r="H35" s="9"/>
      <c r="I35" s="9"/>
      <c r="J35" s="9"/>
      <c r="K35" s="14">
        <f>IF(F35&lt;G35,0,1)</f>
        <v>1</v>
      </c>
      <c r="L35" s="25" t="str">
        <f>IF(K35=0,"Indeks Pembangunan Manusia (IPM) daerah tidak lebih baik dari capaian tahun sebelumnya","Indeks Pembangunan Manusia (IPM) daerah lebih baik atau sama dengan capaian tahun sebelumnya")</f>
        <v>Indeks Pembangunan Manusia (IPM) daerah lebih baik atau sama dengan capaian tahun sebelumnya</v>
      </c>
      <c r="M35" s="1" t="str">
        <f>LOOKUP($A$3,Data_KabKota!$A$12:$A$49,Data_KabKota!U$12:U$49)</f>
        <v>BPS</v>
      </c>
    </row>
    <row r="36" spans="1:13" ht="52.5" customHeight="1" x14ac:dyDescent="0.3">
      <c r="A36" s="177"/>
      <c r="B36" s="177"/>
      <c r="C36" s="7">
        <v>3</v>
      </c>
      <c r="D36" s="2" t="s">
        <v>62</v>
      </c>
      <c r="E36" s="1"/>
      <c r="F36" s="1">
        <f>LOOKUP($A$3,Data_KabKota!$A$12:$A$49,Data_KabKota!AM$12:AM$49)</f>
        <v>69.98</v>
      </c>
      <c r="G36" s="32"/>
      <c r="H36" s="9"/>
      <c r="I36" s="9"/>
      <c r="J36" s="36">
        <f>LOOKUP($A$3,Data_KabKota!$A$12:$A$49,Data_KabKota!AN$12:AN$49)</f>
        <v>75.932368421052644</v>
      </c>
      <c r="K36" s="14">
        <f>IF(F36&lt;J36,0,1)</f>
        <v>0</v>
      </c>
      <c r="L36" s="25" t="str">
        <f>IF(K36=0,"Indeks Pembangunan Manusia (IPM) daerah tidak lebih baik dari rata – rata capaian wilayah yang setara","Indeks Pembangunan Manusia (IPM) daerah lebih baik atau sama dengan rata – rata capaian wilayah yang setara")</f>
        <v>Indeks Pembangunan Manusia (IPM) daerah tidak lebih baik dari rata – rata capaian wilayah yang setara</v>
      </c>
      <c r="M36" s="1" t="str">
        <f>LOOKUP($A$3,Data_KabKota!$A$12:$A$49,Data_KabKota!N$12:N$49)</f>
        <v>BPS, diolah</v>
      </c>
    </row>
    <row r="37" spans="1:13" ht="28.8" x14ac:dyDescent="0.3">
      <c r="A37" s="177"/>
      <c r="B37" s="177"/>
      <c r="C37" s="7">
        <v>4</v>
      </c>
      <c r="D37" s="2" t="s">
        <v>58</v>
      </c>
      <c r="E37" s="1"/>
      <c r="F37" s="1">
        <f>LOOKUP($A$3,Data_KabKota!$A$12:$A$49,Data_KabKota!AM$12:AM$49)</f>
        <v>69.98</v>
      </c>
      <c r="G37" s="32"/>
      <c r="H37" s="11">
        <f>Data_KabKota!AM$11</f>
        <v>74.39</v>
      </c>
      <c r="I37" s="9"/>
      <c r="J37" s="9"/>
      <c r="K37" s="14">
        <f>IF(F37&lt;H37,0,1)</f>
        <v>0</v>
      </c>
      <c r="L37" s="25" t="str">
        <f>IF(K37=0,"Indeks Pembangunan Manusia (IPM) daerah tidak lebih baik dari capaian nasional","Indeks Pembangunan Manusia (IPM) daerah lebih baik atau sama dengan capaian nasional")</f>
        <v>Indeks Pembangunan Manusia (IPM) daerah tidak lebih baik dari capaian nasional</v>
      </c>
      <c r="M37" s="1" t="str">
        <f>LOOKUP($A$3,Data_KabKota!$A$12:$A$49,Data_KabKota!N$12:N$49)</f>
        <v>BPS, diolah</v>
      </c>
    </row>
    <row r="38" spans="1:13" x14ac:dyDescent="0.3">
      <c r="A38" s="177"/>
      <c r="B38" s="177"/>
      <c r="C38" s="160" t="s">
        <v>6</v>
      </c>
      <c r="D38" s="160"/>
      <c r="E38" s="160"/>
      <c r="F38" s="160"/>
      <c r="G38" s="160"/>
      <c r="H38" s="160"/>
      <c r="I38" s="160"/>
      <c r="J38" s="160"/>
      <c r="K38" s="14"/>
      <c r="L38" s="26"/>
      <c r="M38" s="1"/>
    </row>
    <row r="39" spans="1:13" ht="28.8" x14ac:dyDescent="0.3">
      <c r="A39" s="177"/>
      <c r="B39" s="177"/>
      <c r="C39" s="7">
        <v>1</v>
      </c>
      <c r="D39" s="2" t="s">
        <v>88</v>
      </c>
      <c r="E39" s="1" t="s">
        <v>34</v>
      </c>
      <c r="F39" s="1">
        <f>LOOKUP($A$3,Data_KabKota!$A$12:$A$49,Data_KabKota!AS$12:AS$49)</f>
        <v>69.569999999999993</v>
      </c>
      <c r="G39" s="9"/>
      <c r="H39" s="9"/>
      <c r="I39" s="1">
        <f>LOOKUP($A$3,Target!$A$5:$A$42,Target!I$5:I$42)</f>
        <v>70.5</v>
      </c>
      <c r="J39" s="9"/>
      <c r="K39" s="14">
        <f>IF(OR(F39&lt;I39,I39="n.a."),0,1)</f>
        <v>0</v>
      </c>
      <c r="L39" s="25" t="str">
        <f>IF(K39=0,"AHH daerah tidak lebih baik dari target RKPD atau tidak ada target RKPD","AHH daerah sama atau lebih baik dari target RKPD")</f>
        <v>AHH daerah tidak lebih baik dari target RKPD atau tidak ada target RKPD</v>
      </c>
      <c r="M39" s="1" t="str">
        <f>LOOKUP($A$3,Data_KabKota!$A$12:$A$49,Data_KabKota!U$12:U$49)</f>
        <v>BPS</v>
      </c>
    </row>
    <row r="40" spans="1:13" ht="28.8" x14ac:dyDescent="0.3">
      <c r="A40" s="177"/>
      <c r="B40" s="177"/>
      <c r="C40" s="7">
        <v>3</v>
      </c>
      <c r="D40" s="2" t="s">
        <v>71</v>
      </c>
      <c r="E40" s="1" t="s">
        <v>33</v>
      </c>
      <c r="F40" s="11">
        <f>LOOKUP($A$3,Data_KabKota!$A$12:$A$49,Data_KabKota!AT$12:AT$49)</f>
        <v>0.18721198156681496</v>
      </c>
      <c r="G40" s="32"/>
      <c r="H40" s="11">
        <f>Data_KabKota!AT$11</f>
        <v>0.31207598371778555</v>
      </c>
      <c r="I40" s="9"/>
      <c r="J40" s="9"/>
      <c r="K40" s="14">
        <f>IF(F40&lt;H40,0,1)</f>
        <v>0</v>
      </c>
      <c r="L40" s="25" t="str">
        <f>IF(K40=0,"Pertumbuhan AHH daerah tidak lebih baik dari capaian nasional","Pertumbuhan AHH daerah sama atau lebih baik dari capaian nasional")</f>
        <v>Pertumbuhan AHH daerah tidak lebih baik dari capaian nasional</v>
      </c>
      <c r="M40" s="1" t="str">
        <f>LOOKUP($A$3,Data_KabKota!$A$12:$A$49,Data_KabKota!N$12:N$49)</f>
        <v>BPS, diolah</v>
      </c>
    </row>
    <row r="41" spans="1:13" x14ac:dyDescent="0.3">
      <c r="A41" s="177"/>
      <c r="B41" s="177"/>
      <c r="C41" s="160" t="s">
        <v>8</v>
      </c>
      <c r="D41" s="160"/>
      <c r="E41" s="160"/>
      <c r="F41" s="160"/>
      <c r="G41" s="160"/>
      <c r="H41" s="160"/>
      <c r="I41" s="160"/>
      <c r="J41" s="160"/>
      <c r="K41" s="14"/>
      <c r="L41" s="26"/>
      <c r="M41" s="1"/>
    </row>
    <row r="42" spans="1:13" ht="28.8" x14ac:dyDescent="0.3">
      <c r="A42" s="177"/>
      <c r="B42" s="177"/>
      <c r="C42" s="7">
        <v>1</v>
      </c>
      <c r="D42" s="2" t="s">
        <v>89</v>
      </c>
      <c r="E42" s="1" t="s">
        <v>34</v>
      </c>
      <c r="F42" s="1">
        <f>LOOKUP($A$3,Data_KabKota!$A$12:$A$49,Data_KabKota!AY$12:AY$49)</f>
        <v>9.81</v>
      </c>
      <c r="G42" s="9"/>
      <c r="H42" s="9"/>
      <c r="I42" s="1">
        <f>LOOKUP($A$3,Target!$A$5:$A$42,Target!J$5:J$42)</f>
        <v>13</v>
      </c>
      <c r="J42" s="9"/>
      <c r="K42" s="14">
        <f>IF(OR(F42&lt;I42,I42="n.a."),0,1)</f>
        <v>0</v>
      </c>
      <c r="L42" s="25" t="str">
        <f>IF(K42=0,"RLS daerah tidak lebih baik dari target RKPD atau tidak ada target RKPD","RLS daerah sama atau lebih baik dari target RKPD")</f>
        <v>RLS daerah tidak lebih baik dari target RKPD atau tidak ada target RKPD</v>
      </c>
      <c r="M42" s="1" t="str">
        <f>LOOKUP($A$3,Data_KabKota!$A$12:$A$49,Data_KabKota!U$12:U$49)</f>
        <v>BPS</v>
      </c>
    </row>
    <row r="43" spans="1:13" ht="28.8" x14ac:dyDescent="0.3">
      <c r="A43" s="177"/>
      <c r="B43" s="177"/>
      <c r="C43" s="7">
        <v>3</v>
      </c>
      <c r="D43" s="2" t="s">
        <v>72</v>
      </c>
      <c r="E43" s="1" t="s">
        <v>33</v>
      </c>
      <c r="F43" s="11">
        <f>LOOKUP($A$3,Data_KabKota!$A$12:$A$49,Data_KabKota!AZ$12:AZ$49)</f>
        <v>0.82219938335046372</v>
      </c>
      <c r="G43" s="32"/>
      <c r="H43" s="11">
        <f>Data_KabKota!AZ$11</f>
        <v>0.9205983889528202</v>
      </c>
      <c r="I43" s="9"/>
      <c r="J43" s="9"/>
      <c r="K43" s="14">
        <f>IF(F43&lt;H43,0,1)</f>
        <v>0</v>
      </c>
      <c r="L43" s="25" t="str">
        <f>IF(K43=0,"Pertumbuhan RLS daerah tidak lebih baik dari capaian nasional","Pertumbuhan RLS daerah sama atau lebih baik dari capaian nasional")</f>
        <v>Pertumbuhan RLS daerah tidak lebih baik dari capaian nasional</v>
      </c>
      <c r="M43" s="1" t="str">
        <f>LOOKUP($A$3,Data_KabKota!$A$12:$A$49,Data_KabKota!N$12:N$49)</f>
        <v>BPS, diolah</v>
      </c>
    </row>
    <row r="44" spans="1:13" x14ac:dyDescent="0.3">
      <c r="A44" s="177"/>
      <c r="B44" s="177"/>
      <c r="C44" s="160" t="s">
        <v>16</v>
      </c>
      <c r="D44" s="160"/>
      <c r="E44" s="160"/>
      <c r="F44" s="160"/>
      <c r="G44" s="160"/>
      <c r="H44" s="160"/>
      <c r="I44" s="160"/>
      <c r="J44" s="160"/>
      <c r="K44" s="14"/>
      <c r="L44" s="26"/>
      <c r="M44" s="1"/>
    </row>
    <row r="45" spans="1:13" ht="28.8" x14ac:dyDescent="0.3">
      <c r="A45" s="177"/>
      <c r="B45" s="177"/>
      <c r="C45" s="7">
        <v>1</v>
      </c>
      <c r="D45" s="2" t="s">
        <v>90</v>
      </c>
      <c r="E45" s="1" t="s">
        <v>34</v>
      </c>
      <c r="F45" s="1">
        <f>LOOKUP($A$3,Data_KabKota!$A$12:$A$49,Data_KabKota!BE$12:BE$49)</f>
        <v>14.28</v>
      </c>
      <c r="G45" s="9"/>
      <c r="H45" s="9"/>
      <c r="I45" s="1">
        <f>LOOKUP($A$3,Target!$A$5:$A$42,Target!K$5:K$42)</f>
        <v>14.9</v>
      </c>
      <c r="J45" s="9"/>
      <c r="K45" s="14">
        <f>IF(OR(F45&lt;I45,I45="n.a."),0,1)</f>
        <v>0</v>
      </c>
      <c r="L45" s="25" t="str">
        <f>IF(K45=0,"HLS daerah tidak lebih baik dari target RKPD atau tidak ada target RKPD","HLS daerah sama atau lebih baik dari target RKPD")</f>
        <v>HLS daerah tidak lebih baik dari target RKPD atau tidak ada target RKPD</v>
      </c>
      <c r="M45" s="1" t="str">
        <f>LOOKUP($A$3,Data_KabKota!$A$12:$A$49,Data_KabKota!U$12:U$49)</f>
        <v>BPS</v>
      </c>
    </row>
    <row r="46" spans="1:13" ht="28.8" x14ac:dyDescent="0.3">
      <c r="A46" s="177"/>
      <c r="B46" s="177"/>
      <c r="C46" s="7">
        <v>3</v>
      </c>
      <c r="D46" s="2" t="s">
        <v>73</v>
      </c>
      <c r="E46" s="1" t="s">
        <v>33</v>
      </c>
      <c r="F46" s="11">
        <f>LOOKUP($A$3,Data_KabKota!$A$12:$A$49,Data_KabKota!BF$12:BF$49)</f>
        <v>1.4204545454545414</v>
      </c>
      <c r="G46" s="32"/>
      <c r="H46" s="11">
        <f>Data_KabKota!BF$11</f>
        <v>0.38167938931297218</v>
      </c>
      <c r="I46" s="9"/>
      <c r="J46" s="9"/>
      <c r="K46" s="14">
        <f>IF(F46&lt;H46,0,1)</f>
        <v>1</v>
      </c>
      <c r="L46" s="25" t="str">
        <f>IF(K46=0,"Pertumbuhan HLS daerah tidak lebih baik dari capaian nasional","Pertumbuhan HLS daerah sama atau lebih baik dari capaian nasional")</f>
        <v>Pertumbuhan HLS daerah sama atau lebih baik dari capaian nasional</v>
      </c>
      <c r="M46" s="1" t="str">
        <f>LOOKUP($A$3,Data_KabKota!$A$12:$A$49,Data_KabKota!N$12:N$49)</f>
        <v>BPS, diolah</v>
      </c>
    </row>
    <row r="47" spans="1:13" x14ac:dyDescent="0.3">
      <c r="A47" s="177"/>
      <c r="B47" s="177"/>
      <c r="C47" s="160" t="s">
        <v>17</v>
      </c>
      <c r="D47" s="160"/>
      <c r="E47" s="160"/>
      <c r="F47" s="160"/>
      <c r="G47" s="160"/>
      <c r="H47" s="160"/>
      <c r="I47" s="160"/>
      <c r="J47" s="160"/>
      <c r="K47" s="14"/>
      <c r="L47" s="26"/>
      <c r="M47" s="1"/>
    </row>
    <row r="48" spans="1:13" ht="28.8" x14ac:dyDescent="0.3">
      <c r="A48" s="177"/>
      <c r="B48" s="177"/>
      <c r="C48" s="7">
        <v>1</v>
      </c>
      <c r="D48" s="2" t="s">
        <v>91</v>
      </c>
      <c r="E48" s="21" t="s">
        <v>38</v>
      </c>
      <c r="F48" s="20">
        <f>LOOKUP($A$3,Data_KabKota!$A$12:$A$49,Data_KabKota!BK$12:BK$49)</f>
        <v>7686</v>
      </c>
      <c r="G48" s="34"/>
      <c r="H48" s="9"/>
      <c r="I48" s="1" t="str">
        <f>LOOKUP($A$3,Target!$A$5:$A$42,Target!L$5:L$42)</f>
        <v>n.a.</v>
      </c>
      <c r="J48" s="9"/>
      <c r="K48" s="14">
        <f>IF(OR(F48&lt;I48,I48="n.a."),0,1)</f>
        <v>0</v>
      </c>
      <c r="L48" s="25" t="str">
        <f>IF(K48=0,"Pengeluaran per kapita daerah tidak lebih baik dari target RKPD atau tidak ada target RKPD","Pengeluaran per kapita daerah sama atau lebih baik dari target RKPD")</f>
        <v>Pengeluaran per kapita daerah tidak lebih baik dari target RKPD atau tidak ada target RKPD</v>
      </c>
      <c r="M48" s="1" t="str">
        <f>LOOKUP($A$3,Data_KabKota!$A$12:$A$49,Data_KabKota!U$12:U$49)</f>
        <v>BPS</v>
      </c>
    </row>
    <row r="49" spans="1:13" ht="45.75" customHeight="1" x14ac:dyDescent="0.3">
      <c r="A49" s="177"/>
      <c r="B49" s="177"/>
      <c r="C49" s="7">
        <v>3</v>
      </c>
      <c r="D49" s="2" t="s">
        <v>74</v>
      </c>
      <c r="E49" s="1" t="s">
        <v>33</v>
      </c>
      <c r="F49" s="11">
        <f>LOOKUP($A$3,Data_KabKota!$A$12:$A$49,Data_KabKota!BL$12:BL$49)</f>
        <v>4.2735042735042805</v>
      </c>
      <c r="G49" s="32"/>
      <c r="H49" s="11">
        <f>Data_KabKota!BL$11</f>
        <v>3.6588553009843983</v>
      </c>
      <c r="I49" s="9"/>
      <c r="J49" s="9"/>
      <c r="K49" s="14">
        <f>IF(F49&lt;H49,0,1)</f>
        <v>1</v>
      </c>
      <c r="L49" s="25" t="str">
        <f>IF(K49=0,"Pertumbuhan pengeluaran per kapita daerah tidak lebih baik dari capaian nasional","Pertumbuhan pengeluaran per kapita daerah sama atau lebih baik dari capaian nasional")</f>
        <v>Pertumbuhan pengeluaran per kapita daerah sama atau lebih baik dari capaian nasional</v>
      </c>
      <c r="M49" s="1" t="str">
        <f>LOOKUP($A$3,Data_KabKota!$A$12:$A$49,Data_KabKota!N$12:N$49)</f>
        <v>BPS, diolah</v>
      </c>
    </row>
    <row r="50" spans="1:13" x14ac:dyDescent="0.3">
      <c r="A50" s="177"/>
      <c r="B50" s="177">
        <v>5</v>
      </c>
      <c r="C50" s="176" t="s">
        <v>18</v>
      </c>
      <c r="D50" s="176"/>
      <c r="E50" s="176"/>
      <c r="F50" s="176"/>
      <c r="G50" s="176"/>
      <c r="H50" s="176"/>
      <c r="I50" s="176"/>
      <c r="J50" s="176"/>
      <c r="K50" s="16"/>
      <c r="L50" s="28"/>
      <c r="M50" s="6"/>
    </row>
    <row r="51" spans="1:13" x14ac:dyDescent="0.3">
      <c r="A51" s="177"/>
      <c r="B51" s="177"/>
      <c r="C51" s="160" t="s">
        <v>19</v>
      </c>
      <c r="D51" s="160"/>
      <c r="E51" s="160"/>
      <c r="F51" s="160"/>
      <c r="G51" s="160"/>
      <c r="H51" s="160"/>
      <c r="I51" s="160"/>
      <c r="J51" s="160"/>
      <c r="K51" s="14"/>
      <c r="L51" s="26"/>
      <c r="M51" s="1"/>
    </row>
    <row r="52" spans="1:13" ht="31.5" customHeight="1" x14ac:dyDescent="0.3">
      <c r="A52" s="177"/>
      <c r="B52" s="177"/>
      <c r="C52" s="7">
        <v>1</v>
      </c>
      <c r="D52" s="2" t="s">
        <v>92</v>
      </c>
      <c r="E52" s="1"/>
      <c r="F52" s="13">
        <f>LOOKUP($A$3,Data_KabKota!$A$12:$A$49,Data_KabKota!BQ$12:BQ$49)</f>
        <v>0.27880253770843266</v>
      </c>
      <c r="G52" s="9"/>
      <c r="H52" s="9"/>
      <c r="I52" s="13">
        <f>LOOKUP($A$3,Target!$A$5:$A$42,Target!M$5:M$42)</f>
        <v>0.378</v>
      </c>
      <c r="J52" s="9"/>
      <c r="K52" s="14">
        <f>IF(OR(((I52-(F52-I52))/I52)&lt;0.9,I52="n.a."),0,1)</f>
        <v>1</v>
      </c>
      <c r="L52" s="25" t="str">
        <f>IF(K52=0,"Rasio gini daerah kurang dari 90% kinerja pencapaian target RKPD atau tidak ada target RKPD","Rasio gini daerah lebih dari atau sama dengan 90% kinerja pencapaian target RKPD")</f>
        <v>Rasio gini daerah lebih dari atau sama dengan 90% kinerja pencapaian target RKPD</v>
      </c>
      <c r="M52" s="1" t="str">
        <f>LOOKUP($A$3,Data_KabKota!$A$12:$A$49,Data_KabKota!U$12:U$49)</f>
        <v>BPS</v>
      </c>
    </row>
    <row r="53" spans="1:13" ht="31.5" customHeight="1" x14ac:dyDescent="0.3">
      <c r="A53" s="177"/>
      <c r="B53" s="177"/>
      <c r="C53" s="7">
        <v>2</v>
      </c>
      <c r="D53" s="2" t="s">
        <v>75</v>
      </c>
      <c r="E53" s="1"/>
      <c r="F53" s="13">
        <f>LOOKUP($A$3,Data_KabKota!$A$12:$A$49,Data_KabKota!BQ$12:BQ$49)</f>
        <v>0.27880253770843266</v>
      </c>
      <c r="G53" s="13">
        <f>LOOKUP($A$3,Data_KabKota!$A$12:$A$49,Data_KabKota!BP$12:BP$49)</f>
        <v>0.27880253770843266</v>
      </c>
      <c r="H53" s="9"/>
      <c r="I53" s="9"/>
      <c r="J53" s="9"/>
      <c r="K53" s="14">
        <f>IF(F53&gt;G53,0,1)</f>
        <v>1</v>
      </c>
      <c r="L53" s="25" t="str">
        <f>IF(K53=0,"Rasio gini daerah tidak lebih baik dari capaian tahun sebelumnya","Rasio gini daerah lebih baik atau sama dengan capaian tahun sebelumnya")</f>
        <v>Rasio gini daerah lebih baik atau sama dengan capaian tahun sebelumnya</v>
      </c>
      <c r="M53" s="1" t="str">
        <f>LOOKUP($A$3,Data_KabKota!$A$12:$A$49,Data_KabKota!U$12:U$49)</f>
        <v>BPS</v>
      </c>
    </row>
    <row r="54" spans="1:13" ht="30" customHeight="1" x14ac:dyDescent="0.3">
      <c r="A54" s="177"/>
      <c r="B54" s="177"/>
      <c r="C54" s="7">
        <v>3</v>
      </c>
      <c r="D54" s="2" t="s">
        <v>59</v>
      </c>
      <c r="E54" s="1"/>
      <c r="F54" s="13">
        <f>LOOKUP($A$3,Data_KabKota!$A$12:$A$49,Data_KabKota!BQ$12:BQ$49)</f>
        <v>0.27880253770843266</v>
      </c>
      <c r="G54" s="35"/>
      <c r="H54" s="9"/>
      <c r="I54" s="9"/>
      <c r="J54" s="37">
        <f>LOOKUP($A$3,Data_KabKota!$A$12:$A$49,Data_KabKota!BS$12:BS$49)</f>
        <v>0.29461679027783694</v>
      </c>
      <c r="K54" s="14">
        <f>IF(F54&gt;J54,0,1)</f>
        <v>1</v>
      </c>
      <c r="L54" s="25" t="str">
        <f>IF(K54=0,"Rasio gini daerah tidak lebih baik dari rata – rata capaian wilayah yang setara","Rasio gini daerah lebih baik atau sama dengan rata – rata capaian wilayah yang setara")</f>
        <v>Rasio gini daerah lebih baik atau sama dengan rata – rata capaian wilayah yang setara</v>
      </c>
      <c r="M54" s="1" t="str">
        <f>LOOKUP($A$3,Data_KabKota!$A$12:$A$49,Data_KabKota!N$12:N$49)</f>
        <v>BPS, diolah</v>
      </c>
    </row>
    <row r="55" spans="1:13" ht="28.8" x14ac:dyDescent="0.3">
      <c r="A55" s="177"/>
      <c r="B55" s="177"/>
      <c r="C55" s="7">
        <v>4</v>
      </c>
      <c r="D55" s="2" t="s">
        <v>63</v>
      </c>
      <c r="E55" s="1"/>
      <c r="F55" s="13">
        <f>LOOKUP($A$3,Data_KabKota!$A$12:$A$49,Data_KabKota!BQ$12:BQ$49)</f>
        <v>0.27880253770843266</v>
      </c>
      <c r="G55" s="35"/>
      <c r="H55" s="13">
        <f>Data_KabKota!BQ$11</f>
        <v>0.38400000000000001</v>
      </c>
      <c r="I55" s="9"/>
      <c r="J55" s="9"/>
      <c r="K55" s="14">
        <f>IF(F55&gt;H55,0,1)</f>
        <v>1</v>
      </c>
      <c r="L55" s="25" t="str">
        <f>IF(K55=0,"Rasio gini daerah tidak lebih baik dari capaian nasional","Rasio gini daerah lebih baik atau sama dengan capaian nasional")</f>
        <v>Rasio gini daerah lebih baik atau sama dengan capaian nasional</v>
      </c>
      <c r="M55" s="1" t="str">
        <f>LOOKUP($A$3,Data_KabKota!$A$12:$A$49,Data_KabKota!N$12:N$49)</f>
        <v>BPS, diolah</v>
      </c>
    </row>
    <row r="57" spans="1:13" ht="34.5" customHeight="1" x14ac:dyDescent="0.3">
      <c r="J57" s="22"/>
    </row>
    <row r="8221" spans="5:5" x14ac:dyDescent="0.3">
      <c r="E8221" s="19">
        <v>53752</v>
      </c>
    </row>
    <row r="8245" spans="5:5" x14ac:dyDescent="0.3">
      <c r="E8245" s="19">
        <v>261803</v>
      </c>
    </row>
    <row r="8279" spans="5:5" x14ac:dyDescent="0.3">
      <c r="E8279" s="19">
        <v>80323</v>
      </c>
    </row>
    <row r="8299" spans="5:5" x14ac:dyDescent="0.3">
      <c r="E8299" s="19">
        <v>103337</v>
      </c>
    </row>
    <row r="8312" spans="5:5" x14ac:dyDescent="0.3">
      <c r="E8312" s="19">
        <v>29110</v>
      </c>
    </row>
    <row r="8324" spans="5:5" x14ac:dyDescent="0.3">
      <c r="E8324" s="19">
        <v>100122</v>
      </c>
    </row>
    <row r="8342" spans="5:5" x14ac:dyDescent="0.3">
      <c r="E8342" s="19">
        <v>12514</v>
      </c>
    </row>
    <row r="8353" spans="5:5" x14ac:dyDescent="0.3">
      <c r="E8353" s="19">
        <v>71095</v>
      </c>
    </row>
    <row r="8369" spans="5:5" x14ac:dyDescent="0.3">
      <c r="E8369" s="19">
        <v>17129</v>
      </c>
    </row>
    <row r="8377" spans="5:5" x14ac:dyDescent="0.3">
      <c r="E8377" s="19">
        <v>65841</v>
      </c>
    </row>
    <row r="8385" spans="5:5" x14ac:dyDescent="0.3">
      <c r="E8385" s="19">
        <v>320901</v>
      </c>
    </row>
    <row r="8392" spans="5:5" x14ac:dyDescent="0.3">
      <c r="E8392" s="19">
        <v>1462663</v>
      </c>
    </row>
    <row r="8420" spans="5:5" x14ac:dyDescent="0.3">
      <c r="E8420" s="19">
        <v>475659</v>
      </c>
    </row>
    <row r="8456" spans="5:5" x14ac:dyDescent="0.3">
      <c r="E8456" s="19">
        <v>59581</v>
      </c>
    </row>
    <row r="8462" spans="5:5" x14ac:dyDescent="0.3">
      <c r="E8462" s="19">
        <v>519754</v>
      </c>
    </row>
    <row r="8501" spans="5:5" x14ac:dyDescent="0.3">
      <c r="E8501" s="19">
        <v>331087</v>
      </c>
    </row>
    <row r="8510" spans="5:5" x14ac:dyDescent="0.3">
      <c r="E8510" s="19">
        <v>29706</v>
      </c>
    </row>
    <row r="8520" spans="5:5" x14ac:dyDescent="0.3">
      <c r="E8520" s="19">
        <v>47932</v>
      </c>
    </row>
    <row r="8531" spans="5:5" x14ac:dyDescent="0.3">
      <c r="E8531" s="19">
        <v>37730</v>
      </c>
    </row>
    <row r="8554" spans="5:5" x14ac:dyDescent="0.3">
      <c r="E8554" s="19">
        <v>59216</v>
      </c>
    </row>
    <row r="8569" spans="5:5" x14ac:dyDescent="0.3">
      <c r="E8569" s="19">
        <v>27765</v>
      </c>
    </row>
    <row r="8584" spans="5:5" x14ac:dyDescent="0.3">
      <c r="E8584" s="19">
        <v>58375</v>
      </c>
    </row>
    <row r="8598" spans="5:5" x14ac:dyDescent="0.3">
      <c r="E8598" s="19">
        <v>83510</v>
      </c>
    </row>
    <row r="8609" spans="5:5" x14ac:dyDescent="0.3">
      <c r="E8609" s="19">
        <v>10001</v>
      </c>
    </row>
    <row r="8615" spans="5:5" x14ac:dyDescent="0.3">
      <c r="E8615" s="19">
        <v>49199</v>
      </c>
    </row>
    <row r="8631" spans="5:5" x14ac:dyDescent="0.3">
      <c r="E8631" s="19">
        <v>21270</v>
      </c>
    </row>
    <row r="8645" spans="5:5" x14ac:dyDescent="0.3">
      <c r="E8645" s="19">
        <v>132047</v>
      </c>
    </row>
    <row r="8670" spans="5:5" x14ac:dyDescent="0.3">
      <c r="E8670" s="19">
        <v>20466</v>
      </c>
    </row>
    <row r="8688" spans="5:5" x14ac:dyDescent="0.3">
      <c r="E8688" s="19">
        <v>14187</v>
      </c>
    </row>
    <row r="8695" spans="5:5" x14ac:dyDescent="0.3">
      <c r="E8695" s="19">
        <v>5746</v>
      </c>
    </row>
    <row r="8702" spans="5:5" x14ac:dyDescent="0.3">
      <c r="E8702" s="19">
        <v>32874</v>
      </c>
    </row>
    <row r="8714" spans="5:5" x14ac:dyDescent="0.3">
      <c r="E8714" s="19">
        <v>9836</v>
      </c>
    </row>
    <row r="8725" spans="5:5" x14ac:dyDescent="0.3">
      <c r="E8725" s="19">
        <v>16367.999999999998</v>
      </c>
    </row>
    <row r="8739" spans="5:5" x14ac:dyDescent="0.3">
      <c r="E8739" s="19">
        <v>41049</v>
      </c>
    </row>
    <row r="8769" spans="5:5" x14ac:dyDescent="0.3">
      <c r="E8769" s="19">
        <v>4661948</v>
      </c>
    </row>
  </sheetData>
  <sheetProtection formatColumns="0"/>
  <mergeCells count="36">
    <mergeCell ref="P1:Q1"/>
    <mergeCell ref="A2:H2"/>
    <mergeCell ref="I2:L2"/>
    <mergeCell ref="B6:M6"/>
    <mergeCell ref="C50:J50"/>
    <mergeCell ref="B7:B17"/>
    <mergeCell ref="A6:A55"/>
    <mergeCell ref="B18:B22"/>
    <mergeCell ref="B23:B31"/>
    <mergeCell ref="B32:B49"/>
    <mergeCell ref="B50:B55"/>
    <mergeCell ref="C7:J7"/>
    <mergeCell ref="C33:J33"/>
    <mergeCell ref="C29:J29"/>
    <mergeCell ref="C32:J32"/>
    <mergeCell ref="C51:J51"/>
    <mergeCell ref="C47:J47"/>
    <mergeCell ref="C23:J23"/>
    <mergeCell ref="C12:J12"/>
    <mergeCell ref="C18:J18"/>
    <mergeCell ref="C44:J44"/>
    <mergeCell ref="C41:J41"/>
    <mergeCell ref="C38:J38"/>
    <mergeCell ref="A1:M1"/>
    <mergeCell ref="A3:H3"/>
    <mergeCell ref="I3:M3"/>
    <mergeCell ref="A4:D5"/>
    <mergeCell ref="E4:E5"/>
    <mergeCell ref="F4:F5"/>
    <mergeCell ref="H4:H5"/>
    <mergeCell ref="I4:I5"/>
    <mergeCell ref="K4:K5"/>
    <mergeCell ref="L4:L5"/>
    <mergeCell ref="M4:M5"/>
    <mergeCell ref="J4:J5"/>
    <mergeCell ref="G4:G5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Target!$B$50:$B$87</xm:f>
          </x14:formula1>
          <xm:sqref>I3:M3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Tata Cara Pengisian</vt:lpstr>
      <vt:lpstr>KodeProvKabKota</vt:lpstr>
      <vt:lpstr>Target</vt:lpstr>
      <vt:lpstr>Data_KabKota</vt:lpstr>
      <vt:lpstr>Penilaian PPD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Bappenas</cp:lastModifiedBy>
  <dcterms:created xsi:type="dcterms:W3CDTF">2019-02-06T07:17:59Z</dcterms:created>
  <dcterms:modified xsi:type="dcterms:W3CDTF">2024-01-22T06:35:16Z</dcterms:modified>
</cp:coreProperties>
</file>